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gehidrd-my.sharepoint.com/personal/nortiz_hidroelectrica_gov_do/Documents/DPTO. SCADA - CCH/INFORMES/PÉRDIDAS POR CONCEPTO DE NO REGULACIÓN DE FRECUENCIA/"/>
    </mc:Choice>
  </mc:AlternateContent>
  <xr:revisionPtr revIDLastSave="1846" documentId="13_ncr:1_{663A893F-DAFA-4F95-A3E6-985F49626212}" xr6:coauthVersionLast="47" xr6:coauthVersionMax="47" xr10:uidLastSave="{A82DBB65-4E7E-4312-A9DE-334B3A086F26}"/>
  <bookViews>
    <workbookView xWindow="-120" yWindow="-120" windowWidth="20730" windowHeight="11160" activeTab="1" xr2:uid="{698F28C8-EE1E-4C1D-B107-5C94E2B467CE}"/>
  </bookViews>
  <sheets>
    <sheet name="NOTAS" sheetId="2" r:id="rId1"/>
    <sheet name="Proyección por Central" sheetId="36" r:id="rId2"/>
    <sheet name="Proyección por Enlace" sheetId="37" r:id="rId3"/>
    <sheet name="Promedio Diario Cargos" sheetId="26" r:id="rId4"/>
    <sheet name="Promedio Diario Compensaciones" sheetId="35" r:id="rId5"/>
    <sheet name="Cargos por RPF Diario" sheetId="25" r:id="rId6"/>
    <sheet name="Compensaciones por RPF Diario" sheetId="34" r:id="rId7"/>
    <sheet name="Energía Hidro" sheetId="3" r:id="rId8"/>
    <sheet name="Márgenes RPF" sheetId="30" r:id="rId9"/>
    <sheet name="Factor Nodal" sheetId="8" r:id="rId10"/>
    <sheet name="IR" sheetId="11" r:id="rId11"/>
    <sheet name="Costo Marginal P1" sheetId="9" r:id="rId12"/>
    <sheet name="Costo Marginal P2" sheetId="18" r:id="rId13"/>
  </sheets>
  <definedNames>
    <definedName name="DatosExternos_1" localSheetId="5" hidden="1">'Cargos por RPF Diario'!$A$1:$DX$32</definedName>
    <definedName name="DatosExternos_1" localSheetId="6" hidden="1">'Compensaciones por RPF Diario'!$A$1:$CH$32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25" l="1"/>
  <c r="C33" i="25"/>
  <c r="D33" i="25"/>
  <c r="E33" i="25"/>
  <c r="F33" i="25"/>
  <c r="G33" i="25"/>
  <c r="H33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AF33" i="25"/>
  <c r="AG33" i="25"/>
  <c r="AH33" i="25"/>
  <c r="AI33" i="25"/>
  <c r="AJ33" i="25"/>
  <c r="AK33" i="25"/>
  <c r="AL33" i="25"/>
  <c r="AM33" i="25"/>
  <c r="AN33" i="25"/>
  <c r="AO33" i="25"/>
  <c r="AP33" i="25"/>
  <c r="AQ33" i="25"/>
  <c r="AR33" i="25"/>
  <c r="AS33" i="25"/>
  <c r="AT33" i="25"/>
  <c r="AU33" i="25"/>
  <c r="AV33" i="25"/>
  <c r="AW33" i="25"/>
  <c r="AX33" i="25"/>
  <c r="AY33" i="25"/>
  <c r="AZ33" i="25"/>
  <c r="BA33" i="25"/>
  <c r="BB33" i="25"/>
  <c r="BC33" i="25"/>
  <c r="BD33" i="25"/>
  <c r="BE33" i="25"/>
  <c r="BF33" i="25"/>
  <c r="BG33" i="25"/>
  <c r="BH33" i="25"/>
  <c r="BI33" i="25"/>
  <c r="BJ33" i="25"/>
  <c r="BK33" i="25"/>
  <c r="BL33" i="25"/>
  <c r="BM33" i="25"/>
  <c r="BN33" i="25"/>
  <c r="BO33" i="25"/>
  <c r="BP33" i="25"/>
  <c r="BQ33" i="25"/>
  <c r="BR33" i="25"/>
  <c r="BS33" i="25"/>
  <c r="BT33" i="25"/>
  <c r="BU33" i="25"/>
  <c r="BV33" i="25"/>
  <c r="BW33" i="25"/>
  <c r="BX33" i="25"/>
  <c r="BY33" i="25"/>
  <c r="BZ33" i="25"/>
  <c r="CA33" i="25"/>
  <c r="CB33" i="25"/>
  <c r="CC33" i="25"/>
  <c r="CD33" i="25"/>
  <c r="CE33" i="25"/>
  <c r="CF33" i="25"/>
  <c r="CG33" i="25"/>
  <c r="CH33" i="25"/>
  <c r="CI33" i="25"/>
  <c r="CJ33" i="25"/>
  <c r="CK33" i="25"/>
  <c r="CL33" i="25"/>
  <c r="CM33" i="25"/>
  <c r="CN33" i="25"/>
  <c r="CO33" i="25"/>
  <c r="CP33" i="25"/>
  <c r="CQ33" i="25"/>
  <c r="CR33" i="25"/>
  <c r="CS33" i="25"/>
  <c r="CT33" i="25"/>
  <c r="CU33" i="25"/>
  <c r="CV33" i="25"/>
  <c r="CW33" i="25"/>
  <c r="CX33" i="25"/>
  <c r="CY33" i="25"/>
  <c r="CZ33" i="25"/>
  <c r="DA33" i="25"/>
  <c r="DB33" i="25"/>
  <c r="DC33" i="25"/>
  <c r="DD33" i="25"/>
  <c r="DE33" i="25"/>
  <c r="DF33" i="25"/>
  <c r="DG33" i="25"/>
  <c r="DH33" i="25"/>
  <c r="DI33" i="25"/>
  <c r="DJ33" i="25"/>
  <c r="DK33" i="25"/>
  <c r="DL33" i="25"/>
  <c r="DM33" i="25"/>
  <c r="DN33" i="25"/>
  <c r="DO33" i="25"/>
  <c r="DP33" i="25"/>
  <c r="DQ33" i="25"/>
  <c r="DR33" i="25"/>
  <c r="DS33" i="25"/>
  <c r="DT33" i="25"/>
  <c r="DU33" i="25"/>
  <c r="DV33" i="25"/>
  <c r="DW33" i="25"/>
  <c r="DX33" i="25"/>
  <c r="B33" i="34"/>
  <c r="C33" i="34"/>
  <c r="D33" i="34"/>
  <c r="E33" i="34"/>
  <c r="F33" i="34"/>
  <c r="G33" i="34"/>
  <c r="H33" i="34"/>
  <c r="I33" i="34"/>
  <c r="J33" i="34"/>
  <c r="K33" i="34"/>
  <c r="L33" i="34"/>
  <c r="M33" i="34"/>
  <c r="N33" i="34"/>
  <c r="O33" i="34"/>
  <c r="P33" i="34"/>
  <c r="Q33" i="34"/>
  <c r="R33" i="34"/>
  <c r="S33" i="34"/>
  <c r="T33" i="34"/>
  <c r="U33" i="34"/>
  <c r="V33" i="34"/>
  <c r="W33" i="34"/>
  <c r="X33" i="34"/>
  <c r="Y33" i="34"/>
  <c r="Z33" i="34"/>
  <c r="AA33" i="34"/>
  <c r="AB33" i="34"/>
  <c r="AC33" i="34"/>
  <c r="AD33" i="34"/>
  <c r="AE33" i="34"/>
  <c r="AF33" i="34"/>
  <c r="AG33" i="34"/>
  <c r="AH33" i="34"/>
  <c r="AI33" i="34"/>
  <c r="AJ33" i="34"/>
  <c r="AK33" i="34"/>
  <c r="AL33" i="34"/>
  <c r="AM33" i="34"/>
  <c r="AN33" i="34"/>
  <c r="AO33" i="34"/>
  <c r="AP33" i="34"/>
  <c r="AQ33" i="34"/>
  <c r="AR33" i="34"/>
  <c r="AS33" i="34"/>
  <c r="AT33" i="34"/>
  <c r="AU33" i="34"/>
  <c r="AV33" i="34"/>
  <c r="AW33" i="34"/>
  <c r="AX33" i="34"/>
  <c r="AY33" i="34"/>
  <c r="AZ33" i="34"/>
  <c r="BA33" i="34"/>
  <c r="BB33" i="34"/>
  <c r="BC33" i="34"/>
  <c r="BD33" i="34"/>
  <c r="BE33" i="34"/>
  <c r="BF33" i="34"/>
  <c r="BG33" i="34"/>
  <c r="BH33" i="34"/>
  <c r="BI33" i="34"/>
  <c r="BJ33" i="34"/>
  <c r="BK33" i="34"/>
  <c r="BL33" i="34"/>
  <c r="BM33" i="34"/>
  <c r="BN33" i="34"/>
  <c r="BO33" i="34"/>
  <c r="BP33" i="34"/>
  <c r="BQ33" i="34"/>
  <c r="BR33" i="34"/>
  <c r="BS33" i="34"/>
  <c r="BT33" i="34"/>
  <c r="BU33" i="34"/>
  <c r="BV33" i="34"/>
  <c r="BW33" i="34"/>
  <c r="BX33" i="34"/>
  <c r="BY33" i="34"/>
  <c r="BZ33" i="34"/>
  <c r="CA33" i="34"/>
  <c r="CB33" i="34"/>
  <c r="CC33" i="34"/>
  <c r="CD33" i="34"/>
  <c r="CE33" i="34"/>
  <c r="CF33" i="34"/>
  <c r="CG33" i="34"/>
  <c r="CH33" i="34"/>
  <c r="D19" i="36" l="1"/>
  <c r="D21" i="36"/>
  <c r="D18" i="36"/>
  <c r="D20" i="36"/>
  <c r="D17" i="36"/>
  <c r="D16" i="36"/>
  <c r="D12" i="36"/>
  <c r="D15" i="36"/>
  <c r="D14" i="36"/>
  <c r="D13" i="36"/>
  <c r="D11" i="36"/>
  <c r="D8" i="36"/>
  <c r="D10" i="36"/>
  <c r="D7" i="36"/>
  <c r="D9" i="36"/>
  <c r="D6" i="36"/>
  <c r="E722" i="18"/>
  <c r="F722" i="18" s="1"/>
  <c r="E723" i="18"/>
  <c r="F723" i="18" s="1"/>
  <c r="E724" i="18"/>
  <c r="F724" i="18" s="1"/>
  <c r="E725" i="18"/>
  <c r="F725" i="18" s="1"/>
  <c r="E726" i="18"/>
  <c r="F726" i="18" s="1"/>
  <c r="E727" i="18"/>
  <c r="F727" i="18" s="1"/>
  <c r="E728" i="18"/>
  <c r="F728" i="18" s="1"/>
  <c r="E729" i="18"/>
  <c r="F729" i="18" s="1"/>
  <c r="E730" i="18"/>
  <c r="F730" i="18" s="1"/>
  <c r="E731" i="18"/>
  <c r="F731" i="18" s="1"/>
  <c r="E732" i="18"/>
  <c r="F732" i="18" s="1"/>
  <c r="E733" i="18"/>
  <c r="F733" i="18" s="1"/>
  <c r="E734" i="18"/>
  <c r="F734" i="18" s="1"/>
  <c r="E735" i="18"/>
  <c r="F735" i="18" s="1"/>
  <c r="E736" i="18"/>
  <c r="F736" i="18" s="1"/>
  <c r="E737" i="18"/>
  <c r="F737" i="18" s="1"/>
  <c r="E738" i="18"/>
  <c r="F738" i="18" s="1"/>
  <c r="E739" i="18"/>
  <c r="F739" i="18" s="1"/>
  <c r="E740" i="18"/>
  <c r="F740" i="18" s="1"/>
  <c r="E741" i="18"/>
  <c r="F741" i="18" s="1"/>
  <c r="E742" i="18"/>
  <c r="F742" i="18" s="1"/>
  <c r="E743" i="18"/>
  <c r="F743" i="18" s="1"/>
  <c r="E744" i="18"/>
  <c r="F744" i="18" s="1"/>
  <c r="E745" i="18"/>
  <c r="F745" i="18" s="1"/>
  <c r="K5" i="37" l="1"/>
  <c r="C12" i="37" l="1"/>
  <c r="C8" i="37"/>
  <c r="C11" i="37"/>
  <c r="C7" i="37"/>
  <c r="C10" i="37"/>
  <c r="C6" i="37"/>
  <c r="C9" i="37"/>
  <c r="E2" i="18"/>
  <c r="F2" i="18" s="1"/>
  <c r="E3" i="18"/>
  <c r="F3" i="18" s="1"/>
  <c r="E4" i="18"/>
  <c r="F4" i="18" s="1"/>
  <c r="E5" i="18"/>
  <c r="F5" i="18" s="1"/>
  <c r="E6" i="18"/>
  <c r="F6" i="18" s="1"/>
  <c r="E7" i="18"/>
  <c r="F7" i="18" s="1"/>
  <c r="E8" i="18"/>
  <c r="F8" i="18" s="1"/>
  <c r="E9" i="18"/>
  <c r="F9" i="18" s="1"/>
  <c r="E10" i="18"/>
  <c r="F10" i="18" s="1"/>
  <c r="E11" i="18"/>
  <c r="F11" i="18" s="1"/>
  <c r="E12" i="18"/>
  <c r="F12" i="18" s="1"/>
  <c r="E13" i="18"/>
  <c r="F13" i="18" s="1"/>
  <c r="E14" i="18"/>
  <c r="F14" i="18" s="1"/>
  <c r="E15" i="18"/>
  <c r="F15" i="18" s="1"/>
  <c r="E16" i="18"/>
  <c r="F16" i="18" s="1"/>
  <c r="E17" i="18"/>
  <c r="F17" i="18" s="1"/>
  <c r="E18" i="18"/>
  <c r="F18" i="18" s="1"/>
  <c r="E19" i="18"/>
  <c r="F19" i="18" s="1"/>
  <c r="E20" i="18"/>
  <c r="F20" i="18" s="1"/>
  <c r="E21" i="18"/>
  <c r="F21" i="18" s="1"/>
  <c r="E22" i="18"/>
  <c r="F22" i="18" s="1"/>
  <c r="E23" i="18"/>
  <c r="F23" i="18" s="1"/>
  <c r="E24" i="18"/>
  <c r="F24" i="18" s="1"/>
  <c r="E25" i="18"/>
  <c r="F25" i="18" s="1"/>
  <c r="E26" i="18"/>
  <c r="F26" i="18" s="1"/>
  <c r="E27" i="18"/>
  <c r="F27" i="18" s="1"/>
  <c r="E28" i="18"/>
  <c r="F28" i="18" s="1"/>
  <c r="E29" i="18"/>
  <c r="F29" i="18" s="1"/>
  <c r="E30" i="18"/>
  <c r="F30" i="18" s="1"/>
  <c r="E31" i="18"/>
  <c r="F31" i="18" s="1"/>
  <c r="E32" i="18"/>
  <c r="F32" i="18" s="1"/>
  <c r="E33" i="18"/>
  <c r="F33" i="18" s="1"/>
  <c r="E34" i="18"/>
  <c r="F34" i="18" s="1"/>
  <c r="E35" i="18"/>
  <c r="F35" i="18" s="1"/>
  <c r="E36" i="18"/>
  <c r="F36" i="18" s="1"/>
  <c r="E37" i="18"/>
  <c r="F37" i="18" s="1"/>
  <c r="E38" i="18"/>
  <c r="F38" i="18" s="1"/>
  <c r="E39" i="18"/>
  <c r="F39" i="18" s="1"/>
  <c r="E40" i="18"/>
  <c r="F40" i="18" s="1"/>
  <c r="E41" i="18"/>
  <c r="F41" i="18" s="1"/>
  <c r="E42" i="18"/>
  <c r="F42" i="18" s="1"/>
  <c r="E43" i="18"/>
  <c r="F43" i="18" s="1"/>
  <c r="E44" i="18"/>
  <c r="F44" i="18" s="1"/>
  <c r="E45" i="18"/>
  <c r="F45" i="18" s="1"/>
  <c r="E46" i="18"/>
  <c r="F46" i="18" s="1"/>
  <c r="E47" i="18"/>
  <c r="F47" i="18" s="1"/>
  <c r="E48" i="18"/>
  <c r="F48" i="18" s="1"/>
  <c r="E49" i="18"/>
  <c r="F49" i="18" s="1"/>
  <c r="E50" i="18"/>
  <c r="F50" i="18" s="1"/>
  <c r="E51" i="18"/>
  <c r="F51" i="18" s="1"/>
  <c r="E52" i="18"/>
  <c r="F52" i="18" s="1"/>
  <c r="E53" i="18"/>
  <c r="F53" i="18" s="1"/>
  <c r="E54" i="18"/>
  <c r="F54" i="18" s="1"/>
  <c r="E55" i="18"/>
  <c r="F55" i="18" s="1"/>
  <c r="E56" i="18"/>
  <c r="F56" i="18" s="1"/>
  <c r="E57" i="18"/>
  <c r="F57" i="18" s="1"/>
  <c r="E58" i="18"/>
  <c r="F58" i="18" s="1"/>
  <c r="E59" i="18"/>
  <c r="F59" i="18" s="1"/>
  <c r="E60" i="18"/>
  <c r="F60" i="18" s="1"/>
  <c r="E61" i="18"/>
  <c r="F61" i="18" s="1"/>
  <c r="E62" i="18"/>
  <c r="F62" i="18" s="1"/>
  <c r="E63" i="18"/>
  <c r="F63" i="18" s="1"/>
  <c r="E64" i="18"/>
  <c r="F64" i="18" s="1"/>
  <c r="E65" i="18"/>
  <c r="F65" i="18" s="1"/>
  <c r="E66" i="18"/>
  <c r="F66" i="18" s="1"/>
  <c r="E67" i="18"/>
  <c r="F67" i="18" s="1"/>
  <c r="E68" i="18"/>
  <c r="F68" i="18" s="1"/>
  <c r="E69" i="18"/>
  <c r="F69" i="18" s="1"/>
  <c r="E70" i="18"/>
  <c r="F70" i="18" s="1"/>
  <c r="E71" i="18"/>
  <c r="F71" i="18" s="1"/>
  <c r="E72" i="18"/>
  <c r="F72" i="18" s="1"/>
  <c r="E73" i="18"/>
  <c r="F73" i="18" s="1"/>
  <c r="E74" i="18"/>
  <c r="F74" i="18" s="1"/>
  <c r="E75" i="18"/>
  <c r="F75" i="18" s="1"/>
  <c r="E76" i="18"/>
  <c r="F76" i="18" s="1"/>
  <c r="E77" i="18"/>
  <c r="F77" i="18" s="1"/>
  <c r="E78" i="18"/>
  <c r="F78" i="18" s="1"/>
  <c r="E79" i="18"/>
  <c r="F79" i="18" s="1"/>
  <c r="E80" i="18"/>
  <c r="F80" i="18" s="1"/>
  <c r="E81" i="18"/>
  <c r="F81" i="18" s="1"/>
  <c r="E82" i="18"/>
  <c r="F82" i="18" s="1"/>
  <c r="E83" i="18"/>
  <c r="F83" i="18" s="1"/>
  <c r="E84" i="18"/>
  <c r="F84" i="18" s="1"/>
  <c r="E85" i="18"/>
  <c r="F85" i="18" s="1"/>
  <c r="E86" i="18"/>
  <c r="F86" i="18" s="1"/>
  <c r="E87" i="18"/>
  <c r="F87" i="18" s="1"/>
  <c r="E88" i="18"/>
  <c r="F88" i="18" s="1"/>
  <c r="E89" i="18"/>
  <c r="F89" i="18" s="1"/>
  <c r="E90" i="18"/>
  <c r="F90" i="18" s="1"/>
  <c r="E91" i="18"/>
  <c r="F91" i="18" s="1"/>
  <c r="E92" i="18"/>
  <c r="F92" i="18" s="1"/>
  <c r="E93" i="18"/>
  <c r="F93" i="18" s="1"/>
  <c r="E94" i="18"/>
  <c r="F94" i="18" s="1"/>
  <c r="E95" i="18"/>
  <c r="F95" i="18" s="1"/>
  <c r="E96" i="18"/>
  <c r="F96" i="18" s="1"/>
  <c r="E97" i="18"/>
  <c r="F97" i="18" s="1"/>
  <c r="E98" i="18"/>
  <c r="F98" i="18" s="1"/>
  <c r="E99" i="18"/>
  <c r="F99" i="18" s="1"/>
  <c r="E100" i="18"/>
  <c r="F100" i="18" s="1"/>
  <c r="E101" i="18"/>
  <c r="F101" i="18" s="1"/>
  <c r="E102" i="18"/>
  <c r="F102" i="18" s="1"/>
  <c r="E103" i="18"/>
  <c r="F103" i="18" s="1"/>
  <c r="E104" i="18"/>
  <c r="F104" i="18" s="1"/>
  <c r="E105" i="18"/>
  <c r="F105" i="18" s="1"/>
  <c r="E106" i="18"/>
  <c r="F106" i="18" s="1"/>
  <c r="E107" i="18"/>
  <c r="F107" i="18" s="1"/>
  <c r="E108" i="18"/>
  <c r="F108" i="18" s="1"/>
  <c r="E109" i="18"/>
  <c r="F109" i="18" s="1"/>
  <c r="E110" i="18"/>
  <c r="F110" i="18" s="1"/>
  <c r="E111" i="18"/>
  <c r="F111" i="18" s="1"/>
  <c r="E112" i="18"/>
  <c r="F112" i="18" s="1"/>
  <c r="E113" i="18"/>
  <c r="F113" i="18" s="1"/>
  <c r="E114" i="18"/>
  <c r="F114" i="18" s="1"/>
  <c r="E115" i="18"/>
  <c r="F115" i="18" s="1"/>
  <c r="E116" i="18"/>
  <c r="F116" i="18" s="1"/>
  <c r="E117" i="18"/>
  <c r="F117" i="18" s="1"/>
  <c r="E118" i="18"/>
  <c r="F118" i="18" s="1"/>
  <c r="E119" i="18"/>
  <c r="F119" i="18" s="1"/>
  <c r="E120" i="18"/>
  <c r="F120" i="18" s="1"/>
  <c r="E121" i="18"/>
  <c r="F121" i="18" s="1"/>
  <c r="E122" i="18"/>
  <c r="F122" i="18" s="1"/>
  <c r="E123" i="18"/>
  <c r="F123" i="18" s="1"/>
  <c r="E124" i="18"/>
  <c r="F124" i="18" s="1"/>
  <c r="E125" i="18"/>
  <c r="F125" i="18" s="1"/>
  <c r="E126" i="18"/>
  <c r="F126" i="18" s="1"/>
  <c r="E127" i="18"/>
  <c r="F127" i="18" s="1"/>
  <c r="E128" i="18"/>
  <c r="F128" i="18" s="1"/>
  <c r="E129" i="18"/>
  <c r="F129" i="18" s="1"/>
  <c r="E130" i="18"/>
  <c r="F130" i="18" s="1"/>
  <c r="E131" i="18"/>
  <c r="F131" i="18" s="1"/>
  <c r="E132" i="18"/>
  <c r="F132" i="18" s="1"/>
  <c r="E133" i="18"/>
  <c r="F133" i="18" s="1"/>
  <c r="E134" i="18"/>
  <c r="F134" i="18" s="1"/>
  <c r="E135" i="18"/>
  <c r="F135" i="18" s="1"/>
  <c r="E136" i="18"/>
  <c r="F136" i="18" s="1"/>
  <c r="E137" i="18"/>
  <c r="F137" i="18" s="1"/>
  <c r="E138" i="18"/>
  <c r="F138" i="18" s="1"/>
  <c r="E139" i="18"/>
  <c r="F139" i="18" s="1"/>
  <c r="E140" i="18"/>
  <c r="F140" i="18" s="1"/>
  <c r="E141" i="18"/>
  <c r="F141" i="18" s="1"/>
  <c r="E142" i="18"/>
  <c r="F142" i="18" s="1"/>
  <c r="E143" i="18"/>
  <c r="F143" i="18" s="1"/>
  <c r="E144" i="18"/>
  <c r="F144" i="18" s="1"/>
  <c r="E145" i="18"/>
  <c r="F145" i="18" s="1"/>
  <c r="E146" i="18"/>
  <c r="F146" i="18" s="1"/>
  <c r="E147" i="18"/>
  <c r="F147" i="18" s="1"/>
  <c r="E148" i="18"/>
  <c r="F148" i="18" s="1"/>
  <c r="E149" i="18"/>
  <c r="F149" i="18" s="1"/>
  <c r="E150" i="18"/>
  <c r="F150" i="18" s="1"/>
  <c r="E151" i="18"/>
  <c r="F151" i="18" s="1"/>
  <c r="E152" i="18"/>
  <c r="F152" i="18" s="1"/>
  <c r="E153" i="18"/>
  <c r="F153" i="18" s="1"/>
  <c r="E154" i="18"/>
  <c r="F154" i="18" s="1"/>
  <c r="E155" i="18"/>
  <c r="F155" i="18" s="1"/>
  <c r="E156" i="18"/>
  <c r="F156" i="18" s="1"/>
  <c r="E157" i="18"/>
  <c r="F157" i="18" s="1"/>
  <c r="E158" i="18"/>
  <c r="F158" i="18" s="1"/>
  <c r="E159" i="18"/>
  <c r="F159" i="18" s="1"/>
  <c r="E160" i="18"/>
  <c r="F160" i="18" s="1"/>
  <c r="E161" i="18"/>
  <c r="F161" i="18" s="1"/>
  <c r="E162" i="18"/>
  <c r="F162" i="18" s="1"/>
  <c r="E163" i="18"/>
  <c r="F163" i="18" s="1"/>
  <c r="E164" i="18"/>
  <c r="F164" i="18" s="1"/>
  <c r="E165" i="18"/>
  <c r="F165" i="18" s="1"/>
  <c r="E166" i="18"/>
  <c r="F166" i="18" s="1"/>
  <c r="E167" i="18"/>
  <c r="F167" i="18" s="1"/>
  <c r="E168" i="18"/>
  <c r="F168" i="18" s="1"/>
  <c r="E169" i="18"/>
  <c r="F169" i="18" s="1"/>
  <c r="E170" i="18"/>
  <c r="F170" i="18" s="1"/>
  <c r="E171" i="18"/>
  <c r="F171" i="18" s="1"/>
  <c r="E172" i="18"/>
  <c r="F172" i="18" s="1"/>
  <c r="E173" i="18"/>
  <c r="F173" i="18" s="1"/>
  <c r="E174" i="18"/>
  <c r="F174" i="18" s="1"/>
  <c r="E175" i="18"/>
  <c r="F175" i="18" s="1"/>
  <c r="E176" i="18"/>
  <c r="F176" i="18" s="1"/>
  <c r="E177" i="18"/>
  <c r="F177" i="18" s="1"/>
  <c r="E178" i="18"/>
  <c r="F178" i="18" s="1"/>
  <c r="E179" i="18"/>
  <c r="F179" i="18" s="1"/>
  <c r="E180" i="18"/>
  <c r="F180" i="18" s="1"/>
  <c r="E181" i="18"/>
  <c r="F181" i="18" s="1"/>
  <c r="E182" i="18"/>
  <c r="F182" i="18" s="1"/>
  <c r="E183" i="18"/>
  <c r="F183" i="18" s="1"/>
  <c r="E184" i="18"/>
  <c r="F184" i="18" s="1"/>
  <c r="E185" i="18"/>
  <c r="F185" i="18" s="1"/>
  <c r="E186" i="18"/>
  <c r="F186" i="18" s="1"/>
  <c r="E187" i="18"/>
  <c r="F187" i="18" s="1"/>
  <c r="E188" i="18"/>
  <c r="F188" i="18" s="1"/>
  <c r="E189" i="18"/>
  <c r="F189" i="18" s="1"/>
  <c r="E190" i="18"/>
  <c r="F190" i="18" s="1"/>
  <c r="E191" i="18"/>
  <c r="F191" i="18" s="1"/>
  <c r="E192" i="18"/>
  <c r="F192" i="18" s="1"/>
  <c r="E193" i="18"/>
  <c r="F193" i="18" s="1"/>
  <c r="E194" i="18"/>
  <c r="F194" i="18" s="1"/>
  <c r="E195" i="18"/>
  <c r="F195" i="18" s="1"/>
  <c r="E196" i="18"/>
  <c r="F196" i="18" s="1"/>
  <c r="E197" i="18"/>
  <c r="F197" i="18" s="1"/>
  <c r="E198" i="18"/>
  <c r="F198" i="18" s="1"/>
  <c r="E199" i="18"/>
  <c r="F199" i="18" s="1"/>
  <c r="E200" i="18"/>
  <c r="F200" i="18" s="1"/>
  <c r="E201" i="18"/>
  <c r="F201" i="18" s="1"/>
  <c r="E202" i="18"/>
  <c r="F202" i="18" s="1"/>
  <c r="E203" i="18"/>
  <c r="F203" i="18" s="1"/>
  <c r="E204" i="18"/>
  <c r="F204" i="18" s="1"/>
  <c r="E205" i="18"/>
  <c r="F205" i="18" s="1"/>
  <c r="E206" i="18"/>
  <c r="F206" i="18" s="1"/>
  <c r="E207" i="18"/>
  <c r="F207" i="18" s="1"/>
  <c r="E208" i="18"/>
  <c r="F208" i="18" s="1"/>
  <c r="E209" i="18"/>
  <c r="F209" i="18" s="1"/>
  <c r="E210" i="18"/>
  <c r="F210" i="18" s="1"/>
  <c r="E211" i="18"/>
  <c r="F211" i="18" s="1"/>
  <c r="E212" i="18"/>
  <c r="F212" i="18" s="1"/>
  <c r="E213" i="18"/>
  <c r="F213" i="18" s="1"/>
  <c r="E214" i="18"/>
  <c r="F214" i="18" s="1"/>
  <c r="E215" i="18"/>
  <c r="F215" i="18" s="1"/>
  <c r="E216" i="18"/>
  <c r="F216" i="18" s="1"/>
  <c r="E217" i="18"/>
  <c r="F217" i="18" s="1"/>
  <c r="E218" i="18"/>
  <c r="F218" i="18" s="1"/>
  <c r="E219" i="18"/>
  <c r="F219" i="18" s="1"/>
  <c r="E220" i="18"/>
  <c r="F220" i="18" s="1"/>
  <c r="E221" i="18"/>
  <c r="F221" i="18" s="1"/>
  <c r="E222" i="18"/>
  <c r="F222" i="18" s="1"/>
  <c r="E223" i="18"/>
  <c r="F223" i="18" s="1"/>
  <c r="E224" i="18"/>
  <c r="F224" i="18" s="1"/>
  <c r="E225" i="18"/>
  <c r="F225" i="18" s="1"/>
  <c r="E226" i="18"/>
  <c r="F226" i="18" s="1"/>
  <c r="E227" i="18"/>
  <c r="F227" i="18" s="1"/>
  <c r="E228" i="18"/>
  <c r="F228" i="18" s="1"/>
  <c r="E229" i="18"/>
  <c r="F229" i="18" s="1"/>
  <c r="E230" i="18"/>
  <c r="F230" i="18" s="1"/>
  <c r="E231" i="18"/>
  <c r="F231" i="18" s="1"/>
  <c r="E232" i="18"/>
  <c r="F232" i="18" s="1"/>
  <c r="E233" i="18"/>
  <c r="F233" i="18" s="1"/>
  <c r="E234" i="18"/>
  <c r="F234" i="18" s="1"/>
  <c r="E235" i="18"/>
  <c r="F235" i="18" s="1"/>
  <c r="E236" i="18"/>
  <c r="F236" i="18" s="1"/>
  <c r="E237" i="18"/>
  <c r="F237" i="18" s="1"/>
  <c r="E238" i="18"/>
  <c r="F238" i="18" s="1"/>
  <c r="E239" i="18"/>
  <c r="F239" i="18" s="1"/>
  <c r="E240" i="18"/>
  <c r="F240" i="18" s="1"/>
  <c r="E241" i="18"/>
  <c r="F241" i="18" s="1"/>
  <c r="E242" i="18"/>
  <c r="F242" i="18" s="1"/>
  <c r="E243" i="18"/>
  <c r="F243" i="18" s="1"/>
  <c r="E244" i="18"/>
  <c r="F244" i="18" s="1"/>
  <c r="E245" i="18"/>
  <c r="F245" i="18" s="1"/>
  <c r="E246" i="18"/>
  <c r="F246" i="18" s="1"/>
  <c r="E247" i="18"/>
  <c r="F247" i="18" s="1"/>
  <c r="E248" i="18"/>
  <c r="F248" i="18" s="1"/>
  <c r="E249" i="18"/>
  <c r="F249" i="18" s="1"/>
  <c r="E250" i="18"/>
  <c r="F250" i="18" s="1"/>
  <c r="E251" i="18"/>
  <c r="F251" i="18" s="1"/>
  <c r="E252" i="18"/>
  <c r="F252" i="18" s="1"/>
  <c r="E253" i="18"/>
  <c r="F253" i="18" s="1"/>
  <c r="E254" i="18"/>
  <c r="F254" i="18" s="1"/>
  <c r="E255" i="18"/>
  <c r="F255" i="18" s="1"/>
  <c r="E256" i="18"/>
  <c r="F256" i="18" s="1"/>
  <c r="E257" i="18"/>
  <c r="F257" i="18" s="1"/>
  <c r="E258" i="18"/>
  <c r="F258" i="18" s="1"/>
  <c r="E259" i="18"/>
  <c r="F259" i="18" s="1"/>
  <c r="E260" i="18"/>
  <c r="F260" i="18" s="1"/>
  <c r="E261" i="18"/>
  <c r="F261" i="18" s="1"/>
  <c r="E262" i="18"/>
  <c r="F262" i="18" s="1"/>
  <c r="E263" i="18"/>
  <c r="F263" i="18" s="1"/>
  <c r="E264" i="18"/>
  <c r="F264" i="18" s="1"/>
  <c r="E265" i="18"/>
  <c r="F265" i="18" s="1"/>
  <c r="E266" i="18"/>
  <c r="F266" i="18" s="1"/>
  <c r="E267" i="18"/>
  <c r="F267" i="18" s="1"/>
  <c r="E268" i="18"/>
  <c r="F268" i="18" s="1"/>
  <c r="E269" i="18"/>
  <c r="F269" i="18" s="1"/>
  <c r="E270" i="18"/>
  <c r="F270" i="18" s="1"/>
  <c r="E271" i="18"/>
  <c r="F271" i="18" s="1"/>
  <c r="E272" i="18"/>
  <c r="F272" i="18" s="1"/>
  <c r="E273" i="18"/>
  <c r="F273" i="18" s="1"/>
  <c r="E274" i="18"/>
  <c r="F274" i="18" s="1"/>
  <c r="E275" i="18"/>
  <c r="F275" i="18" s="1"/>
  <c r="E276" i="18"/>
  <c r="F276" i="18" s="1"/>
  <c r="E277" i="18"/>
  <c r="F277" i="18" s="1"/>
  <c r="E278" i="18"/>
  <c r="F278" i="18" s="1"/>
  <c r="E279" i="18"/>
  <c r="F279" i="18" s="1"/>
  <c r="E280" i="18"/>
  <c r="F280" i="18" s="1"/>
  <c r="E281" i="18"/>
  <c r="F281" i="18" s="1"/>
  <c r="E282" i="18"/>
  <c r="F282" i="18" s="1"/>
  <c r="E283" i="18"/>
  <c r="F283" i="18" s="1"/>
  <c r="E284" i="18"/>
  <c r="F284" i="18" s="1"/>
  <c r="E285" i="18"/>
  <c r="F285" i="18" s="1"/>
  <c r="E286" i="18"/>
  <c r="F286" i="18" s="1"/>
  <c r="E287" i="18"/>
  <c r="F287" i="18" s="1"/>
  <c r="E288" i="18"/>
  <c r="F288" i="18" s="1"/>
  <c r="E289" i="18"/>
  <c r="F289" i="18" s="1"/>
  <c r="E290" i="18"/>
  <c r="F290" i="18" s="1"/>
  <c r="E291" i="18"/>
  <c r="F291" i="18" s="1"/>
  <c r="E292" i="18"/>
  <c r="F292" i="18" s="1"/>
  <c r="E293" i="18"/>
  <c r="F293" i="18" s="1"/>
  <c r="E294" i="18"/>
  <c r="F294" i="18" s="1"/>
  <c r="E295" i="18"/>
  <c r="F295" i="18" s="1"/>
  <c r="E296" i="18"/>
  <c r="F296" i="18" s="1"/>
  <c r="E297" i="18"/>
  <c r="F297" i="18" s="1"/>
  <c r="E298" i="18"/>
  <c r="F298" i="18" s="1"/>
  <c r="E299" i="18"/>
  <c r="F299" i="18" s="1"/>
  <c r="E300" i="18"/>
  <c r="F300" i="18" s="1"/>
  <c r="E301" i="18"/>
  <c r="F301" i="18" s="1"/>
  <c r="E302" i="18"/>
  <c r="F302" i="18" s="1"/>
  <c r="E303" i="18"/>
  <c r="F303" i="18" s="1"/>
  <c r="E304" i="18"/>
  <c r="F304" i="18" s="1"/>
  <c r="E305" i="18"/>
  <c r="F305" i="18" s="1"/>
  <c r="E306" i="18"/>
  <c r="F306" i="18" s="1"/>
  <c r="E307" i="18"/>
  <c r="F307" i="18" s="1"/>
  <c r="E308" i="18"/>
  <c r="F308" i="18" s="1"/>
  <c r="E309" i="18"/>
  <c r="F309" i="18" s="1"/>
  <c r="E310" i="18"/>
  <c r="F310" i="18" s="1"/>
  <c r="E311" i="18"/>
  <c r="F311" i="18" s="1"/>
  <c r="E312" i="18"/>
  <c r="F312" i="18" s="1"/>
  <c r="E313" i="18"/>
  <c r="F313" i="18" s="1"/>
  <c r="E314" i="18"/>
  <c r="F314" i="18" s="1"/>
  <c r="E315" i="18"/>
  <c r="F315" i="18" s="1"/>
  <c r="E316" i="18"/>
  <c r="F316" i="18" s="1"/>
  <c r="E317" i="18"/>
  <c r="F317" i="18" s="1"/>
  <c r="E318" i="18"/>
  <c r="F318" i="18" s="1"/>
  <c r="E319" i="18"/>
  <c r="F319" i="18" s="1"/>
  <c r="E320" i="18"/>
  <c r="F320" i="18" s="1"/>
  <c r="E321" i="18"/>
  <c r="F321" i="18" s="1"/>
  <c r="E322" i="18"/>
  <c r="F322" i="18" s="1"/>
  <c r="E323" i="18"/>
  <c r="F323" i="18" s="1"/>
  <c r="E324" i="18"/>
  <c r="F324" i="18" s="1"/>
  <c r="E325" i="18"/>
  <c r="F325" i="18" s="1"/>
  <c r="E326" i="18"/>
  <c r="F326" i="18" s="1"/>
  <c r="E327" i="18"/>
  <c r="F327" i="18" s="1"/>
  <c r="E328" i="18"/>
  <c r="F328" i="18" s="1"/>
  <c r="E329" i="18"/>
  <c r="F329" i="18" s="1"/>
  <c r="E330" i="18"/>
  <c r="F330" i="18" s="1"/>
  <c r="E331" i="18"/>
  <c r="F331" i="18" s="1"/>
  <c r="E332" i="18"/>
  <c r="F332" i="18" s="1"/>
  <c r="E333" i="18"/>
  <c r="F333" i="18" s="1"/>
  <c r="E334" i="18"/>
  <c r="F334" i="18" s="1"/>
  <c r="E335" i="18"/>
  <c r="F335" i="18" s="1"/>
  <c r="E336" i="18"/>
  <c r="F336" i="18" s="1"/>
  <c r="E337" i="18"/>
  <c r="F337" i="18" s="1"/>
  <c r="E338" i="18"/>
  <c r="F338" i="18" s="1"/>
  <c r="E339" i="18"/>
  <c r="F339" i="18" s="1"/>
  <c r="E340" i="18"/>
  <c r="F340" i="18" s="1"/>
  <c r="E341" i="18"/>
  <c r="F341" i="18" s="1"/>
  <c r="E342" i="18"/>
  <c r="F342" i="18" s="1"/>
  <c r="E343" i="18"/>
  <c r="F343" i="18" s="1"/>
  <c r="E344" i="18"/>
  <c r="F344" i="18" s="1"/>
  <c r="E345" i="18"/>
  <c r="F345" i="18" s="1"/>
  <c r="E346" i="18"/>
  <c r="F346" i="18" s="1"/>
  <c r="E347" i="18"/>
  <c r="F347" i="18" s="1"/>
  <c r="E348" i="18"/>
  <c r="F348" i="18" s="1"/>
  <c r="E349" i="18"/>
  <c r="F349" i="18" s="1"/>
  <c r="E350" i="18"/>
  <c r="F350" i="18" s="1"/>
  <c r="E351" i="18"/>
  <c r="F351" i="18" s="1"/>
  <c r="E352" i="18"/>
  <c r="F352" i="18" s="1"/>
  <c r="E353" i="18"/>
  <c r="F353" i="18" s="1"/>
  <c r="E354" i="18"/>
  <c r="F354" i="18" s="1"/>
  <c r="E355" i="18"/>
  <c r="F355" i="18" s="1"/>
  <c r="E356" i="18"/>
  <c r="F356" i="18" s="1"/>
  <c r="E357" i="18"/>
  <c r="F357" i="18" s="1"/>
  <c r="E358" i="18"/>
  <c r="F358" i="18" s="1"/>
  <c r="E359" i="18"/>
  <c r="F359" i="18" s="1"/>
  <c r="E360" i="18"/>
  <c r="F360" i="18" s="1"/>
  <c r="E361" i="18"/>
  <c r="F361" i="18" s="1"/>
  <c r="E362" i="18"/>
  <c r="F362" i="18" s="1"/>
  <c r="E363" i="18"/>
  <c r="F363" i="18" s="1"/>
  <c r="E364" i="18"/>
  <c r="F364" i="18" s="1"/>
  <c r="E365" i="18"/>
  <c r="F365" i="18" s="1"/>
  <c r="E366" i="18"/>
  <c r="F366" i="18" s="1"/>
  <c r="E367" i="18"/>
  <c r="F367" i="18" s="1"/>
  <c r="E368" i="18"/>
  <c r="F368" i="18" s="1"/>
  <c r="E369" i="18"/>
  <c r="F369" i="18" s="1"/>
  <c r="E370" i="18"/>
  <c r="F370" i="18" s="1"/>
  <c r="E371" i="18"/>
  <c r="F371" i="18" s="1"/>
  <c r="E372" i="18"/>
  <c r="F372" i="18" s="1"/>
  <c r="E373" i="18"/>
  <c r="F373" i="18" s="1"/>
  <c r="E374" i="18"/>
  <c r="F374" i="18" s="1"/>
  <c r="E375" i="18"/>
  <c r="F375" i="18" s="1"/>
  <c r="E376" i="18"/>
  <c r="F376" i="18" s="1"/>
  <c r="E377" i="18"/>
  <c r="F377" i="18" s="1"/>
  <c r="E378" i="18"/>
  <c r="F378" i="18" s="1"/>
  <c r="E379" i="18"/>
  <c r="F379" i="18" s="1"/>
  <c r="E380" i="18"/>
  <c r="F380" i="18" s="1"/>
  <c r="E381" i="18"/>
  <c r="F381" i="18" s="1"/>
  <c r="E382" i="18"/>
  <c r="F382" i="18" s="1"/>
  <c r="E383" i="18"/>
  <c r="F383" i="18" s="1"/>
  <c r="E384" i="18"/>
  <c r="F384" i="18" s="1"/>
  <c r="E385" i="18"/>
  <c r="F385" i="18" s="1"/>
  <c r="E386" i="18"/>
  <c r="F386" i="18" s="1"/>
  <c r="E387" i="18"/>
  <c r="F387" i="18" s="1"/>
  <c r="E388" i="18"/>
  <c r="F388" i="18" s="1"/>
  <c r="E389" i="18"/>
  <c r="F389" i="18" s="1"/>
  <c r="E390" i="18"/>
  <c r="F390" i="18" s="1"/>
  <c r="E391" i="18"/>
  <c r="F391" i="18" s="1"/>
  <c r="E392" i="18"/>
  <c r="F392" i="18" s="1"/>
  <c r="E393" i="18"/>
  <c r="F393" i="18" s="1"/>
  <c r="E394" i="18"/>
  <c r="F394" i="18" s="1"/>
  <c r="E395" i="18"/>
  <c r="F395" i="18" s="1"/>
  <c r="E396" i="18"/>
  <c r="F396" i="18" s="1"/>
  <c r="E397" i="18"/>
  <c r="F397" i="18" s="1"/>
  <c r="E398" i="18"/>
  <c r="F398" i="18" s="1"/>
  <c r="E399" i="18"/>
  <c r="F399" i="18" s="1"/>
  <c r="E400" i="18"/>
  <c r="F400" i="18" s="1"/>
  <c r="E401" i="18"/>
  <c r="F401" i="18" s="1"/>
  <c r="E402" i="18"/>
  <c r="F402" i="18" s="1"/>
  <c r="E403" i="18"/>
  <c r="F403" i="18" s="1"/>
  <c r="E404" i="18"/>
  <c r="F404" i="18" s="1"/>
  <c r="E405" i="18"/>
  <c r="F405" i="18" s="1"/>
  <c r="E406" i="18"/>
  <c r="F406" i="18" s="1"/>
  <c r="E407" i="18"/>
  <c r="F407" i="18" s="1"/>
  <c r="E408" i="18"/>
  <c r="F408" i="18" s="1"/>
  <c r="E409" i="18"/>
  <c r="F409" i="18" s="1"/>
  <c r="E410" i="18"/>
  <c r="F410" i="18" s="1"/>
  <c r="E411" i="18"/>
  <c r="F411" i="18" s="1"/>
  <c r="E412" i="18"/>
  <c r="F412" i="18" s="1"/>
  <c r="E413" i="18"/>
  <c r="F413" i="18" s="1"/>
  <c r="E414" i="18"/>
  <c r="F414" i="18" s="1"/>
  <c r="E415" i="18"/>
  <c r="F415" i="18" s="1"/>
  <c r="E416" i="18"/>
  <c r="F416" i="18" s="1"/>
  <c r="E417" i="18"/>
  <c r="F417" i="18" s="1"/>
  <c r="E418" i="18"/>
  <c r="F418" i="18" s="1"/>
  <c r="E419" i="18"/>
  <c r="F419" i="18" s="1"/>
  <c r="E420" i="18"/>
  <c r="F420" i="18" s="1"/>
  <c r="E421" i="18"/>
  <c r="F421" i="18" s="1"/>
  <c r="E422" i="18"/>
  <c r="F422" i="18" s="1"/>
  <c r="E423" i="18"/>
  <c r="F423" i="18" s="1"/>
  <c r="E424" i="18"/>
  <c r="F424" i="18" s="1"/>
  <c r="E425" i="18"/>
  <c r="F425" i="18" s="1"/>
  <c r="E426" i="18"/>
  <c r="F426" i="18" s="1"/>
  <c r="E427" i="18"/>
  <c r="F427" i="18" s="1"/>
  <c r="E428" i="18"/>
  <c r="F428" i="18" s="1"/>
  <c r="E429" i="18"/>
  <c r="F429" i="18" s="1"/>
  <c r="E430" i="18"/>
  <c r="F430" i="18" s="1"/>
  <c r="E431" i="18"/>
  <c r="F431" i="18" s="1"/>
  <c r="E432" i="18"/>
  <c r="F432" i="18" s="1"/>
  <c r="E433" i="18"/>
  <c r="F433" i="18" s="1"/>
  <c r="E434" i="18"/>
  <c r="F434" i="18" s="1"/>
  <c r="E435" i="18"/>
  <c r="F435" i="18" s="1"/>
  <c r="E436" i="18"/>
  <c r="F436" i="18" s="1"/>
  <c r="E437" i="18"/>
  <c r="F437" i="18" s="1"/>
  <c r="E438" i="18"/>
  <c r="F438" i="18" s="1"/>
  <c r="E439" i="18"/>
  <c r="F439" i="18" s="1"/>
  <c r="E440" i="18"/>
  <c r="F440" i="18" s="1"/>
  <c r="E441" i="18"/>
  <c r="F441" i="18" s="1"/>
  <c r="E442" i="18"/>
  <c r="F442" i="18" s="1"/>
  <c r="E443" i="18"/>
  <c r="F443" i="18" s="1"/>
  <c r="E444" i="18"/>
  <c r="F444" i="18" s="1"/>
  <c r="E445" i="18"/>
  <c r="F445" i="18" s="1"/>
  <c r="E446" i="18"/>
  <c r="F446" i="18" s="1"/>
  <c r="E447" i="18"/>
  <c r="F447" i="18" s="1"/>
  <c r="E448" i="18"/>
  <c r="F448" i="18" s="1"/>
  <c r="E449" i="18"/>
  <c r="F449" i="18" s="1"/>
  <c r="E450" i="18"/>
  <c r="F450" i="18" s="1"/>
  <c r="E451" i="18"/>
  <c r="F451" i="18" s="1"/>
  <c r="E452" i="18"/>
  <c r="F452" i="18" s="1"/>
  <c r="E453" i="18"/>
  <c r="F453" i="18" s="1"/>
  <c r="E454" i="18"/>
  <c r="F454" i="18" s="1"/>
  <c r="E455" i="18"/>
  <c r="F455" i="18" s="1"/>
  <c r="E456" i="18"/>
  <c r="F456" i="18" s="1"/>
  <c r="E457" i="18"/>
  <c r="F457" i="18" s="1"/>
  <c r="E458" i="18"/>
  <c r="F458" i="18" s="1"/>
  <c r="E459" i="18"/>
  <c r="F459" i="18" s="1"/>
  <c r="E460" i="18"/>
  <c r="F460" i="18" s="1"/>
  <c r="E461" i="18"/>
  <c r="F461" i="18" s="1"/>
  <c r="E462" i="18"/>
  <c r="F462" i="18" s="1"/>
  <c r="E463" i="18"/>
  <c r="F463" i="18" s="1"/>
  <c r="E464" i="18"/>
  <c r="F464" i="18" s="1"/>
  <c r="E465" i="18"/>
  <c r="F465" i="18" s="1"/>
  <c r="E466" i="18"/>
  <c r="F466" i="18" s="1"/>
  <c r="E467" i="18"/>
  <c r="F467" i="18" s="1"/>
  <c r="E468" i="18"/>
  <c r="F468" i="18" s="1"/>
  <c r="E469" i="18"/>
  <c r="F469" i="18" s="1"/>
  <c r="E470" i="18"/>
  <c r="F470" i="18" s="1"/>
  <c r="E471" i="18"/>
  <c r="F471" i="18" s="1"/>
  <c r="E472" i="18"/>
  <c r="F472" i="18" s="1"/>
  <c r="E473" i="18"/>
  <c r="F473" i="18" s="1"/>
  <c r="E474" i="18"/>
  <c r="F474" i="18" s="1"/>
  <c r="E475" i="18"/>
  <c r="F475" i="18" s="1"/>
  <c r="E476" i="18"/>
  <c r="F476" i="18" s="1"/>
  <c r="E477" i="18"/>
  <c r="F477" i="18" s="1"/>
  <c r="E478" i="18"/>
  <c r="F478" i="18" s="1"/>
  <c r="E479" i="18"/>
  <c r="F479" i="18" s="1"/>
  <c r="E480" i="18"/>
  <c r="F480" i="18" s="1"/>
  <c r="E481" i="18"/>
  <c r="F481" i="18" s="1"/>
  <c r="E482" i="18"/>
  <c r="F482" i="18" s="1"/>
  <c r="E483" i="18"/>
  <c r="F483" i="18" s="1"/>
  <c r="E484" i="18"/>
  <c r="F484" i="18" s="1"/>
  <c r="E485" i="18"/>
  <c r="F485" i="18" s="1"/>
  <c r="E486" i="18"/>
  <c r="F486" i="18" s="1"/>
  <c r="E487" i="18"/>
  <c r="F487" i="18" s="1"/>
  <c r="E488" i="18"/>
  <c r="F488" i="18" s="1"/>
  <c r="E489" i="18"/>
  <c r="F489" i="18" s="1"/>
  <c r="E490" i="18"/>
  <c r="F490" i="18" s="1"/>
  <c r="E491" i="18"/>
  <c r="F491" i="18" s="1"/>
  <c r="E492" i="18"/>
  <c r="F492" i="18" s="1"/>
  <c r="E493" i="18"/>
  <c r="F493" i="18" s="1"/>
  <c r="E494" i="18"/>
  <c r="F494" i="18" s="1"/>
  <c r="E495" i="18"/>
  <c r="F495" i="18" s="1"/>
  <c r="E496" i="18"/>
  <c r="F496" i="18" s="1"/>
  <c r="E497" i="18"/>
  <c r="F497" i="18" s="1"/>
  <c r="E498" i="18"/>
  <c r="F498" i="18" s="1"/>
  <c r="E499" i="18"/>
  <c r="F499" i="18" s="1"/>
  <c r="E500" i="18"/>
  <c r="F500" i="18" s="1"/>
  <c r="E501" i="18"/>
  <c r="F501" i="18" s="1"/>
  <c r="E502" i="18"/>
  <c r="F502" i="18" s="1"/>
  <c r="E503" i="18"/>
  <c r="F503" i="18" s="1"/>
  <c r="E504" i="18"/>
  <c r="F504" i="18" s="1"/>
  <c r="E505" i="18"/>
  <c r="F505" i="18" s="1"/>
  <c r="E506" i="18"/>
  <c r="F506" i="18" s="1"/>
  <c r="E507" i="18"/>
  <c r="F507" i="18" s="1"/>
  <c r="E508" i="18"/>
  <c r="F508" i="18" s="1"/>
  <c r="E509" i="18"/>
  <c r="F509" i="18" s="1"/>
  <c r="E510" i="18"/>
  <c r="F510" i="18" s="1"/>
  <c r="E511" i="18"/>
  <c r="F511" i="18" s="1"/>
  <c r="E512" i="18"/>
  <c r="F512" i="18" s="1"/>
  <c r="E513" i="18"/>
  <c r="F513" i="18" s="1"/>
  <c r="E514" i="18"/>
  <c r="F514" i="18" s="1"/>
  <c r="E515" i="18"/>
  <c r="F515" i="18" s="1"/>
  <c r="E516" i="18"/>
  <c r="F516" i="18" s="1"/>
  <c r="E517" i="18"/>
  <c r="F517" i="18" s="1"/>
  <c r="E518" i="18"/>
  <c r="F518" i="18" s="1"/>
  <c r="E519" i="18"/>
  <c r="F519" i="18" s="1"/>
  <c r="E520" i="18"/>
  <c r="F520" i="18" s="1"/>
  <c r="E521" i="18"/>
  <c r="F521" i="18" s="1"/>
  <c r="E522" i="18"/>
  <c r="F522" i="18" s="1"/>
  <c r="E523" i="18"/>
  <c r="F523" i="18" s="1"/>
  <c r="E524" i="18"/>
  <c r="F524" i="18" s="1"/>
  <c r="E525" i="18"/>
  <c r="F525" i="18" s="1"/>
  <c r="E526" i="18"/>
  <c r="F526" i="18" s="1"/>
  <c r="E527" i="18"/>
  <c r="F527" i="18" s="1"/>
  <c r="E528" i="18"/>
  <c r="F528" i="18" s="1"/>
  <c r="E529" i="18"/>
  <c r="F529" i="18" s="1"/>
  <c r="E530" i="18"/>
  <c r="F530" i="18" s="1"/>
  <c r="E531" i="18"/>
  <c r="F531" i="18" s="1"/>
  <c r="E532" i="18"/>
  <c r="F532" i="18" s="1"/>
  <c r="E533" i="18"/>
  <c r="F533" i="18" s="1"/>
  <c r="E534" i="18"/>
  <c r="F534" i="18" s="1"/>
  <c r="E535" i="18"/>
  <c r="F535" i="18" s="1"/>
  <c r="E536" i="18"/>
  <c r="F536" i="18" s="1"/>
  <c r="E537" i="18"/>
  <c r="F537" i="18" s="1"/>
  <c r="E538" i="18"/>
  <c r="F538" i="18" s="1"/>
  <c r="E539" i="18"/>
  <c r="F539" i="18" s="1"/>
  <c r="E540" i="18"/>
  <c r="F540" i="18" s="1"/>
  <c r="E541" i="18"/>
  <c r="F541" i="18" s="1"/>
  <c r="E542" i="18"/>
  <c r="F542" i="18" s="1"/>
  <c r="E543" i="18"/>
  <c r="F543" i="18" s="1"/>
  <c r="E544" i="18"/>
  <c r="F544" i="18" s="1"/>
  <c r="E545" i="18"/>
  <c r="F545" i="18" s="1"/>
  <c r="E546" i="18"/>
  <c r="F546" i="18" s="1"/>
  <c r="E547" i="18"/>
  <c r="F547" i="18" s="1"/>
  <c r="E548" i="18"/>
  <c r="F548" i="18" s="1"/>
  <c r="E549" i="18"/>
  <c r="F549" i="18" s="1"/>
  <c r="E550" i="18"/>
  <c r="F550" i="18" s="1"/>
  <c r="E551" i="18"/>
  <c r="F551" i="18" s="1"/>
  <c r="E552" i="18"/>
  <c r="F552" i="18" s="1"/>
  <c r="E553" i="18"/>
  <c r="F553" i="18" s="1"/>
  <c r="E554" i="18"/>
  <c r="F554" i="18" s="1"/>
  <c r="E555" i="18"/>
  <c r="F555" i="18" s="1"/>
  <c r="E556" i="18"/>
  <c r="F556" i="18" s="1"/>
  <c r="E557" i="18"/>
  <c r="F557" i="18" s="1"/>
  <c r="E558" i="18"/>
  <c r="F558" i="18" s="1"/>
  <c r="E559" i="18"/>
  <c r="F559" i="18" s="1"/>
  <c r="E560" i="18"/>
  <c r="F560" i="18" s="1"/>
  <c r="E561" i="18"/>
  <c r="F561" i="18" s="1"/>
  <c r="E562" i="18"/>
  <c r="F562" i="18" s="1"/>
  <c r="E563" i="18"/>
  <c r="F563" i="18" s="1"/>
  <c r="E564" i="18"/>
  <c r="F564" i="18" s="1"/>
  <c r="E565" i="18"/>
  <c r="F565" i="18" s="1"/>
  <c r="E566" i="18"/>
  <c r="F566" i="18" s="1"/>
  <c r="E567" i="18"/>
  <c r="F567" i="18" s="1"/>
  <c r="E568" i="18"/>
  <c r="F568" i="18" s="1"/>
  <c r="E569" i="18"/>
  <c r="F569" i="18" s="1"/>
  <c r="E570" i="18"/>
  <c r="F570" i="18" s="1"/>
  <c r="E571" i="18"/>
  <c r="F571" i="18" s="1"/>
  <c r="E572" i="18"/>
  <c r="F572" i="18" s="1"/>
  <c r="E573" i="18"/>
  <c r="F573" i="18" s="1"/>
  <c r="E574" i="18"/>
  <c r="F574" i="18" s="1"/>
  <c r="E575" i="18"/>
  <c r="F575" i="18" s="1"/>
  <c r="E576" i="18"/>
  <c r="F576" i="18" s="1"/>
  <c r="E577" i="18"/>
  <c r="F577" i="18" s="1"/>
  <c r="E578" i="18"/>
  <c r="F578" i="18" s="1"/>
  <c r="E579" i="18"/>
  <c r="F579" i="18" s="1"/>
  <c r="E580" i="18"/>
  <c r="F580" i="18" s="1"/>
  <c r="E581" i="18"/>
  <c r="F581" i="18" s="1"/>
  <c r="E582" i="18"/>
  <c r="F582" i="18" s="1"/>
  <c r="E583" i="18"/>
  <c r="F583" i="18" s="1"/>
  <c r="E584" i="18"/>
  <c r="F584" i="18" s="1"/>
  <c r="E585" i="18"/>
  <c r="F585" i="18" s="1"/>
  <c r="E586" i="18"/>
  <c r="F586" i="18" s="1"/>
  <c r="E587" i="18"/>
  <c r="F587" i="18" s="1"/>
  <c r="E588" i="18"/>
  <c r="F588" i="18" s="1"/>
  <c r="E589" i="18"/>
  <c r="F589" i="18" s="1"/>
  <c r="E590" i="18"/>
  <c r="F590" i="18" s="1"/>
  <c r="E591" i="18"/>
  <c r="F591" i="18" s="1"/>
  <c r="E592" i="18"/>
  <c r="F592" i="18" s="1"/>
  <c r="E593" i="18"/>
  <c r="F593" i="18" s="1"/>
  <c r="E594" i="18"/>
  <c r="F594" i="18" s="1"/>
  <c r="E595" i="18"/>
  <c r="F595" i="18" s="1"/>
  <c r="E596" i="18"/>
  <c r="F596" i="18" s="1"/>
  <c r="E597" i="18"/>
  <c r="F597" i="18" s="1"/>
  <c r="E598" i="18"/>
  <c r="F598" i="18" s="1"/>
  <c r="E599" i="18"/>
  <c r="F599" i="18" s="1"/>
  <c r="E600" i="18"/>
  <c r="F600" i="18" s="1"/>
  <c r="E601" i="18"/>
  <c r="F601" i="18" s="1"/>
  <c r="E602" i="18"/>
  <c r="F602" i="18" s="1"/>
  <c r="E603" i="18"/>
  <c r="F603" i="18" s="1"/>
  <c r="E604" i="18"/>
  <c r="F604" i="18" s="1"/>
  <c r="E605" i="18"/>
  <c r="F605" i="18" s="1"/>
  <c r="E606" i="18"/>
  <c r="F606" i="18" s="1"/>
  <c r="E607" i="18"/>
  <c r="F607" i="18" s="1"/>
  <c r="E608" i="18"/>
  <c r="F608" i="18" s="1"/>
  <c r="E609" i="18"/>
  <c r="F609" i="18" s="1"/>
  <c r="E610" i="18"/>
  <c r="F610" i="18" s="1"/>
  <c r="E611" i="18"/>
  <c r="F611" i="18" s="1"/>
  <c r="E612" i="18"/>
  <c r="F612" i="18" s="1"/>
  <c r="E613" i="18"/>
  <c r="F613" i="18" s="1"/>
  <c r="E614" i="18"/>
  <c r="F614" i="18" s="1"/>
  <c r="E615" i="18"/>
  <c r="F615" i="18" s="1"/>
  <c r="E616" i="18"/>
  <c r="F616" i="18" s="1"/>
  <c r="E617" i="18"/>
  <c r="F617" i="18" s="1"/>
  <c r="E618" i="18"/>
  <c r="F618" i="18" s="1"/>
  <c r="E619" i="18"/>
  <c r="F619" i="18" s="1"/>
  <c r="E620" i="18"/>
  <c r="F620" i="18" s="1"/>
  <c r="E621" i="18"/>
  <c r="F621" i="18" s="1"/>
  <c r="E622" i="18"/>
  <c r="F622" i="18" s="1"/>
  <c r="E623" i="18"/>
  <c r="F623" i="18" s="1"/>
  <c r="E624" i="18"/>
  <c r="F624" i="18" s="1"/>
  <c r="E625" i="18"/>
  <c r="F625" i="18" s="1"/>
  <c r="E626" i="18"/>
  <c r="F626" i="18" s="1"/>
  <c r="E627" i="18"/>
  <c r="F627" i="18" s="1"/>
  <c r="E628" i="18"/>
  <c r="F628" i="18" s="1"/>
  <c r="E629" i="18"/>
  <c r="F629" i="18" s="1"/>
  <c r="E630" i="18"/>
  <c r="F630" i="18" s="1"/>
  <c r="E631" i="18"/>
  <c r="F631" i="18" s="1"/>
  <c r="E632" i="18"/>
  <c r="F632" i="18" s="1"/>
  <c r="E633" i="18"/>
  <c r="F633" i="18" s="1"/>
  <c r="E634" i="18"/>
  <c r="F634" i="18" s="1"/>
  <c r="E635" i="18"/>
  <c r="F635" i="18" s="1"/>
  <c r="E636" i="18"/>
  <c r="F636" i="18" s="1"/>
  <c r="E637" i="18"/>
  <c r="F637" i="18" s="1"/>
  <c r="E638" i="18"/>
  <c r="F638" i="18" s="1"/>
  <c r="E639" i="18"/>
  <c r="F639" i="18" s="1"/>
  <c r="E640" i="18"/>
  <c r="F640" i="18" s="1"/>
  <c r="E641" i="18"/>
  <c r="F641" i="18" s="1"/>
  <c r="E642" i="18"/>
  <c r="F642" i="18" s="1"/>
  <c r="E643" i="18"/>
  <c r="F643" i="18" s="1"/>
  <c r="E644" i="18"/>
  <c r="F644" i="18" s="1"/>
  <c r="E645" i="18"/>
  <c r="F645" i="18" s="1"/>
  <c r="E646" i="18"/>
  <c r="F646" i="18" s="1"/>
  <c r="E647" i="18"/>
  <c r="F647" i="18" s="1"/>
  <c r="E648" i="18"/>
  <c r="F648" i="18" s="1"/>
  <c r="E649" i="18"/>
  <c r="F649" i="18" s="1"/>
  <c r="E650" i="18"/>
  <c r="F650" i="18" s="1"/>
  <c r="E651" i="18"/>
  <c r="F651" i="18" s="1"/>
  <c r="E652" i="18"/>
  <c r="F652" i="18" s="1"/>
  <c r="E653" i="18"/>
  <c r="F653" i="18" s="1"/>
  <c r="E654" i="18"/>
  <c r="F654" i="18" s="1"/>
  <c r="E655" i="18"/>
  <c r="F655" i="18" s="1"/>
  <c r="E656" i="18"/>
  <c r="F656" i="18" s="1"/>
  <c r="E657" i="18"/>
  <c r="F657" i="18" s="1"/>
  <c r="E658" i="18"/>
  <c r="F658" i="18" s="1"/>
  <c r="E659" i="18"/>
  <c r="F659" i="18" s="1"/>
  <c r="E660" i="18"/>
  <c r="F660" i="18" s="1"/>
  <c r="E661" i="18"/>
  <c r="F661" i="18" s="1"/>
  <c r="E662" i="18"/>
  <c r="F662" i="18" s="1"/>
  <c r="E663" i="18"/>
  <c r="F663" i="18" s="1"/>
  <c r="E664" i="18"/>
  <c r="F664" i="18" s="1"/>
  <c r="E665" i="18"/>
  <c r="F665" i="18" s="1"/>
  <c r="E666" i="18"/>
  <c r="F666" i="18" s="1"/>
  <c r="E667" i="18"/>
  <c r="F667" i="18" s="1"/>
  <c r="E668" i="18"/>
  <c r="F668" i="18" s="1"/>
  <c r="E669" i="18"/>
  <c r="F669" i="18" s="1"/>
  <c r="E670" i="18"/>
  <c r="F670" i="18" s="1"/>
  <c r="E671" i="18"/>
  <c r="F671" i="18" s="1"/>
  <c r="E672" i="18"/>
  <c r="F672" i="18" s="1"/>
  <c r="E673" i="18"/>
  <c r="F673" i="18" s="1"/>
  <c r="E674" i="18"/>
  <c r="F674" i="18" s="1"/>
  <c r="E675" i="18"/>
  <c r="F675" i="18" s="1"/>
  <c r="E676" i="18"/>
  <c r="F676" i="18" s="1"/>
  <c r="E677" i="18"/>
  <c r="F677" i="18" s="1"/>
  <c r="E678" i="18"/>
  <c r="F678" i="18" s="1"/>
  <c r="E679" i="18"/>
  <c r="F679" i="18" s="1"/>
  <c r="E680" i="18"/>
  <c r="F680" i="18" s="1"/>
  <c r="E681" i="18"/>
  <c r="F681" i="18" s="1"/>
  <c r="E682" i="18"/>
  <c r="F682" i="18" s="1"/>
  <c r="E683" i="18"/>
  <c r="F683" i="18" s="1"/>
  <c r="E684" i="18"/>
  <c r="F684" i="18" s="1"/>
  <c r="E685" i="18"/>
  <c r="F685" i="18" s="1"/>
  <c r="E686" i="18"/>
  <c r="F686" i="18" s="1"/>
  <c r="E687" i="18"/>
  <c r="F687" i="18" s="1"/>
  <c r="E688" i="18"/>
  <c r="F688" i="18" s="1"/>
  <c r="E689" i="18"/>
  <c r="F689" i="18" s="1"/>
  <c r="E690" i="18"/>
  <c r="F690" i="18" s="1"/>
  <c r="E691" i="18"/>
  <c r="F691" i="18" s="1"/>
  <c r="E692" i="18"/>
  <c r="F692" i="18" s="1"/>
  <c r="E693" i="18"/>
  <c r="F693" i="18" s="1"/>
  <c r="E694" i="18"/>
  <c r="F694" i="18" s="1"/>
  <c r="E695" i="18"/>
  <c r="F695" i="18" s="1"/>
  <c r="E696" i="18"/>
  <c r="F696" i="18" s="1"/>
  <c r="E697" i="18"/>
  <c r="F697" i="18" s="1"/>
  <c r="E698" i="18"/>
  <c r="F698" i="18" s="1"/>
  <c r="E699" i="18"/>
  <c r="F699" i="18" s="1"/>
  <c r="E700" i="18"/>
  <c r="F700" i="18" s="1"/>
  <c r="E701" i="18"/>
  <c r="F701" i="18" s="1"/>
  <c r="E702" i="18"/>
  <c r="F702" i="18" s="1"/>
  <c r="E703" i="18"/>
  <c r="F703" i="18" s="1"/>
  <c r="E704" i="18"/>
  <c r="F704" i="18" s="1"/>
  <c r="E705" i="18"/>
  <c r="F705" i="18" s="1"/>
  <c r="E706" i="18"/>
  <c r="F706" i="18" s="1"/>
  <c r="E707" i="18"/>
  <c r="F707" i="18" s="1"/>
  <c r="E708" i="18"/>
  <c r="F708" i="18" s="1"/>
  <c r="E709" i="18"/>
  <c r="F709" i="18" s="1"/>
  <c r="E710" i="18"/>
  <c r="F710" i="18" s="1"/>
  <c r="E711" i="18"/>
  <c r="F711" i="18" s="1"/>
  <c r="E712" i="18"/>
  <c r="F712" i="18" s="1"/>
  <c r="E713" i="18"/>
  <c r="F713" i="18" s="1"/>
  <c r="E714" i="18"/>
  <c r="F714" i="18" s="1"/>
  <c r="E715" i="18"/>
  <c r="F715" i="18" s="1"/>
  <c r="E716" i="18"/>
  <c r="F716" i="18" s="1"/>
  <c r="E717" i="18"/>
  <c r="F717" i="18" s="1"/>
  <c r="E718" i="18"/>
  <c r="F718" i="18" s="1"/>
  <c r="E719" i="18"/>
  <c r="F719" i="18" s="1"/>
  <c r="E720" i="18"/>
  <c r="F720" i="18" s="1"/>
  <c r="E721" i="18"/>
  <c r="F721" i="18" s="1"/>
  <c r="G19" i="36" l="1"/>
  <c r="F12" i="37"/>
  <c r="F9" i="37"/>
  <c r="F11" i="37"/>
  <c r="F10" i="37"/>
  <c r="F8" i="37"/>
  <c r="F7" i="37"/>
  <c r="F6" i="37"/>
  <c r="C15" i="36"/>
  <c r="C12" i="36"/>
  <c r="C14" i="36"/>
  <c r="C13" i="36"/>
  <c r="C11" i="36"/>
  <c r="C8" i="36"/>
  <c r="C7" i="36"/>
  <c r="C10" i="36"/>
  <c r="C9" i="36"/>
  <c r="C6" i="36"/>
  <c r="C19" i="26"/>
  <c r="D31" i="35"/>
  <c r="C31" i="35"/>
  <c r="D30" i="35"/>
  <c r="C30" i="35"/>
  <c r="D29" i="35"/>
  <c r="C29" i="35"/>
  <c r="D28" i="35"/>
  <c r="C28" i="35"/>
  <c r="D27" i="35"/>
  <c r="C27" i="35"/>
  <c r="D26" i="35"/>
  <c r="C26" i="35"/>
  <c r="D25" i="35"/>
  <c r="C25" i="35"/>
  <c r="D24" i="35"/>
  <c r="C24" i="35"/>
  <c r="D23" i="35"/>
  <c r="C23" i="35"/>
  <c r="D22" i="35"/>
  <c r="C22" i="35"/>
  <c r="D21" i="35"/>
  <c r="C21" i="35"/>
  <c r="D20" i="35"/>
  <c r="C20" i="35"/>
  <c r="D19" i="35"/>
  <c r="C19" i="35"/>
  <c r="D18" i="35"/>
  <c r="C18" i="35"/>
  <c r="D17" i="35"/>
  <c r="C17" i="35"/>
  <c r="D16" i="35"/>
  <c r="C16" i="35"/>
  <c r="D15" i="35"/>
  <c r="C15" i="35"/>
  <c r="D14" i="35"/>
  <c r="C14" i="35"/>
  <c r="D13" i="35"/>
  <c r="C13" i="35"/>
  <c r="D12" i="35"/>
  <c r="C12" i="35"/>
  <c r="D11" i="35"/>
  <c r="C11" i="35"/>
  <c r="D10" i="35"/>
  <c r="C10" i="35"/>
  <c r="D9" i="35"/>
  <c r="C9" i="35"/>
  <c r="D8" i="35"/>
  <c r="C8" i="35"/>
  <c r="D7" i="35"/>
  <c r="C7" i="35"/>
  <c r="D6" i="35"/>
  <c r="C6" i="35"/>
  <c r="E31" i="35"/>
  <c r="E20" i="35"/>
  <c r="E16" i="35"/>
  <c r="E12" i="35"/>
  <c r="E8" i="35"/>
  <c r="H5" i="35"/>
  <c r="H7" i="35" s="1" a="1"/>
  <c r="H7" i="35" s="1"/>
  <c r="H6" i="35"/>
  <c r="E12" i="37" l="1"/>
  <c r="D12" i="37" s="1"/>
  <c r="E10" i="37"/>
  <c r="D10" i="37" s="1"/>
  <c r="E7" i="37"/>
  <c r="D7" i="37" s="1"/>
  <c r="E11" i="37"/>
  <c r="D11" i="37" s="1"/>
  <c r="E6" i="37"/>
  <c r="D6" i="37" s="1"/>
  <c r="E8" i="37"/>
  <c r="D8" i="37" s="1"/>
  <c r="E9" i="37"/>
  <c r="D9" i="37" s="1"/>
  <c r="F19" i="36"/>
  <c r="E19" i="36" s="1"/>
  <c r="G18" i="36"/>
  <c r="F18" i="36" s="1"/>
  <c r="E18" i="36" s="1"/>
  <c r="G17" i="36"/>
  <c r="F17" i="36" s="1"/>
  <c r="G16" i="36"/>
  <c r="G6" i="36"/>
  <c r="F6" i="36" s="1"/>
  <c r="G9" i="36"/>
  <c r="F9" i="36" s="1"/>
  <c r="E9" i="36" s="1"/>
  <c r="G10" i="36"/>
  <c r="F10" i="36" s="1"/>
  <c r="E10" i="36" s="1"/>
  <c r="G7" i="36"/>
  <c r="G8" i="36"/>
  <c r="F8" i="36" s="1"/>
  <c r="G11" i="36"/>
  <c r="G13" i="36"/>
  <c r="F13" i="36" s="1"/>
  <c r="E13" i="36" s="1"/>
  <c r="G14" i="36"/>
  <c r="F14" i="36" s="1"/>
  <c r="E14" i="36" s="1"/>
  <c r="G12" i="36"/>
  <c r="G15" i="36"/>
  <c r="F15" i="36" s="1"/>
  <c r="G20" i="36"/>
  <c r="F20" i="36" s="1"/>
  <c r="E20" i="36" s="1"/>
  <c r="G21" i="36"/>
  <c r="E24" i="35"/>
  <c r="E28" i="35"/>
  <c r="E9" i="35"/>
  <c r="E17" i="35"/>
  <c r="E29" i="35"/>
  <c r="E6" i="35"/>
  <c r="E10" i="35"/>
  <c r="E14" i="35"/>
  <c r="E18" i="35"/>
  <c r="E22" i="35"/>
  <c r="E26" i="35"/>
  <c r="E30" i="35"/>
  <c r="E13" i="35"/>
  <c r="E21" i="35"/>
  <c r="E25" i="35"/>
  <c r="E7" i="35"/>
  <c r="E11" i="35"/>
  <c r="E15" i="35"/>
  <c r="E19" i="35"/>
  <c r="E23" i="35"/>
  <c r="E27" i="35"/>
  <c r="I6" i="26"/>
  <c r="E6" i="36" l="1"/>
  <c r="F21" i="36"/>
  <c r="E21" i="36" s="1"/>
  <c r="F7" i="36"/>
  <c r="E7" i="36" s="1"/>
  <c r="F12" i="36"/>
  <c r="E12" i="36" s="1"/>
  <c r="E15" i="36"/>
  <c r="E8" i="36"/>
  <c r="E17" i="36"/>
  <c r="F11" i="36"/>
  <c r="E11" i="36" s="1"/>
  <c r="F16" i="36"/>
  <c r="E16" i="36" s="1"/>
  <c r="I5" i="26"/>
  <c r="I7" i="26" s="1" a="1"/>
  <c r="I7" i="26" s="1"/>
  <c r="E25" i="26"/>
  <c r="D25" i="26"/>
  <c r="C25" i="26"/>
  <c r="F25" i="26"/>
  <c r="E31" i="26"/>
  <c r="D31" i="26"/>
  <c r="C31" i="26"/>
  <c r="E30" i="26"/>
  <c r="D30" i="26"/>
  <c r="C30" i="26"/>
  <c r="E29" i="26"/>
  <c r="D29" i="26"/>
  <c r="C29" i="26"/>
  <c r="E28" i="26"/>
  <c r="D28" i="26"/>
  <c r="C28" i="26"/>
  <c r="E27" i="26"/>
  <c r="D27" i="26"/>
  <c r="C27" i="26"/>
  <c r="E26" i="26"/>
  <c r="D26" i="26"/>
  <c r="C26" i="26"/>
  <c r="E24" i="26"/>
  <c r="D24" i="26"/>
  <c r="C24" i="26"/>
  <c r="E23" i="26"/>
  <c r="D23" i="26"/>
  <c r="C23" i="26"/>
  <c r="E22" i="26"/>
  <c r="D22" i="26"/>
  <c r="C22" i="26"/>
  <c r="E21" i="26"/>
  <c r="D21" i="26"/>
  <c r="C21" i="26"/>
  <c r="E20" i="26"/>
  <c r="D20" i="26"/>
  <c r="C20" i="26"/>
  <c r="E19" i="26"/>
  <c r="D19" i="26"/>
  <c r="E18" i="26"/>
  <c r="D18" i="26"/>
  <c r="C18" i="26"/>
  <c r="E17" i="26"/>
  <c r="D17" i="26"/>
  <c r="C17" i="26"/>
  <c r="E16" i="26"/>
  <c r="D16" i="26"/>
  <c r="C16" i="26"/>
  <c r="E15" i="26"/>
  <c r="D15" i="26"/>
  <c r="C15" i="26"/>
  <c r="E14" i="26"/>
  <c r="D14" i="26"/>
  <c r="C14" i="26"/>
  <c r="E13" i="26"/>
  <c r="D13" i="26"/>
  <c r="C13" i="26"/>
  <c r="E12" i="26"/>
  <c r="D12" i="26"/>
  <c r="C12" i="26"/>
  <c r="E11" i="26"/>
  <c r="D11" i="26"/>
  <c r="C11" i="26"/>
  <c r="E10" i="26"/>
  <c r="D10" i="26"/>
  <c r="C10" i="26"/>
  <c r="E9" i="26"/>
  <c r="D9" i="26"/>
  <c r="C9" i="26"/>
  <c r="E8" i="26"/>
  <c r="D8" i="26"/>
  <c r="C8" i="26"/>
  <c r="E7" i="26"/>
  <c r="D7" i="26"/>
  <c r="C7" i="26"/>
  <c r="F6" i="26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F26" i="26"/>
  <c r="F27" i="26"/>
  <c r="F28" i="26"/>
  <c r="F29" i="26"/>
  <c r="F30" i="26"/>
  <c r="F31" i="26"/>
  <c r="D6" i="26"/>
  <c r="E6" i="26"/>
  <c r="C6" i="2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4601FA-B99C-4868-A7D7-59363082AE17}" keepAlive="1" name="Consulta - CostoMarginal_P2" description="Conexión a la consulta 'CostoMarginal_P2' en el libro." type="5" refreshedVersion="6" background="1" saveData="1">
    <dbPr connection="Provider=Microsoft.Mashup.OleDb.1;Data Source=$Workbook$;Location=CostoMarginal_P2;Extended Properties=&quot;&quot;" command="SELECT * FROM [CostoMarginal_P2]"/>
  </connection>
  <connection id="2" xr16:uid="{6547349C-A6FB-4A58-82CF-5BC10E285ECA}" keepAlive="1" name="Consulta - EnergiaHidro(1)" description="Conexión a la consulta 'EnergiaHidro' en el libro." type="5" refreshedVersion="6" background="1" saveData="1">
    <dbPr connection="Provider=Microsoft.Mashup.OleDb.1;Data Source=$Workbook$;Location=EnergiaHidro;Extended Properties=&quot;&quot;" command="SELECT * FROM [EnergiaHidro]"/>
  </connection>
  <connection id="3" xr16:uid="{AE9A63BE-B882-40E8-8794-BBCB1D328E9E}" keepAlive="1" name="Consulta - FactorNodal" description="Conexión a la consulta 'FactorNodal' en el libro." type="5" refreshedVersion="6" background="1" saveData="1">
    <dbPr connection="Provider=Microsoft.Mashup.OleDb.1;Data Source=$Workbook$;Location=FactorNodal;Extended Properties=&quot;&quot;" command="SELECT * FROM [FactorNodal]"/>
  </connection>
  <connection id="4" xr16:uid="{F5A1BE57-DC30-49C7-B292-2F85CD51B1BC}" keepAlive="1" name="Consulta - IR" description="Conexión a la consulta 'IR' en el libro." type="5" refreshedVersion="6" background="1" saveData="1">
    <dbPr connection="Provider=Microsoft.Mashup.OleDb.1;Data Source=$Workbook$;Location=IR;Extended Properties=&quot;&quot;" command="SELECT * FROM [IR]"/>
  </connection>
  <connection id="5" xr16:uid="{7B2BF147-F2DB-4700-A2E6-EC53D01B92D4}" keepAlive="1" name="Consulta - MaregenesRPF" description="Conexión a la consulta 'MaregenesRPF' en el libro." type="5" refreshedVersion="6" background="1" saveData="1">
    <dbPr connection="Provider=Microsoft.Mashup.OleDb.1;Data Source=$Workbook$;Location=MaregenesRPF;Extended Properties=&quot;&quot;" command="SELECT * FROM [MaregenesRPF]"/>
  </connection>
  <connection id="6" xr16:uid="{10021288-23DB-4DCE-B4D3-8EBD373ECB1E}" keepAlive="1" name="Consulta - PromCompensacionesDiarias" description="Conexión a la consulta 'PromCompensacionesDiarias' en el libro." type="5" refreshedVersion="7" background="1" saveData="1">
    <dbPr connection="Provider=Microsoft.Mashup.OleDb.1;Data Source=$Workbook$;Location=PromCompensacionesDiarias;Extended Properties=&quot;&quot;" command="SELECT * FROM [PromCompensacionesDiarias]"/>
  </connection>
  <connection id="7" xr16:uid="{C4AD06C8-8DAF-4066-A7A7-49809F4F8470}" keepAlive="1" name="Consulta - PromPenalizacionesDiarias" description="Conexión a la consulta 'PromPenalizacionesDiarias' en el libro." type="5" refreshedVersion="7" background="1" saveData="1">
    <dbPr connection="Provider=Microsoft.Mashup.OleDb.1;Data Source=$Workbook$;Location=PromPenalizacionesDiarias;Extended Properties=&quot;&quot;" command="SELECT * FROM [PromPenalizacionesDiarias]"/>
  </connection>
  <connection id="8" xr16:uid="{42956A44-A865-47AC-AE1E-F099462A34FB}" keepAlive="1" name="Query - PromCompensacionesDiarias (2)" description="Connection to the 'PromCompensacionesDiarias (2)' query in the workbook." type="5" refreshedVersion="7" background="1" saveData="1">
    <dbPr connection="Provider=Microsoft.Mashup.OleDb.1;Data Source=$Workbook$;Location=&quot;PromCompensacionesDiarias (2)&quot;;Extended Properties=&quot;&quot;" command="SELECT * FROM [PromCompensacionesDiaria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<sst xmlns="http://schemas.openxmlformats.org/spreadsheetml/2006/main" count="571" uniqueCount="413">
  <si>
    <t>EMPRESA DE GENERACIÓN HIDROELECTRICA DOMINICANA</t>
  </si>
  <si>
    <t>CARGOS POR RF</t>
  </si>
  <si>
    <t>TOTAL A REGULAR % (MWh)</t>
  </si>
  <si>
    <t>Día</t>
  </si>
  <si>
    <t>TAVERA 1</t>
  </si>
  <si>
    <t>TAVERA 2</t>
  </si>
  <si>
    <t>JIGUEY 1</t>
  </si>
  <si>
    <t>JIGUEY 2</t>
  </si>
  <si>
    <t>AGUACATE 1</t>
  </si>
  <si>
    <t>AGUACATE 2</t>
  </si>
  <si>
    <t>VALDESIA 1</t>
  </si>
  <si>
    <t>VALDESIA 2</t>
  </si>
  <si>
    <t>RIO BLANCO 1</t>
  </si>
  <si>
    <t>RIO BLANCO 2</t>
  </si>
  <si>
    <t>MONCION 1</t>
  </si>
  <si>
    <t>MONCION 2</t>
  </si>
  <si>
    <t>RINCON</t>
  </si>
  <si>
    <t>HATILLO</t>
  </si>
  <si>
    <t>HATILLO 2</t>
  </si>
  <si>
    <t>JIMENOA</t>
  </si>
  <si>
    <t>SABANA YEGUA</t>
  </si>
  <si>
    <t>SABANETA</t>
  </si>
  <si>
    <t>LAS DAMAS</t>
  </si>
  <si>
    <t>LOS TOROS 1</t>
  </si>
  <si>
    <t>LOS TOROS 2</t>
  </si>
  <si>
    <t>PINALITO 1</t>
  </si>
  <si>
    <t>PINALITO 2</t>
  </si>
  <si>
    <t>PALOMINO 1</t>
  </si>
  <si>
    <t>PALOMINO 2</t>
  </si>
  <si>
    <t>Total</t>
  </si>
  <si>
    <t>Hora</t>
  </si>
  <si>
    <t>Mes</t>
  </si>
  <si>
    <t>Año</t>
  </si>
  <si>
    <t>Fecha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</si>
  <si>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</si>
  <si>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</si>
  <si>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</si>
  <si>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</si>
  <si>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</si>
  <si>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</si>
  <si>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</si>
  <si>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</si>
  <si>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</si>
  <si>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</si>
  <si>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</si>
  <si>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</si>
  <si>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</si>
  <si>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</si>
  <si>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</si>
  <si>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</si>
  <si>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</si>
  <si>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</si>
  <si>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</si>
  <si>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</si>
  <si>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</si>
  <si>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</si>
  <si>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</si>
  <si>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</si>
  <si>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Costo</t>
  </si>
  <si>
    <t>TAV1.MWh</t>
  </si>
  <si>
    <t>TAV2.MWh</t>
  </si>
  <si>
    <t>JIG1.MWh</t>
  </si>
  <si>
    <t>JIG2.MWh</t>
  </si>
  <si>
    <t>AGU1.MWh</t>
  </si>
  <si>
    <t>AGU2.MWh</t>
  </si>
  <si>
    <t>VAL1.MWh</t>
  </si>
  <si>
    <t>VAL2.MWh</t>
  </si>
  <si>
    <t>RBL1.MWh</t>
  </si>
  <si>
    <t>RBL2.MWh</t>
  </si>
  <si>
    <t>MON1.MWh</t>
  </si>
  <si>
    <t>MON2.MWh</t>
  </si>
  <si>
    <t>ANG.MWh</t>
  </si>
  <si>
    <t>MCE1.MWh</t>
  </si>
  <si>
    <t>MCE2.MWh</t>
  </si>
  <si>
    <t>BAI1.MWh</t>
  </si>
  <si>
    <t>BAI2.MWh</t>
  </si>
  <si>
    <t>RIN.MWh</t>
  </si>
  <si>
    <t>HAT1.MWh</t>
  </si>
  <si>
    <t>HAT2.MWh</t>
  </si>
  <si>
    <t>JIM.MWh</t>
  </si>
  <si>
    <t>SCO.MWh</t>
  </si>
  <si>
    <t>NNA.MWh</t>
  </si>
  <si>
    <t>ANO.MWh</t>
  </si>
  <si>
    <t>SYE.MWh</t>
  </si>
  <si>
    <t>SAB.MWh</t>
  </si>
  <si>
    <t>LDA.MWh</t>
  </si>
  <si>
    <t>LTO1.MWh</t>
  </si>
  <si>
    <t>LTO2.MWh</t>
  </si>
  <si>
    <t>AVA1.MWh</t>
  </si>
  <si>
    <t>AVA2.MWh</t>
  </si>
  <si>
    <t>DRO1.MWh</t>
  </si>
  <si>
    <t>DRO2.MWh</t>
  </si>
  <si>
    <t>RJC.MWh</t>
  </si>
  <si>
    <t>MAG1.MWh</t>
  </si>
  <si>
    <t>MAG2.MWh</t>
  </si>
  <si>
    <t>LBA.MWh</t>
  </si>
  <si>
    <t>PIN1.MWh</t>
  </si>
  <si>
    <t>PIN2.MWh</t>
  </si>
  <si>
    <t>PAL1.MWh</t>
  </si>
  <si>
    <t>PAL2.MWh</t>
  </si>
  <si>
    <t>BDE.MWh</t>
  </si>
  <si>
    <t>TAV1.FN</t>
  </si>
  <si>
    <t>TAV2.FN</t>
  </si>
  <si>
    <t>JIG1.FN</t>
  </si>
  <si>
    <t>JIG2.FN</t>
  </si>
  <si>
    <t>AGU1.FN</t>
  </si>
  <si>
    <t>AGU2.FN</t>
  </si>
  <si>
    <t>VAL1.FN</t>
  </si>
  <si>
    <t>VAL2.FN</t>
  </si>
  <si>
    <t>RBL1.FN</t>
  </si>
  <si>
    <t>RBL2.FN</t>
  </si>
  <si>
    <t>MON1.FN</t>
  </si>
  <si>
    <t>MON2.FN</t>
  </si>
  <si>
    <t>ANG.FN</t>
  </si>
  <si>
    <t>MCE1.FN</t>
  </si>
  <si>
    <t>MCE2.FN</t>
  </si>
  <si>
    <t>BAI1.FN</t>
  </si>
  <si>
    <t>BAI2.FN</t>
  </si>
  <si>
    <t>RIN.FN</t>
  </si>
  <si>
    <t>HAT1.FN</t>
  </si>
  <si>
    <t>HAT2.FN</t>
  </si>
  <si>
    <t>JIM.FN</t>
  </si>
  <si>
    <t>SCO.FN</t>
  </si>
  <si>
    <t>NNA.FN</t>
  </si>
  <si>
    <t>ANO.FN</t>
  </si>
  <si>
    <t>SYE.FN</t>
  </si>
  <si>
    <t>SAB.FN</t>
  </si>
  <si>
    <t>LDA.FN</t>
  </si>
  <si>
    <t>LTO1.FN</t>
  </si>
  <si>
    <t>LTO2.FN</t>
  </si>
  <si>
    <t>AVA1.FN</t>
  </si>
  <si>
    <t>AVA2.FN</t>
  </si>
  <si>
    <t>DRO1.FN</t>
  </si>
  <si>
    <t>DRO2.FN</t>
  </si>
  <si>
    <t>RJC.FN</t>
  </si>
  <si>
    <t>MAG1.FN</t>
  </si>
  <si>
    <t>MAG2.FN</t>
  </si>
  <si>
    <t>LBA.FN</t>
  </si>
  <si>
    <t>PIN1.FN</t>
  </si>
  <si>
    <t>PIN2.FN</t>
  </si>
  <si>
    <t>PAL1.FN</t>
  </si>
  <si>
    <t>PAL2.FN</t>
  </si>
  <si>
    <t>BDE.FN</t>
  </si>
  <si>
    <t>TAV1.IR</t>
  </si>
  <si>
    <t>TAV2.IR</t>
  </si>
  <si>
    <t>JIG1.IR</t>
  </si>
  <si>
    <t>JIG2.IR</t>
  </si>
  <si>
    <t>AGU1.IR</t>
  </si>
  <si>
    <t>AGU2.IR</t>
  </si>
  <si>
    <t>VAL1.IR</t>
  </si>
  <si>
    <t>VAL2.IR</t>
  </si>
  <si>
    <t>RBL1.IR</t>
  </si>
  <si>
    <t>RBL2.IR</t>
  </si>
  <si>
    <t>MON1.IR</t>
  </si>
  <si>
    <t>MON2.IR</t>
  </si>
  <si>
    <t>ANG.IR</t>
  </si>
  <si>
    <t>MCE1.IR</t>
  </si>
  <si>
    <t>MCE2.IR</t>
  </si>
  <si>
    <t>BAI1.IR</t>
  </si>
  <si>
    <t>BAI2.IR</t>
  </si>
  <si>
    <t>RIN.IR</t>
  </si>
  <si>
    <t>HAT1.IR</t>
  </si>
  <si>
    <t>HAT2.IR</t>
  </si>
  <si>
    <t>JIM.IR</t>
  </si>
  <si>
    <t>SCO.IR</t>
  </si>
  <si>
    <t>NNA.IR</t>
  </si>
  <si>
    <t>ANO.IR</t>
  </si>
  <si>
    <t>SYE.IR</t>
  </si>
  <si>
    <t>SAB.IR</t>
  </si>
  <si>
    <t>LDA.IR</t>
  </si>
  <si>
    <t>LTO1.IR</t>
  </si>
  <si>
    <t>LTO2.IR</t>
  </si>
  <si>
    <t>AVA1.IR</t>
  </si>
  <si>
    <t>AVA2.IR</t>
  </si>
  <si>
    <t>DRO1.IR</t>
  </si>
  <si>
    <t>DRO2.IR</t>
  </si>
  <si>
    <t>RJC.IR</t>
  </si>
  <si>
    <t>MAG1.IR</t>
  </si>
  <si>
    <t>MAG2.IR</t>
  </si>
  <si>
    <t>LBA.IR</t>
  </si>
  <si>
    <t>PIN1.IR</t>
  </si>
  <si>
    <t>PIN2.IR</t>
  </si>
  <si>
    <t>PAL1.IR</t>
  </si>
  <si>
    <t>PAL2.IR</t>
  </si>
  <si>
    <t>BDE.IR</t>
  </si>
  <si>
    <t>TAV1.MWhReg</t>
  </si>
  <si>
    <t>TAV2.MWhReg</t>
  </si>
  <si>
    <t>JIG1.MWhReg</t>
  </si>
  <si>
    <t>JIG2.MWhReg</t>
  </si>
  <si>
    <t>AGU1.MWhReg</t>
  </si>
  <si>
    <t>AGU2.MWhReg</t>
  </si>
  <si>
    <t>VAL1.MWhReg</t>
  </si>
  <si>
    <t>VAL2.MWhReg</t>
  </si>
  <si>
    <t>RBL1.MWhReg</t>
  </si>
  <si>
    <t>RBL2.MWhReg</t>
  </si>
  <si>
    <t>MON1.MWhReg</t>
  </si>
  <si>
    <t>MON2.MWhReg</t>
  </si>
  <si>
    <t>ANG.MWhReg</t>
  </si>
  <si>
    <t>MCE1.MWhReg</t>
  </si>
  <si>
    <t>MCE2.MWhReg</t>
  </si>
  <si>
    <t>BAI1.MWhReg</t>
  </si>
  <si>
    <t>BAI2.MWhReg</t>
  </si>
  <si>
    <t>RIN.MWhReg</t>
  </si>
  <si>
    <t>HAT1.MWhReg</t>
  </si>
  <si>
    <t>HAT2.MWhReg</t>
  </si>
  <si>
    <t>JIM.MWhReg</t>
  </si>
  <si>
    <t>SCO.MWhReg</t>
  </si>
  <si>
    <t>NNA.MWhReg</t>
  </si>
  <si>
    <t>ANO.MWhReg</t>
  </si>
  <si>
    <t>SYE.MWhReg</t>
  </si>
  <si>
    <t>SAB.MWhReg</t>
  </si>
  <si>
    <t>LDA.MWhReg</t>
  </si>
  <si>
    <t>LTO1.MWhReg</t>
  </si>
  <si>
    <t>LTO2.MWhReg</t>
  </si>
  <si>
    <t>AVA1.MWhReg</t>
  </si>
  <si>
    <t>AVA2.MWhReg</t>
  </si>
  <si>
    <t>DRO1.MWhReg</t>
  </si>
  <si>
    <t>DRO2.MWhReg</t>
  </si>
  <si>
    <t>RJC.MWhReg</t>
  </si>
  <si>
    <t>MAG1.MWhReg</t>
  </si>
  <si>
    <t>MAG2.MWhReg</t>
  </si>
  <si>
    <t>LBA.MWhReg</t>
  </si>
  <si>
    <t>PIN1.MWhReg</t>
  </si>
  <si>
    <t>PIN2.MWhReg</t>
  </si>
  <si>
    <t>PAL1.MWhReg</t>
  </si>
  <si>
    <t>PAL2.MWhReg</t>
  </si>
  <si>
    <t>BDE.MWhReg</t>
  </si>
  <si>
    <t>TAV1.CargosRPF</t>
  </si>
  <si>
    <t>TAV2.CargosRPF</t>
  </si>
  <si>
    <t>JIG1.CargosRPF</t>
  </si>
  <si>
    <t>JIG2.CargosRPF</t>
  </si>
  <si>
    <t>AGU1.CargosRPF</t>
  </si>
  <si>
    <t>AGU2.CargosRPF</t>
  </si>
  <si>
    <t>VAL1.CargosRPF</t>
  </si>
  <si>
    <t>VAL2.CargosRPF</t>
  </si>
  <si>
    <t>RBL1.CargosRPF</t>
  </si>
  <si>
    <t>RBL2.CargosRPF</t>
  </si>
  <si>
    <t>MON1.CargosRPF</t>
  </si>
  <si>
    <t>MON2.CargosRPF</t>
  </si>
  <si>
    <t>ANG.CargosRPF</t>
  </si>
  <si>
    <t>MCE1.CargosRPF</t>
  </si>
  <si>
    <t>MCE2.CargosRPF</t>
  </si>
  <si>
    <t>BAI1.CargosRPF</t>
  </si>
  <si>
    <t>BAI2.CargosRPF</t>
  </si>
  <si>
    <t>RIN.CargosRPF</t>
  </si>
  <si>
    <t>HAT1.CargosRPF</t>
  </si>
  <si>
    <t>HAT2.CargosRPF</t>
  </si>
  <si>
    <t>JIM.CargosRPF</t>
  </si>
  <si>
    <t>SCO.CargosRPF</t>
  </si>
  <si>
    <t>NNA.CargosRPF</t>
  </si>
  <si>
    <t>ANO.CargosRPF</t>
  </si>
  <si>
    <t>SYE.CargosRPF</t>
  </si>
  <si>
    <t>SAB.CargosRPF</t>
  </si>
  <si>
    <t>LDA.CargosRPF</t>
  </si>
  <si>
    <t>LTO1.CargosRPF</t>
  </si>
  <si>
    <t>LTO2.CargosRPF</t>
  </si>
  <si>
    <t>AVA1.CargosRPF</t>
  </si>
  <si>
    <t>AVA2.CargosRPF</t>
  </si>
  <si>
    <t>DRO1.CargosRPF</t>
  </si>
  <si>
    <t>DRO2.CargosRPF</t>
  </si>
  <si>
    <t>RJC.CargosRPF</t>
  </si>
  <si>
    <t>MAG1.CargosRPF</t>
  </si>
  <si>
    <t>MAG2.CargosRPF</t>
  </si>
  <si>
    <t>LBA.CargosRPF</t>
  </si>
  <si>
    <t>PIN1.CargosRPF</t>
  </si>
  <si>
    <t>PIN2.CargosRPF</t>
  </si>
  <si>
    <t>PAL1.CargosRPF</t>
  </si>
  <si>
    <t>PAL2.CargosRPF</t>
  </si>
  <si>
    <t>BDE.CargosRPF</t>
  </si>
  <si>
    <t>Costo Marginal</t>
  </si>
  <si>
    <t>ANGOSTURA</t>
  </si>
  <si>
    <t>HATILLO 1</t>
  </si>
  <si>
    <t>UNIDAD</t>
  </si>
  <si>
    <t>ENERGÍA (MWh)</t>
  </si>
  <si>
    <t>TAVERA</t>
  </si>
  <si>
    <t>MONCION</t>
  </si>
  <si>
    <t>PINALITO</t>
  </si>
  <si>
    <t>RIO BLANCO</t>
  </si>
  <si>
    <t>JIGUEY</t>
  </si>
  <si>
    <t>AGUACATE</t>
  </si>
  <si>
    <t>VALDESIA</t>
  </si>
  <si>
    <t>PALOMINO</t>
  </si>
  <si>
    <t>LOS TOROS</t>
  </si>
  <si>
    <t>Días para la proyección</t>
  </si>
  <si>
    <t>Muestra</t>
  </si>
  <si>
    <t>días</t>
  </si>
  <si>
    <t>Desde</t>
  </si>
  <si>
    <t>Hasta</t>
  </si>
  <si>
    <t>NOTAS</t>
  </si>
  <si>
    <t>EL MURAZO</t>
  </si>
  <si>
    <t>EL CURRO</t>
  </si>
  <si>
    <t>EL MOGOTE</t>
  </si>
  <si>
    <t>RESOLI</t>
  </si>
  <si>
    <t>Alto bandera</t>
  </si>
  <si>
    <t>Resoli</t>
  </si>
  <si>
    <t>ALTO BANDERA</t>
  </si>
  <si>
    <t>Rio Blanco - Pinalito</t>
  </si>
  <si>
    <t>El curro</t>
  </si>
  <si>
    <t>Palomino - Sabana Yegua - Sabaneta - Las damas - Los toros</t>
  </si>
  <si>
    <t>El mogote</t>
  </si>
  <si>
    <t>Tavera - Jimenoa - Rincon - Hatillo - Angostura</t>
  </si>
  <si>
    <t>Monción</t>
  </si>
  <si>
    <t>El murazo</t>
  </si>
  <si>
    <t>MW NOMINALES</t>
  </si>
  <si>
    <t>ENLACE</t>
  </si>
  <si>
    <t>TAV1.MRPF</t>
  </si>
  <si>
    <t>TAV2.MRPF</t>
  </si>
  <si>
    <t>JIG1.MRPF</t>
  </si>
  <si>
    <t>JIG2.MRPF</t>
  </si>
  <si>
    <t>AGU1.MRPF</t>
  </si>
  <si>
    <t>AGU2.MRPF</t>
  </si>
  <si>
    <t>VAL1.MRPF</t>
  </si>
  <si>
    <t>VAL2.MRPF</t>
  </si>
  <si>
    <t>RBL1.MRPF</t>
  </si>
  <si>
    <t>RBL2.MRPF</t>
  </si>
  <si>
    <t>MON1.MRPF</t>
  </si>
  <si>
    <t>MON2.MRPF</t>
  </si>
  <si>
    <t>ANG.MRPF</t>
  </si>
  <si>
    <t>MCE1.MRPF</t>
  </si>
  <si>
    <t>MCE2.MRPF</t>
  </si>
  <si>
    <t>BAI1.MRPF</t>
  </si>
  <si>
    <t>BAI2.MRPF</t>
  </si>
  <si>
    <t>RIN.MRPF</t>
  </si>
  <si>
    <t>HAT1.MRPF</t>
  </si>
  <si>
    <t>HAT2.MRPF</t>
  </si>
  <si>
    <t>JIM.MRPF</t>
  </si>
  <si>
    <t>SCO.MRPF</t>
  </si>
  <si>
    <t>NNA.MRPF</t>
  </si>
  <si>
    <t>ANO.MRPF</t>
  </si>
  <si>
    <t>SYE.MRPF</t>
  </si>
  <si>
    <t>SAB.MRPF</t>
  </si>
  <si>
    <t>LDA.MRPF</t>
  </si>
  <si>
    <t>LTO1.MRPF</t>
  </si>
  <si>
    <t>LTO2.MRPF</t>
  </si>
  <si>
    <t>AVA1.MRPF</t>
  </si>
  <si>
    <t>AVA2.MRPF</t>
  </si>
  <si>
    <t>DRO1.MRPF</t>
  </si>
  <si>
    <t>DRO2.MRPF</t>
  </si>
  <si>
    <t>RJC.MRPF</t>
  </si>
  <si>
    <t>MAG1.MRPF</t>
  </si>
  <si>
    <t>MAG2.MRPF</t>
  </si>
  <si>
    <t>LBA.MRPF</t>
  </si>
  <si>
    <t>PIN1.MRPF</t>
  </si>
  <si>
    <t>PIN2.MRPF</t>
  </si>
  <si>
    <t>PAL1.MRPF</t>
  </si>
  <si>
    <t>PAL2.MRPF</t>
  </si>
  <si>
    <t>BDE.MRPF</t>
  </si>
  <si>
    <t>TAV1.CompensacionRPF</t>
  </si>
  <si>
    <t>TAV2.CompensacionRPF</t>
  </si>
  <si>
    <t>JIG1.CompensacionRPF</t>
  </si>
  <si>
    <t>JIG2.CompensacionRPF</t>
  </si>
  <si>
    <t>AGU1.CompensacionRPF</t>
  </si>
  <si>
    <t>AGU2.CompensacionRPF</t>
  </si>
  <si>
    <t>VAL1.CompensacionRPF</t>
  </si>
  <si>
    <t>VAL2.CompensacionRPF</t>
  </si>
  <si>
    <t>RBL1.CompensacionRPF</t>
  </si>
  <si>
    <t>RBL2.CompensacionRPF</t>
  </si>
  <si>
    <t>MON1.CompensacionRPF</t>
  </si>
  <si>
    <t>MON2.CompensacionRPF</t>
  </si>
  <si>
    <t>ANG.CompensacionRPF</t>
  </si>
  <si>
    <t>MCE1.CompensacionRPF</t>
  </si>
  <si>
    <t>MCE2.CompensacionRPF</t>
  </si>
  <si>
    <t>BAI1.CompensacionRPF</t>
  </si>
  <si>
    <t>BAI2.CompensacionRPF</t>
  </si>
  <si>
    <t>RIN.CompensacionRPF</t>
  </si>
  <si>
    <t>HAT1.CompensacionRPF</t>
  </si>
  <si>
    <t>HAT2.CompensacionRPF</t>
  </si>
  <si>
    <t>JIM.CompensacionRPF</t>
  </si>
  <si>
    <t>SCO.CompensacionRPF</t>
  </si>
  <si>
    <t>NNA.CompensacionRPF</t>
  </si>
  <si>
    <t>ANO.CompensacionRPF</t>
  </si>
  <si>
    <t>SYE.CompensacionRPF</t>
  </si>
  <si>
    <t>SAB.CompensacionRPF</t>
  </si>
  <si>
    <t>LDA.CompensacionRPF</t>
  </si>
  <si>
    <t>LTO1.CompensacionRPF</t>
  </si>
  <si>
    <t>LTO2.CompensacionRPF</t>
  </si>
  <si>
    <t>AVA1.CompensacionRPF</t>
  </si>
  <si>
    <t>AVA2.CompensacionRPF</t>
  </si>
  <si>
    <t>DRO1.CompensacionRPF</t>
  </si>
  <si>
    <t>DRO2.CompensacionRPF</t>
  </si>
  <si>
    <t>RJC.CompensacionRPF</t>
  </si>
  <si>
    <t>MAG1.CompensacionRPF</t>
  </si>
  <si>
    <t>MAG2.CompensacionRPF</t>
  </si>
  <si>
    <t>LBA.CompensacionRPF</t>
  </si>
  <si>
    <t>PIN1.CompensacionRPF</t>
  </si>
  <si>
    <t>PIN2.CompensacionRPF</t>
  </si>
  <si>
    <t>PAL1.CompensacionRPF</t>
  </si>
  <si>
    <t>PAL2.CompensacionRPF</t>
  </si>
  <si>
    <t>BDE.CompensacionRPF</t>
  </si>
  <si>
    <t>CCH</t>
  </si>
  <si>
    <t>EGEHID</t>
  </si>
  <si>
    <t>Jiguey</t>
  </si>
  <si>
    <t>Aguacate</t>
  </si>
  <si>
    <t>Valdesia</t>
  </si>
  <si>
    <t>PROYECCIÓN DE PÉRDIDAS POR NO REGULACIÓN DE FRECUENCIA</t>
  </si>
  <si>
    <t>COMPENSACIÓN POR REGULACIÓN DE FRECUENCIA</t>
  </si>
  <si>
    <t>COMPENSACIONES POR RPF</t>
  </si>
  <si>
    <t>MRPF (MW)</t>
  </si>
  <si>
    <t>PÉRDIDAS TOTALES</t>
  </si>
  <si>
    <t>1. SE CALCULAN LAS PÉRDIDAS DE UNA MUESTRA X EN QUE INCURRIRÍAN LAS UNIDADES POR NO REGULACIÓN, Y SE OBTIENE UN PROMEDIO DIARIO PARA LAS PROYECCIONES</t>
  </si>
  <si>
    <t>CARGOS</t>
  </si>
  <si>
    <t>CARGOS POR RPF</t>
  </si>
  <si>
    <t>COSTO MARGINAL PROM.</t>
  </si>
  <si>
    <t>5. LA FÓRMULA UTILIZADA PARA CALCULAR EL CARGO POR RPF ES:                                                                                                                             MWh * %_DE_REGULACIÓN_ASIGNADO * (COSTO_MARGINAL + INCENTIVO_DE_REGULACIÓN) * FACTOR_NODAL</t>
  </si>
  <si>
    <t>6. LA FÓRMULA UTILIZADA PARA CALCULAR LA COMPENSACIÓN POR REGULACIÓN ES:                                                                                     MRPF * (COSTO_MARGINAL + INCENTIVO_DE_REGULACIÓN) * FACTOR_NODAL</t>
  </si>
  <si>
    <t>2. EL CARGO POR RPF SE DEBE PAGAR OBLIGATORIAMENTE POR LEY, INDEPENDIENTEMENTE LA UNIDAD REGULE O NO</t>
  </si>
  <si>
    <t>3. LAS ESTIMACIONES PARA EL CARGO DE RPF SE REALIZAN CON UNA ASIGNACIÓN PROMEDIO PERIÓDICA DIARIA DE LA RPF DE 3.4%</t>
  </si>
  <si>
    <t>4. SE ASUME QUE EGEHID DESPACHÉ LA MISMA POTENCIA PARA LAS UNIDADES EN CUESTIÓN</t>
  </si>
  <si>
    <t>9. EN LA FÓRMULA #8, SE CONTEMPLAN LAS GANANCIAS DEJADAS DE PERCIBIR, ADICIONAL AL CARGO QUE SE DEBE PAGAR DEBIDO A QUE NO HAY COMPENSACIÓN</t>
  </si>
  <si>
    <t>EMPRESA DE GENERACIÓN HIDROELÉCTRICA DOMINICANA</t>
  </si>
  <si>
    <t>SALDO ACREEDOR/DEUDOR</t>
  </si>
  <si>
    <t>8. LA FÓRMULA UTILIZADA PARA CALCULAR LAS PÉRDIDAS TOTALES POR NO REGULACIÓN ES:                                                                     SALDO ACREEDOR/DEUDOR + CARGOS_POR_RPF</t>
  </si>
  <si>
    <t>7. LA FÓRMULA UTILIZADA PARA CALCULAR EL SALDO ACREEDOR/DEUDOR POR REGULACIÓN ES:                                                                                                            COMPENSACIÓN_POR_REGULACION - CARGO_POR_RPF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</si>
</sst>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D$&quot;#,##0.00"/>
    <numFmt numFmtId="165" formatCode="_([$RD$]\ * #,##0.00_);_([$RD$]\ * \(#,##0.00\);_([$RD$]\ * &quot;-&quot;??_);_(@_)"/>
    <numFmt numFmtId="166" formatCode="dd/mm/yyyy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entury"/>
      <family val="1"/>
    </font>
    <font>
      <sz val="11"/>
      <color theme="1"/>
      <name val="Century"/>
      <family val="1"/>
    </font>
    <font>
      <b/>
      <sz val="14"/>
      <name val="Century"/>
      <family val="1"/>
    </font>
    <font>
      <b/>
      <sz val="12"/>
      <color theme="1"/>
      <name val="Century"/>
      <family val="1"/>
    </font>
    <font>
      <b/>
      <sz val="12"/>
      <name val="Century"/>
      <family val="1"/>
    </font>
    <font>
      <b/>
      <sz val="11"/>
      <color theme="1"/>
      <name val="Century"/>
      <family val="1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13">
    <xf numFmtId="0" fontId="0" fillId="0" borderId="0" xfId="0"/>
    <xf numFmtId="0" fontId="4" fillId="0" borderId="4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0" xfId="0" applyAlignment="1"/>
    <xf numFmtId="0" fontId="0" fillId="0" borderId="0" xfId="0" applyNumberFormat="1"/>
    <xf numFmtId="0" fontId="4" fillId="0" borderId="15" xfId="1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0" fillId="0" borderId="0" xfId="0" applyNumberFormat="1"/>
    <xf numFmtId="164" fontId="0" fillId="0" borderId="1" xfId="0" applyNumberFormat="1" applyFont="1" applyBorder="1" applyAlignment="1">
      <alignment horizontal="right"/>
    </xf>
    <xf numFmtId="14" fontId="2" fillId="0" borderId="8" xfId="0" applyNumberFormat="1" applyFont="1" applyBorder="1" applyAlignment="1">
      <alignment vertical="center"/>
    </xf>
    <xf numFmtId="2" fontId="0" fillId="0" borderId="0" xfId="0" applyNumberFormat="1"/>
    <xf numFmtId="14" fontId="0" fillId="0" borderId="0" xfId="0" applyNumberFormat="1"/>
    <xf numFmtId="14" fontId="4" fillId="0" borderId="5" xfId="1" applyNumberFormat="1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2" fontId="1" fillId="3" borderId="18" xfId="0" applyNumberFormat="1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1" fontId="0" fillId="0" borderId="20" xfId="0" applyNumberFormat="1" applyFont="1" applyBorder="1"/>
    <xf numFmtId="164" fontId="0" fillId="0" borderId="21" xfId="0" applyNumberFormat="1" applyFont="1" applyBorder="1"/>
    <xf numFmtId="0" fontId="1" fillId="3" borderId="22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8" fillId="2" borderId="0" xfId="0" applyFont="1" applyFill="1"/>
    <xf numFmtId="0" fontId="9" fillId="0" borderId="0" xfId="0" applyFont="1"/>
    <xf numFmtId="0" fontId="8" fillId="2" borderId="0" xfId="0" applyFont="1" applyFill="1" applyAlignment="1">
      <alignment vertical="center" wrapText="1"/>
    </xf>
    <xf numFmtId="0" fontId="8" fillId="0" borderId="0" xfId="0" applyFont="1"/>
    <xf numFmtId="0" fontId="10" fillId="2" borderId="0" xfId="0" applyFont="1" applyFill="1" applyAlignment="1" applyProtection="1">
      <alignment vertical="center"/>
      <protection locked="0"/>
    </xf>
    <xf numFmtId="0" fontId="11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164" fontId="7" fillId="0" borderId="0" xfId="0" applyNumberFormat="1" applyFont="1" applyBorder="1"/>
    <xf numFmtId="1" fontId="7" fillId="0" borderId="16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2" fontId="0" fillId="0" borderId="0" xfId="0" applyNumberFormat="1" applyBorder="1" applyAlignment="1">
      <alignment horizontal="center"/>
    </xf>
    <xf numFmtId="0" fontId="14" fillId="3" borderId="39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/>
    </xf>
    <xf numFmtId="165" fontId="7" fillId="0" borderId="0" xfId="0" applyNumberFormat="1" applyFont="1" applyBorder="1" applyAlignment="1">
      <alignment horizontal="right"/>
    </xf>
    <xf numFmtId="2" fontId="0" fillId="0" borderId="0" xfId="0" applyNumberFormat="1" applyBorder="1" applyAlignment="1">
      <alignment horizontal="center" vertical="center"/>
    </xf>
    <xf numFmtId="165" fontId="0" fillId="0" borderId="0" xfId="0" applyNumberFormat="1" applyFont="1" applyBorder="1" applyAlignment="1">
      <alignment horizontal="right" vertical="center"/>
    </xf>
    <xf numFmtId="165" fontId="0" fillId="0" borderId="0" xfId="0" applyNumberFormat="1"/>
    <xf numFmtId="0" fontId="0" fillId="0" borderId="40" xfId="0" applyBorder="1"/>
    <xf numFmtId="0" fontId="2" fillId="0" borderId="41" xfId="0" applyFont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165" fontId="7" fillId="0" borderId="0" xfId="0" applyNumberFormat="1" applyFont="1" applyFill="1" applyBorder="1" applyAlignment="1">
      <alignment horizontal="right"/>
    </xf>
    <xf numFmtId="1" fontId="7" fillId="0" borderId="16" xfId="0" applyNumberFormat="1" applyFont="1" applyBorder="1" applyAlignment="1" applyProtection="1">
      <alignment horizontal="center"/>
      <protection locked="0"/>
    </xf>
    <xf numFmtId="0" fontId="4" fillId="0" borderId="7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12" xfId="1" applyFont="1" applyFill="1" applyBorder="1" applyAlignment="1">
      <alignment horizontal="center"/>
    </xf>
    <xf numFmtId="1" fontId="4" fillId="0" borderId="0" xfId="1" applyNumberFormat="1" applyFont="1" applyFill="1" applyBorder="1" applyAlignment="1" applyProtection="1">
      <alignment horizontal="center"/>
      <protection hidden="1"/>
    </xf>
    <xf numFmtId="1" fontId="4" fillId="0" borderId="7" xfId="1" applyNumberFormat="1" applyFont="1" applyFill="1" applyBorder="1" applyAlignment="1">
      <alignment horizontal="center"/>
    </xf>
    <xf numFmtId="1" fontId="4" fillId="0" borderId="3" xfId="1" applyNumberFormat="1" applyFont="1" applyFill="1" applyBorder="1" applyAlignment="1">
      <alignment horizontal="center"/>
    </xf>
    <xf numFmtId="164" fontId="0" fillId="0" borderId="13" xfId="0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left" vertical="center"/>
    </xf>
    <xf numFmtId="0" fontId="4" fillId="0" borderId="43" xfId="1" applyFont="1" applyFill="1" applyBorder="1" applyAlignment="1">
      <alignment horizontal="center"/>
    </xf>
    <xf numFmtId="0" fontId="4" fillId="0" borderId="31" xfId="1" applyFont="1" applyFill="1" applyBorder="1" applyAlignment="1">
      <alignment horizontal="center"/>
    </xf>
    <xf numFmtId="166" fontId="5" fillId="0" borderId="2" xfId="5" applyNumberFormat="1" applyFont="1" applyFill="1" applyBorder="1" applyAlignment="1" applyProtection="1">
      <alignment horizontal="center"/>
      <protection hidden="1"/>
    </xf>
    <xf numFmtId="0" fontId="15" fillId="0" borderId="30" xfId="0" applyFont="1" applyFill="1" applyBorder="1" applyAlignment="1">
      <alignment horizontal="left" vertical="center" wrapText="1"/>
    </xf>
    <xf numFmtId="0" fontId="15" fillId="0" borderId="31" xfId="0" applyFont="1" applyFill="1" applyBorder="1" applyAlignment="1">
      <alignment horizontal="left" vertical="center" wrapText="1"/>
    </xf>
    <xf numFmtId="0" fontId="15" fillId="0" borderId="23" xfId="0" applyFont="1" applyFill="1" applyBorder="1" applyAlignment="1">
      <alignment horizontal="left" vertical="center" wrapText="1"/>
    </xf>
    <xf numFmtId="0" fontId="15" fillId="0" borderId="32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0" borderId="33" xfId="0" applyFont="1" applyFill="1" applyBorder="1" applyAlignment="1">
      <alignment horizontal="left" vertical="center" wrapText="1"/>
    </xf>
    <xf numFmtId="0" fontId="15" fillId="0" borderId="34" xfId="0" applyFont="1" applyFill="1" applyBorder="1" applyAlignment="1">
      <alignment horizontal="left" vertical="center" wrapText="1"/>
    </xf>
    <xf numFmtId="0" fontId="15" fillId="0" borderId="35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0" fillId="2" borderId="0" xfId="0" applyFont="1" applyFill="1" applyAlignment="1" applyProtection="1">
      <alignment horizontal="center" vertical="center"/>
      <protection locked="0"/>
    </xf>
    <xf numFmtId="0" fontId="11" fillId="2" borderId="0" xfId="0" applyFont="1" applyFill="1" applyAlignment="1">
      <alignment horizontal="center" vertical="center"/>
    </xf>
    <xf numFmtId="0" fontId="15" fillId="0" borderId="27" xfId="0" applyFont="1" applyBorder="1" applyAlignment="1">
      <alignment horizontal="left" vertical="center" wrapText="1"/>
    </xf>
    <xf numFmtId="0" fontId="15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2" fillId="2" borderId="0" xfId="0" applyFont="1" applyFill="1" applyAlignment="1" applyProtection="1">
      <alignment horizontal="center" vertical="center"/>
      <protection locked="0"/>
    </xf>
    <xf numFmtId="0" fontId="13" fillId="2" borderId="0" xfId="0" applyFont="1" applyFill="1" applyAlignment="1">
      <alignment horizontal="center" vertical="center"/>
    </xf>
    <xf numFmtId="0" fontId="14" fillId="3" borderId="0" xfId="0" applyFont="1" applyFill="1" applyBorder="1" applyAlignment="1" applyProtection="1">
      <alignment horizontal="center" vertical="center" wrapText="1"/>
    </xf>
    <xf numFmtId="164" fontId="7" fillId="0" borderId="42" xfId="0" applyNumberFormat="1" applyFont="1" applyBorder="1" applyAlignment="1">
      <alignment horizontal="left"/>
    </xf>
    <xf numFmtId="164" fontId="7" fillId="0" borderId="0" xfId="0" applyNumberFormat="1" applyFont="1" applyBorder="1" applyAlignment="1">
      <alignment horizontal="left"/>
    </xf>
    <xf numFmtId="164" fontId="7" fillId="4" borderId="42" xfId="0" applyNumberFormat="1" applyFont="1" applyFill="1" applyBorder="1" applyAlignment="1">
      <alignment horizontal="left"/>
    </xf>
    <xf numFmtId="164" fontId="7" fillId="4" borderId="0" xfId="0" applyNumberFormat="1" applyFont="1" applyFill="1" applyBorder="1" applyAlignment="1">
      <alignment horizontal="left"/>
    </xf>
    <xf numFmtId="0" fontId="14" fillId="3" borderId="0" xfId="0" applyFont="1" applyFill="1" applyBorder="1" applyAlignment="1">
      <alignment horizontal="center" vertical="center" wrapText="1"/>
    </xf>
    <xf numFmtId="14" fontId="0" fillId="0" borderId="14" xfId="0" applyNumberFormat="1" applyFont="1" applyBorder="1" applyAlignment="1">
      <alignment horizontal="center"/>
    </xf>
    <xf numFmtId="14" fontId="0" fillId="0" borderId="23" xfId="0" applyNumberFormat="1" applyFont="1" applyBorder="1" applyAlignment="1">
      <alignment horizontal="center"/>
    </xf>
    <xf numFmtId="14" fontId="0" fillId="0" borderId="25" xfId="0" applyNumberFormat="1" applyFont="1" applyBorder="1" applyAlignment="1">
      <alignment horizontal="center"/>
    </xf>
    <xf numFmtId="14" fontId="0" fillId="0" borderId="26" xfId="0" applyNumberFormat="1" applyFont="1" applyBorder="1" applyAlignment="1">
      <alignment horizontal="center"/>
    </xf>
  </cellXfs>
  <cellStyles count="6">
    <cellStyle name="Normal" xfId="0" builtinId="0"/>
    <cellStyle name="Normal 2 2 3" xfId="5" xr:uid="{CB1BF731-9FEB-4D26-8CB7-87D44B891BD2}"/>
    <cellStyle name="Normal 6" xfId="2" xr:uid="{074B58CC-1907-4338-AA94-2173D6B8FC34}"/>
    <cellStyle name="Normal 7" xfId="3" xr:uid="{F47973BE-4E3E-44F2-B0A4-8852DF314DE8}"/>
    <cellStyle name="Normal 8" xfId="4" xr:uid="{12486298-8326-47B5-8221-172483CAAFEA}"/>
    <cellStyle name="Normal 9" xfId="1" xr:uid="{70780041-AAC7-4325-B6CA-8FB6A0B4A76B}"/>
  </cellStyles>
  <dxfs count="2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  <protection locked="1" hidden="1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condense val="0"/>
        <extend val="0"/>
        <color indexed="9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dd/mm/yyyy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 outline="0">
        <left style="thin">
          <color rgb="FF000000"/>
        </left>
        <top style="medium">
          <color rgb="FF000000"/>
        </top>
        <bottom style="thin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 outline="0">
        <left style="thin">
          <color rgb="FF000000"/>
        </left>
        <top style="medium">
          <color rgb="FF000000"/>
        </top>
        <bottom style="thin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 outline="0">
        <left style="thin">
          <color rgb="FF000000"/>
        </left>
        <top style="medium">
          <color rgb="FF000000"/>
        </top>
        <bottom style="thin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65" formatCode="_([$RD$]\ * #,##0.00_);_([$RD$]\ * \(#,##0.00\);_([$RD$]\ * &quot;-&quot;??_);_(@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RD$]\ * #,##0.00_);_([$RD$]\ * \(#,##0.00\);_([$RD$]\ * &quot;-&quot;??_);_(@_)"/>
      <alignment horizontal="right" vertical="center" textRotation="0" wrapText="0" indent="0" justifyLastLine="0" shrinkToFit="0" readingOrder="0"/>
    </dxf>
    <dxf>
      <numFmt numFmtId="2" formatCode="0.00"/>
    </dxf>
    <dxf>
      <alignment horizontal="left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RD$]\ * #,##0.00_);_([$RD$]\ * \(#,##0.00\);_([$RD$]\ * &quot;-&quot;??_);_(@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RD$]\ * #,##0.00_);_([$RD$]\ * \(#,##0.00\);_([$RD$]\ * &quot;-&quot;??_);_(@_)"/>
      <alignment horizontal="right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165" formatCode="_([$RD$]\ * #,##0.00_);_([$RD$]\ * \(#,##0.00\);_([$RD$]\ * &quot;-&quot;??_);_(@_)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165" formatCode="_([$RD$]\ * #,##0.00_);_([$RD$]\ * \(#,##0.00\);_([$RD$]\ * &quot;-&quot;??_);_(@_)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5" formatCode="_([$RD$]\ * #,##0.00_);_([$RD$]\ * \(#,##0.00\);_([$RD$]\ 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5" formatCode="_([$RD$]\ * #,##0.00_);_([$RD$]\ * \(#,##0.00\);_([$RD$]\ * &quot;-&quot;??_);_(@_)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&quot;RD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5" formatCode="_([$RD$]\ * #,##0.00_);_([$RD$]\ * \(#,##0.00\);_([$RD$]\ 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53917</xdr:colOff>
      <xdr:row>0</xdr:row>
      <xdr:rowOff>28575</xdr:rowOff>
    </xdr:from>
    <xdr:to>
      <xdr:col>1</xdr:col>
      <xdr:colOff>313714</xdr:colOff>
      <xdr:row>3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8624CC-B0EA-4090-BC1B-37D9130EF6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79" t="22815" r="8695" b="4262"/>
        <a:stretch/>
      </xdr:blipFill>
      <xdr:spPr>
        <a:xfrm>
          <a:off x="53917" y="28575"/>
          <a:ext cx="1021797" cy="590550"/>
        </a:xfrm>
        <a:prstGeom prst="rect">
          <a:avLst/>
        </a:prstGeom>
        <a:ln w="9525" cap="sq">
          <a:solidFill>
            <a:srgbClr val="000000"/>
          </a:solidFill>
          <a:prstDash val="solid"/>
          <a:miter lim="800000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53917</xdr:colOff>
      <xdr:row>0</xdr:row>
      <xdr:rowOff>28575</xdr:rowOff>
    </xdr:from>
    <xdr:to>
      <xdr:col>1</xdr:col>
      <xdr:colOff>809014</xdr:colOff>
      <xdr:row>3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02EC9DF-3644-4CBD-8FA4-B3928412AB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79" t="22815" r="8695" b="4262"/>
        <a:stretch/>
      </xdr:blipFill>
      <xdr:spPr>
        <a:xfrm>
          <a:off x="53917" y="28575"/>
          <a:ext cx="1021797" cy="581025"/>
        </a:xfrm>
        <a:prstGeom prst="rect">
          <a:avLst/>
        </a:prstGeom>
        <a:ln w="9525" cap="sq">
          <a:solidFill>
            <a:srgbClr val="000000"/>
          </a:solidFill>
          <a:prstDash val="solid"/>
          <a:miter lim="800000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53917</xdr:colOff>
      <xdr:row>0</xdr:row>
      <xdr:rowOff>28575</xdr:rowOff>
    </xdr:from>
    <xdr:to>
      <xdr:col>1</xdr:col>
      <xdr:colOff>809014</xdr:colOff>
      <xdr:row>3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5CE99B8-D8D7-4815-9F28-45186A9CC0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79" t="22815" r="8695" b="4262"/>
        <a:stretch/>
      </xdr:blipFill>
      <xdr:spPr>
        <a:xfrm>
          <a:off x="53917" y="28575"/>
          <a:ext cx="1021797" cy="581025"/>
        </a:xfrm>
        <a:prstGeom prst="rect">
          <a:avLst/>
        </a:prstGeom>
        <a:ln w="9525" cap="sq">
          <a:solidFill>
            <a:srgbClr val="000000"/>
          </a:solidFill>
          <a:prstDash val="solid"/>
          <a:miter lim="800000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53917</xdr:colOff>
      <xdr:row>0</xdr:row>
      <xdr:rowOff>28575</xdr:rowOff>
    </xdr:from>
    <xdr:to>
      <xdr:col>1</xdr:col>
      <xdr:colOff>713764</xdr:colOff>
      <xdr:row>3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D93B60-09F6-4AB5-B995-F0401C4E50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79" t="22815" r="8695" b="4262"/>
        <a:stretch/>
      </xdr:blipFill>
      <xdr:spPr>
        <a:xfrm>
          <a:off x="53917" y="28575"/>
          <a:ext cx="1021797" cy="600075"/>
        </a:xfrm>
        <a:prstGeom prst="rect">
          <a:avLst/>
        </a:prstGeom>
        <a:ln w="9525" cap="sq">
          <a:solidFill>
            <a:srgbClr val="000000"/>
          </a:solidFill>
          <a:prstDash val="solid"/>
          <a:miter lim="800000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53917</xdr:colOff>
      <xdr:row>0</xdr:row>
      <xdr:rowOff>28575</xdr:rowOff>
    </xdr:from>
    <xdr:to>
      <xdr:col>1</xdr:col>
      <xdr:colOff>713764</xdr:colOff>
      <xdr:row>3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04BCBBE-AC4B-45B7-8BB6-52354E9732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79" t="22815" r="8695" b="4262"/>
        <a:stretch/>
      </xdr:blipFill>
      <xdr:spPr>
        <a:xfrm>
          <a:off x="53917" y="28575"/>
          <a:ext cx="1021797" cy="590550"/>
        </a:xfrm>
        <a:prstGeom prst="rect">
          <a:avLst/>
        </a:prstGeom>
        <a:ln w="9525" cap="sq">
          <a:solidFill>
            <a:srgbClr val="000000"/>
          </a:solidFill>
          <a:prstDash val="solid"/>
          <a:miter lim="800000"/>
        </a:ln>
        <a:effectLst/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E7B9C4A9-3894-4CBB-A58A-C119C221D8C0}" autoFormatId="16" applyNumberFormats="0" applyBorderFormats="0" applyFontFormats="0" applyPatternFormats="0" applyAlignmentFormats="0" applyWidthHeightFormats="0">
  <queryTableRefresh nextId="634">
    <queryTableFields count="128">
      <queryTableField id="49" name="Fecha" tableColumnId="48"/>
      <queryTableField id="5" name="TAV1.MWh" tableColumnId="5"/>
      <queryTableField id="50" name="TAV1.MWhReg" tableColumnId="49"/>
      <queryTableField id="178" name="TAV1.CargosRPF" tableColumnId="176"/>
      <queryTableField id="306" name="TAV2.MWh" tableColumnId="219"/>
      <queryTableField id="307" name="TAV2.MWhReg" tableColumnId="220"/>
      <queryTableField id="552" name="TAV2.CargosRPF" tableColumnId="342"/>
      <queryTableField id="309" name="JIG1.MWh" tableColumnId="222"/>
      <queryTableField id="310" name="JIG1.MWhReg" tableColumnId="223"/>
      <queryTableField id="553" name="JIG1.CargosRPF" tableColumnId="343"/>
      <queryTableField id="312" name="JIG2.MWh" tableColumnId="225"/>
      <queryTableField id="313" name="JIG2.MWhReg" tableColumnId="226"/>
      <queryTableField id="554" name="JIG2.CargosRPF" tableColumnId="344"/>
      <queryTableField id="315" name="AGU1.MWh" tableColumnId="228"/>
      <queryTableField id="316" name="AGU1.MWhReg" tableColumnId="229"/>
      <queryTableField id="555" name="AGU1.CargosRPF" tableColumnId="345"/>
      <queryTableField id="318" name="AGU2.MWh" tableColumnId="231"/>
      <queryTableField id="319" name="AGU2.MWhReg" tableColumnId="232"/>
      <queryTableField id="556" name="AGU2.CargosRPF" tableColumnId="346"/>
      <queryTableField id="321" name="VAL1.MWh" tableColumnId="234"/>
      <queryTableField id="322" name="VAL1.MWhReg" tableColumnId="235"/>
      <queryTableField id="557" name="VAL1.CargosRPF" tableColumnId="347"/>
      <queryTableField id="324" name="VAL2.MWh" tableColumnId="237"/>
      <queryTableField id="325" name="VAL2.MWhReg" tableColumnId="238"/>
      <queryTableField id="558" name="VAL2.CargosRPF" tableColumnId="348"/>
      <queryTableField id="327" name="RBL1.MWh" tableColumnId="240"/>
      <queryTableField id="328" name="RBL1.MWhReg" tableColumnId="241"/>
      <queryTableField id="559" name="RBL1.CargosRPF" tableColumnId="349"/>
      <queryTableField id="330" name="RBL2.MWh" tableColumnId="243"/>
      <queryTableField id="331" name="RBL2.MWhReg" tableColumnId="244"/>
      <queryTableField id="560" name="RBL2.CargosRPF" tableColumnId="350"/>
      <queryTableField id="333" name="MON1.MWh" tableColumnId="246"/>
      <queryTableField id="334" name="MON1.MWhReg" tableColumnId="247"/>
      <queryTableField id="561" name="MON1.CargosRPF" tableColumnId="351"/>
      <queryTableField id="336" name="MON2.MWh" tableColumnId="249"/>
      <queryTableField id="337" name="MON2.MWhReg" tableColumnId="250"/>
      <queryTableField id="562" name="MON2.CargosRPF" tableColumnId="352"/>
      <queryTableField id="339" name="ANG.MWh" tableColumnId="252"/>
      <queryTableField id="340" name="ANG.MWhReg" tableColumnId="253"/>
      <queryTableField id="563" name="ANG.CargosRPF" tableColumnId="353"/>
      <queryTableField id="342" name="MCE1.MWh" tableColumnId="255"/>
      <queryTableField id="343" name="MCE1.MWhReg" tableColumnId="256"/>
      <queryTableField id="564" name="MCE1.CargosRPF" tableColumnId="354"/>
      <queryTableField id="345" name="MCE2.MWh" tableColumnId="258"/>
      <queryTableField id="346" name="MCE2.MWhReg" tableColumnId="259"/>
      <queryTableField id="565" name="MCE2.CargosRPF" tableColumnId="355"/>
      <queryTableField id="348" name="BAI1.MWh" tableColumnId="261"/>
      <queryTableField id="349" name="BAI1.MWhReg" tableColumnId="262"/>
      <queryTableField id="566" name="BAI1.CargosRPF" tableColumnId="356"/>
      <queryTableField id="351" name="BAI2.MWh" tableColumnId="264"/>
      <queryTableField id="352" name="BAI2.MWhReg" tableColumnId="265"/>
      <queryTableField id="567" name="BAI2.CargosRPF" tableColumnId="357"/>
      <queryTableField id="354" name="RIN.MWh" tableColumnId="267"/>
      <queryTableField id="355" name="RIN.MWhReg" tableColumnId="268"/>
      <queryTableField id="568" name="RIN.CargosRPF" tableColumnId="358"/>
      <queryTableField id="357" name="HAT1.MWh" tableColumnId="270"/>
      <queryTableField id="358" name="HAT1.MWhReg" tableColumnId="271"/>
      <queryTableField id="569" name="HAT1.CargosRPF" tableColumnId="359"/>
      <queryTableField id="360" name="HAT2.MWh" tableColumnId="273"/>
      <queryTableField id="361" name="HAT2.MWhReg" tableColumnId="274"/>
      <queryTableField id="570" name="HAT2.CargosRPF" tableColumnId="360"/>
      <queryTableField id="363" name="JIM.MWh" tableColumnId="276"/>
      <queryTableField id="364" name="JIM.MWhReg" tableColumnId="277"/>
      <queryTableField id="571" name="JIM.CargosRPF" tableColumnId="361"/>
      <queryTableField id="366" name="SCO.MWh" tableColumnId="279"/>
      <queryTableField id="367" name="SCO.MWhReg" tableColumnId="280"/>
      <queryTableField id="572" name="SCO.CargosRPF" tableColumnId="362"/>
      <queryTableField id="369" name="NNA.MWh" tableColumnId="282"/>
      <queryTableField id="370" name="NNA.MWhReg" tableColumnId="283"/>
      <queryTableField id="573" name="NNA.CargosRPF" tableColumnId="363"/>
      <queryTableField id="372" name="ANO.MWh" tableColumnId="285"/>
      <queryTableField id="373" name="ANO.MWhReg" tableColumnId="286"/>
      <queryTableField id="574" name="ANO.CargosRPF" tableColumnId="364"/>
      <queryTableField id="375" name="SYE.MWh" tableColumnId="288"/>
      <queryTableField id="376" name="SYE.MWhReg" tableColumnId="289"/>
      <queryTableField id="575" name="SYE.CargosRPF" tableColumnId="365"/>
      <queryTableField id="378" name="SAB.MWh" tableColumnId="291"/>
      <queryTableField id="379" name="SAB.MWhReg" tableColumnId="292"/>
      <queryTableField id="576" name="SAB.CargosRPF" tableColumnId="366"/>
      <queryTableField id="381" name="LDA.MWh" tableColumnId="294"/>
      <queryTableField id="382" name="LDA.MWhReg" tableColumnId="295"/>
      <queryTableField id="577" name="LDA.CargosRPF" tableColumnId="367"/>
      <queryTableField id="384" name="LTO1.MWh" tableColumnId="297"/>
      <queryTableField id="385" name="LTO1.MWhReg" tableColumnId="298"/>
      <queryTableField id="578" name="LTO1.CargosRPF" tableColumnId="368"/>
      <queryTableField id="387" name="LTO2.MWh" tableColumnId="300"/>
      <queryTableField id="388" name="LTO2.MWhReg" tableColumnId="301"/>
      <queryTableField id="579" name="LTO2.CargosRPF" tableColumnId="369"/>
      <queryTableField id="390" name="AVA1.MWh" tableColumnId="303"/>
      <queryTableField id="391" name="AVA1.MWhReg" tableColumnId="304"/>
      <queryTableField id="580" name="AVA1.CargosRPF" tableColumnId="370"/>
      <queryTableField id="393" name="AVA2.MWh" tableColumnId="306"/>
      <queryTableField id="394" name="AVA2.MWhReg" tableColumnId="307"/>
      <queryTableField id="581" name="AVA2.CargosRPF" tableColumnId="371"/>
      <queryTableField id="396" name="DRO1.MWh" tableColumnId="309"/>
      <queryTableField id="397" name="DRO1.MWhReg" tableColumnId="310"/>
      <queryTableField id="582" name="DRO1.CargosRPF" tableColumnId="372"/>
      <queryTableField id="399" name="DRO2.MWh" tableColumnId="312"/>
      <queryTableField id="400" name="DRO2.MWhReg" tableColumnId="313"/>
      <queryTableField id="583" name="DRO2.CargosRPF" tableColumnId="373"/>
      <queryTableField id="402" name="RJC.MWh" tableColumnId="315"/>
      <queryTableField id="403" name="RJC.MWhReg" tableColumnId="316"/>
      <queryTableField id="584" name="RJC.CargosRPF" tableColumnId="374"/>
      <queryTableField id="405" name="MAG1.MWh" tableColumnId="318"/>
      <queryTableField id="406" name="MAG1.MWhReg" tableColumnId="319"/>
      <queryTableField id="585" name="MAG1.CargosRPF" tableColumnId="375"/>
      <queryTableField id="408" name="MAG2.MWh" tableColumnId="321"/>
      <queryTableField id="409" name="MAG2.MWhReg" tableColumnId="322"/>
      <queryTableField id="586" name="MAG2.CargosRPF" tableColumnId="376"/>
      <queryTableField id="411" name="LBA.MWh" tableColumnId="324"/>
      <queryTableField id="412" name="LBA.MWhReg" tableColumnId="325"/>
      <queryTableField id="587" name="LBA.CargosRPF" tableColumnId="377"/>
      <queryTableField id="414" name="PIN1.MWh" tableColumnId="327"/>
      <queryTableField id="415" name="PIN1.MWhReg" tableColumnId="328"/>
      <queryTableField id="588" name="PIN1.CargosRPF" tableColumnId="378"/>
      <queryTableField id="417" name="PIN2.MWh" tableColumnId="330"/>
      <queryTableField id="418" name="PIN2.MWhReg" tableColumnId="331"/>
      <queryTableField id="589" name="PIN2.CargosRPF" tableColumnId="379"/>
      <queryTableField id="420" name="PAL1.MWh" tableColumnId="333"/>
      <queryTableField id="421" name="PAL1.MWhReg" tableColumnId="334"/>
      <queryTableField id="590" name="PAL1.CargosRPF" tableColumnId="380"/>
      <queryTableField id="423" name="PAL2.MWh" tableColumnId="336"/>
      <queryTableField id="424" name="PAL2.MWhReg" tableColumnId="337"/>
      <queryTableField id="591" name="PAL2.CargosRPF" tableColumnId="381"/>
      <queryTableField id="426" name="BDE.MWh" tableColumnId="339"/>
      <queryTableField id="427" name="BDE.MWhReg" tableColumnId="340"/>
      <queryTableField id="592" name="BDE.CargosRPF" tableColumnId="382"/>
      <queryTableField id="305" name="Costo Marginal" tableColumnId="2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4BE8F07B-12A8-4FE8-B3DF-60E7CBB33ADF}" autoFormatId="16" applyNumberFormats="0" applyBorderFormats="0" applyFontFormats="0" applyPatternFormats="0" applyAlignmentFormats="0" applyWidthHeightFormats="0">
  <queryTableRefresh nextId="128">
    <queryTableFields count="86">
      <queryTableField id="1" name="Fecha" tableColumnId="1"/>
      <queryTableField id="2" name="TAV1.MRPF" tableColumnId="2"/>
      <queryTableField id="3" name="TAV1.CompensacionRPF" tableColumnId="3"/>
      <queryTableField id="4" name="TAV2.MRPF" tableColumnId="4"/>
      <queryTableField id="6" name="TAV2.CompensacionRPF" tableColumnId="6"/>
      <queryTableField id="7" name="JIG1.MRPF" tableColumnId="7"/>
      <queryTableField id="9" name="JIG1.CompensacionRPF" tableColumnId="9"/>
      <queryTableField id="10" name="JIG2.MRPF" tableColumnId="10"/>
      <queryTableField id="12" name="JIG2.CompensacionRPF" tableColumnId="12"/>
      <queryTableField id="13" name="AGU1.MRPF" tableColumnId="13"/>
      <queryTableField id="15" name="AGU1.CompensacionRPF" tableColumnId="15"/>
      <queryTableField id="16" name="AGU2.MRPF" tableColumnId="16"/>
      <queryTableField id="18" name="AGU2.CompensacionRPF" tableColumnId="18"/>
      <queryTableField id="19" name="VAL1.MRPF" tableColumnId="19"/>
      <queryTableField id="21" name="VAL1.CompensacionRPF" tableColumnId="21"/>
      <queryTableField id="22" name="VAL2.MRPF" tableColumnId="22"/>
      <queryTableField id="24" name="VAL2.CompensacionRPF" tableColumnId="24"/>
      <queryTableField id="25" name="RBL1.MRPF" tableColumnId="25"/>
      <queryTableField id="27" name="RBL1.CompensacionRPF" tableColumnId="27"/>
      <queryTableField id="28" name="RBL2.MRPF" tableColumnId="28"/>
      <queryTableField id="30" name="RBL2.CompensacionRPF" tableColumnId="30"/>
      <queryTableField id="31" name="MON1.MRPF" tableColumnId="31"/>
      <queryTableField id="33" name="MON1.CompensacionRPF" tableColumnId="33"/>
      <queryTableField id="34" name="MON2.MRPF" tableColumnId="34"/>
      <queryTableField id="36" name="MON2.CompensacionRPF" tableColumnId="36"/>
      <queryTableField id="37" name="ANG.MRPF" tableColumnId="37"/>
      <queryTableField id="39" name="ANG.CompensacionRPF" tableColumnId="39"/>
      <queryTableField id="40" name="MCE1.MRPF" tableColumnId="40"/>
      <queryTableField id="42" name="MCE1.CompensacionRPF" tableColumnId="42"/>
      <queryTableField id="43" name="MCE2.MRPF" tableColumnId="43"/>
      <queryTableField id="45" name="MCE2.CompensacionRPF" tableColumnId="45"/>
      <queryTableField id="46" name="BAI1.MRPF" tableColumnId="46"/>
      <queryTableField id="48" name="BAI1.CompensacionRPF" tableColumnId="48"/>
      <queryTableField id="49" name="BAI2.MRPF" tableColumnId="49"/>
      <queryTableField id="51" name="BAI2.CompensacionRPF" tableColumnId="51"/>
      <queryTableField id="52" name="RIN.MRPF" tableColumnId="52"/>
      <queryTableField id="54" name="RIN.CompensacionRPF" tableColumnId="54"/>
      <queryTableField id="55" name="HAT1.MRPF" tableColumnId="55"/>
      <queryTableField id="57" name="HAT1.CompensacionRPF" tableColumnId="57"/>
      <queryTableField id="58" name="HAT2.MRPF" tableColumnId="58"/>
      <queryTableField id="60" name="HAT2.CompensacionRPF" tableColumnId="60"/>
      <queryTableField id="61" name="JIM.MRPF" tableColumnId="61"/>
      <queryTableField id="63" name="JIM.CompensacionRPF" tableColumnId="63"/>
      <queryTableField id="64" name="SCO.MRPF" tableColumnId="64"/>
      <queryTableField id="66" name="SCO.CompensacionRPF" tableColumnId="66"/>
      <queryTableField id="67" name="NNA.MRPF" tableColumnId="67"/>
      <queryTableField id="69" name="NNA.CompensacionRPF" tableColumnId="69"/>
      <queryTableField id="70" name="ANO.MRPF" tableColumnId="70"/>
      <queryTableField id="72" name="ANO.CompensacionRPF" tableColumnId="72"/>
      <queryTableField id="73" name="SYE.MRPF" tableColumnId="73"/>
      <queryTableField id="75" name="SYE.CompensacionRPF" tableColumnId="75"/>
      <queryTableField id="76" name="SAB.MRPF" tableColumnId="76"/>
      <queryTableField id="78" name="SAB.CompensacionRPF" tableColumnId="78"/>
      <queryTableField id="79" name="LDA.MRPF" tableColumnId="79"/>
      <queryTableField id="81" name="LDA.CompensacionRPF" tableColumnId="81"/>
      <queryTableField id="82" name="LTO1.MRPF" tableColumnId="82"/>
      <queryTableField id="84" name="LTO1.CompensacionRPF" tableColumnId="84"/>
      <queryTableField id="85" name="LTO2.MRPF" tableColumnId="85"/>
      <queryTableField id="87" name="LTO2.CompensacionRPF" tableColumnId="87"/>
      <queryTableField id="88" name="AVA1.MRPF" tableColumnId="88"/>
      <queryTableField id="90" name="AVA1.CompensacionRPF" tableColumnId="90"/>
      <queryTableField id="91" name="AVA2.MRPF" tableColumnId="91"/>
      <queryTableField id="93" name="AVA2.CompensacionRPF" tableColumnId="93"/>
      <queryTableField id="94" name="DRO1.MRPF" tableColumnId="94"/>
      <queryTableField id="96" name="DRO1.CompensacionRPF" tableColumnId="96"/>
      <queryTableField id="97" name="DRO2.MRPF" tableColumnId="97"/>
      <queryTableField id="99" name="DRO2.CompensacionRPF" tableColumnId="99"/>
      <queryTableField id="100" name="RJC.MRPF" tableColumnId="100"/>
      <queryTableField id="102" name="RJC.CompensacionRPF" tableColumnId="102"/>
      <queryTableField id="103" name="MAG1.MRPF" tableColumnId="103"/>
      <queryTableField id="105" name="MAG1.CompensacionRPF" tableColumnId="105"/>
      <queryTableField id="106" name="MAG2.MRPF" tableColumnId="106"/>
      <queryTableField id="108" name="MAG2.CompensacionRPF" tableColumnId="108"/>
      <queryTableField id="109" name="LBA.MRPF" tableColumnId="109"/>
      <queryTableField id="111" name="LBA.CompensacionRPF" tableColumnId="111"/>
      <queryTableField id="112" name="PIN1.MRPF" tableColumnId="112"/>
      <queryTableField id="114" name="PIN1.CompensacionRPF" tableColumnId="114"/>
      <queryTableField id="115" name="PIN2.MRPF" tableColumnId="115"/>
      <queryTableField id="117" name="PIN2.CompensacionRPF" tableColumnId="117"/>
      <queryTableField id="118" name="PAL1.MRPF" tableColumnId="118"/>
      <queryTableField id="120" name="PAL1.CompensacionRPF" tableColumnId="120"/>
      <queryTableField id="121" name="PAL2.MRPF" tableColumnId="121"/>
      <queryTableField id="123" name="PAL2.CompensacionRPF" tableColumnId="123"/>
      <queryTableField id="124" name="BDE.MRPF" tableColumnId="124"/>
      <queryTableField id="126" name="BDE.CompensacionRPF" tableColumnId="126"/>
      <queryTableField id="127" name="Costo Marginal" tableColumnId="127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3304AE-B21B-4BC5-A381-60233FA48F10}" name="Perdidas_por_centrales8" displayName="Perdidas_por_centrales8" ref="B5:G21" totalsRowShown="0" headerRowDxfId="281" dataDxfId="279" headerRowBorderDxfId="280" tableBorderDxfId="278">
  <autoFilter ref="B5:G21" xr:uid="{8D493063-F47C-41EF-B6D1-1C9BCC486E83}"/>
  <sortState xmlns:xlrd2="http://schemas.microsoft.com/office/spreadsheetml/2017/richdata2" ref="B6:G21">
    <sortCondition descending="1" ref="D5:D21"/>
  </sortState>
  <tableColumns count="6">
    <tableColumn id="1" xr3:uid="{D81E05EE-F798-4D11-95C5-6638A61D478E}" name="UNIDAD" dataDxfId="277"/>
    <tableColumn id="2" xr3:uid="{E70596B6-2A3C-429F-840B-0C2239BEE6E3}" name="MW NOMINALES" dataDxfId="276"/>
    <tableColumn id="6" xr3:uid="{C318EFF6-A7A9-42FD-B14A-C7546A34F149}" name="MRPF (MW)" dataDxfId="275"/>
    <tableColumn id="5" xr3:uid="{A8D08CB4-7666-4979-9F61-07F233C1607A}" name="PÉRDIDAS TOTALES" dataDxfId="274">
      <calculatedColumnFormula>Perdidas_por_centrales8[[#This Row],[SALDO ACREEDOR/DEUDOR]]+Perdidas_por_centrales8[[#This Row],[CARGOS]]</calculatedColumnFormula>
    </tableColumn>
    <tableColumn id="4" xr3:uid="{0B79B3D4-4F46-4113-ACFD-047DC3B2F4B8}" name="SALDO ACREEDOR/DEUDOR" dataDxfId="273"/>
    <tableColumn id="3" xr3:uid="{1D64F701-BACD-4ADC-829D-9625BCED4806}" name="CARGOS" dataDxfId="27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4F4122-3823-4ACF-A7C2-A650560A0BDC}" name="Perdidas_por_enlace9" displayName="Perdidas_por_enlace9" ref="B5:F12" totalsRowShown="0" headerRowDxfId="271" dataDxfId="269" headerRowBorderDxfId="270" tableBorderDxfId="268">
  <autoFilter ref="B5:F12" xr:uid="{8D493063-F47C-41EF-B6D1-1C9BCC486E83}"/>
  <sortState xmlns:xlrd2="http://schemas.microsoft.com/office/spreadsheetml/2017/richdata2" ref="B6:F12">
    <sortCondition descending="1" ref="D5:D12"/>
  </sortState>
  <tableColumns count="5">
    <tableColumn id="1" xr3:uid="{7FECE3B9-B2AF-45D6-B991-A034ECD605FB}" name="ENLACE" dataDxfId="267"/>
    <tableColumn id="6" xr3:uid="{5E4F2B30-3E9D-481F-8ACD-DFBEA605C125}" name="MRPF (MW)" dataDxfId="266"/>
    <tableColumn id="5" xr3:uid="{21DCBD4E-FBA5-4F58-AD9F-F6249AB5B593}" name="PÉRDIDAS TOTALES" dataDxfId="265">
      <calculatedColumnFormula>Perdidas_por_enlace9[[#This Row],[SALDO ACREEDOR/DEUDOR]]+Perdidas_por_enlace9[[#This Row],[CARGOS]]</calculatedColumnFormula>
    </tableColumn>
    <tableColumn id="3" xr3:uid="{7D23ED00-BA4E-42CB-8416-41A5A3F06F0A}" name="SALDO ACREEDOR/DEUDOR" dataDxfId="264"/>
    <tableColumn id="2" xr3:uid="{A52A4F90-90AA-42E2-96F0-8BD609A67245}" name="CARGOS" dataDxfId="26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B0FA587-0D35-474A-9A6F-7A1603D1E131}" name="Penalizacion" displayName="Penalizacion" ref="B5:F31" totalsRowShown="0" headerRowDxfId="262" dataDxfId="260" headerRowBorderDxfId="261" tableBorderDxfId="259">
  <autoFilter ref="B5:F31" xr:uid="{8D493063-F47C-41EF-B6D1-1C9BCC486E83}"/>
  <tableColumns count="5">
    <tableColumn id="1" xr3:uid="{CAD16E47-3FDC-4C1E-B5A0-E201919C327B}" name="UNIDAD" dataDxfId="258"/>
    <tableColumn id="2" xr3:uid="{3D16196A-8E1F-4652-A92B-920AC81A9063}" name="ENERGÍA (MWh)" dataDxfId="257">
      <calculatedColumnFormula>PromPenalizacionesDiarias[[#Totals],[TAV1.MWh]]</calculatedColumnFormula>
    </tableColumn>
    <tableColumn id="3" xr3:uid="{FE399395-DD2A-4FB9-A9D7-2107AB0C3893}" name="TOTAL A REGULAR % (MWh)" dataDxfId="256"/>
    <tableColumn id="4" xr3:uid="{3316705F-1500-4855-82CC-A1D2BD53C7B2}" name="CARGOS POR RF" dataDxfId="255"/>
    <tableColumn id="5" xr3:uid="{B39ABD42-D1DD-4C48-BAA8-B9BFE0554EE0}" name="COSTO MARGINAL PROM." dataDxfId="254">
      <calculatedColumnFormula>PromPenalizacionesDiarias[[#Totals],[Costo Marginal]]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1AFA98-04D8-4332-BD94-23E3AB582AB2}" name="Compensaciones" displayName="Compensaciones" ref="B5:E31" totalsRowShown="0" headerRowDxfId="253" headerRowBorderDxfId="252" tableBorderDxfId="251">
  <autoFilter ref="B5:E31" xr:uid="{8D493063-F47C-41EF-B6D1-1C9BCC486E83}"/>
  <tableColumns count="4">
    <tableColumn id="1" xr3:uid="{4E3892BF-42D0-4F38-9F64-F1C30C0928B1}" name="UNIDAD" dataDxfId="250"/>
    <tableColumn id="2" xr3:uid="{E73ECE9F-929C-45BF-9086-DE3A2480C5FF}" name="MRPF (MW)" dataDxfId="249">
      <calculatedColumnFormula>PromCompensacionesDiarias[[#Totals],[TAV1.MRPF]]</calculatedColumnFormula>
    </tableColumn>
    <tableColumn id="4" xr3:uid="{39B1C19F-E72A-4B82-A00F-37FBEFF8C670}" name="COMPENSACIONES POR RPF" dataDxfId="248">
      <calculatedColumnFormula>PromCompensacionesDiarias[[#Totals],[TAV1.CompensacionRPF]]</calculatedColumnFormula>
    </tableColumn>
    <tableColumn id="5" xr3:uid="{C79613EA-073C-4DA7-B7E2-0F1CAA73A7DE}" name="COSTO MARGINAL PROM." dataDxfId="247">
      <calculatedColumnFormula>PromPenalizacionesDiarias[[#Totals],[Costo Marginal]]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CB08392-3A95-46DA-9273-1D20AA00123E}" name="PromPenalizacionesDiarias" displayName="PromPenalizacionesDiarias" ref="A1:DX33" tableType="queryTable" totalsRowCount="1">
  <autoFilter ref="A1:DX32" xr:uid="{3912CA08-BCAF-437A-AE4B-57F6A77177FA}"/>
  <tableColumns count="128">
    <tableColumn id="48" xr3:uid="{FCCBEA45-77FC-432F-8F3E-BA477E607DC9}" uniqueName="48" name="Fecha" totalsRowLabel="Total" queryTableFieldId="49" dataDxfId="246"/>
    <tableColumn id="5" xr3:uid="{1C7FDC4B-4686-4FC0-A8BE-91B8A31DB2DD}" uniqueName="5" name="TAV1.MWh" totalsRowFunction="average" queryTableFieldId="5"/>
    <tableColumn id="49" xr3:uid="{E4B1CC91-E3E0-4A9F-8EEF-4BBFC6DBFBBE}" uniqueName="49" name="TAV1.MWhReg" totalsRowFunction="average" queryTableFieldId="50" dataDxfId="245"/>
    <tableColumn id="176" xr3:uid="{87A32A2F-63E8-48A1-A8F5-06E78CD4178A}" uniqueName="176" name="TAV1.CargosRPF" totalsRowFunction="average" queryTableFieldId="178" dataDxfId="244"/>
    <tableColumn id="219" xr3:uid="{33529F9C-7EFB-46DE-8385-38793A0298DF}" uniqueName="219" name="TAV2.MWh" totalsRowFunction="average" queryTableFieldId="306"/>
    <tableColumn id="220" xr3:uid="{6949377F-8F9F-4BD7-84FD-32489A6BF250}" uniqueName="220" name="TAV2.MWhReg" totalsRowFunction="average" queryTableFieldId="307"/>
    <tableColumn id="342" xr3:uid="{40DBF280-B0B4-4F49-B6FF-93B1D3A9A44A}" uniqueName="342" name="TAV2.CargosRPF" totalsRowFunction="average" queryTableFieldId="552"/>
    <tableColumn id="222" xr3:uid="{3BF4B340-ECA8-44A3-B988-F4251053EDFE}" uniqueName="222" name="JIG1.MWh" totalsRowFunction="average" queryTableFieldId="309"/>
    <tableColumn id="223" xr3:uid="{85689103-3DF9-4CA0-8F23-22F83D6E91D2}" uniqueName="223" name="JIG1.MWhReg" totalsRowFunction="average" queryTableFieldId="310"/>
    <tableColumn id="343" xr3:uid="{3816CD65-E66F-4E8D-B836-0BC8024E5EBC}" uniqueName="343" name="JIG1.CargosRPF" totalsRowFunction="average" queryTableFieldId="553"/>
    <tableColumn id="225" xr3:uid="{EEFDDD6C-5BC6-418B-82FA-88570C819C3D}" uniqueName="225" name="JIG2.MWh" totalsRowFunction="average" queryTableFieldId="312"/>
    <tableColumn id="226" xr3:uid="{0C277A81-17FD-48F7-8C6B-E28CF50E2883}" uniqueName="226" name="JIG2.MWhReg" totalsRowFunction="average" queryTableFieldId="313"/>
    <tableColumn id="344" xr3:uid="{633287E4-A94E-48F9-925E-4FA410228189}" uniqueName="344" name="JIG2.CargosRPF" totalsRowFunction="average" queryTableFieldId="554"/>
    <tableColumn id="228" xr3:uid="{53E059D1-4FB6-46DD-849A-DA600C305777}" uniqueName="228" name="AGU1.MWh" totalsRowFunction="average" queryTableFieldId="315"/>
    <tableColumn id="229" xr3:uid="{BBD15053-2578-43CA-BD65-E0B84A99E305}" uniqueName="229" name="AGU1.MWhReg" totalsRowFunction="average" queryTableFieldId="316"/>
    <tableColumn id="345" xr3:uid="{51EEEB16-8531-4955-8640-4AB59F7ED2BB}" uniqueName="345" name="AGU1.CargosRPF" totalsRowFunction="average" queryTableFieldId="555"/>
    <tableColumn id="231" xr3:uid="{5DB1C2D9-DB7B-4E66-BA46-F01C0EAECA4B}" uniqueName="231" name="AGU2.MWh" totalsRowFunction="average" queryTableFieldId="318"/>
    <tableColumn id="232" xr3:uid="{D8874261-16E7-4B9A-9CC8-0B19E7B52FB2}" uniqueName="232" name="AGU2.MWhReg" totalsRowFunction="average" queryTableFieldId="319"/>
    <tableColumn id="346" xr3:uid="{C5940024-0DEE-4E0F-9D45-421312271B65}" uniqueName="346" name="AGU2.CargosRPF" totalsRowFunction="average" queryTableFieldId="556"/>
    <tableColumn id="234" xr3:uid="{34912CAD-7ECB-4539-9E3A-49B6E4CC1DF2}" uniqueName="234" name="VAL1.MWh" totalsRowFunction="average" queryTableFieldId="321"/>
    <tableColumn id="235" xr3:uid="{E7135BDA-2CD9-4B1C-9408-64D30307CA39}" uniqueName="235" name="VAL1.MWhReg" totalsRowFunction="average" queryTableFieldId="322"/>
    <tableColumn id="347" xr3:uid="{44613349-D836-4BD9-B0E3-F22023F93FD6}" uniqueName="347" name="VAL1.CargosRPF" totalsRowFunction="average" queryTableFieldId="557"/>
    <tableColumn id="237" xr3:uid="{9A3C0D9F-4664-4337-8D7A-2FB6B6B9EB7D}" uniqueName="237" name="VAL2.MWh" totalsRowFunction="average" queryTableFieldId="324"/>
    <tableColumn id="238" xr3:uid="{9834B928-5A54-4231-A0CD-70FB389F37C9}" uniqueName="238" name="VAL2.MWhReg" totalsRowFunction="average" queryTableFieldId="325"/>
    <tableColumn id="348" xr3:uid="{08F3C2F2-8223-4DA3-82B6-AD3B368279E9}" uniqueName="348" name="VAL2.CargosRPF" totalsRowFunction="average" queryTableFieldId="558"/>
    <tableColumn id="240" xr3:uid="{677F322A-A580-48D4-9267-1C4F790BAE66}" uniqueName="240" name="RBL1.MWh" totalsRowFunction="average" queryTableFieldId="327"/>
    <tableColumn id="241" xr3:uid="{D58CBEFC-EFB8-4250-ACC8-6A0AAED3DD07}" uniqueName="241" name="RBL1.MWhReg" totalsRowFunction="average" queryTableFieldId="328"/>
    <tableColumn id="349" xr3:uid="{6F3F31AD-6E3B-458D-B7D2-E1B4721A2A15}" uniqueName="349" name="RBL1.CargosRPF" totalsRowFunction="average" queryTableFieldId="559"/>
    <tableColumn id="243" xr3:uid="{C3197F0A-242A-4F4B-82B3-0AB93808E640}" uniqueName="243" name="RBL2.MWh" totalsRowFunction="average" queryTableFieldId="330"/>
    <tableColumn id="244" xr3:uid="{4D151566-3833-41D7-9E01-75FD34B31AD5}" uniqueName="244" name="RBL2.MWhReg" totalsRowFunction="average" queryTableFieldId="331"/>
    <tableColumn id="350" xr3:uid="{34AF625F-FE64-48B6-AD9B-928FD6C8385B}" uniqueName="350" name="RBL2.CargosRPF" totalsRowFunction="average" queryTableFieldId="560"/>
    <tableColumn id="246" xr3:uid="{0439EA96-9B7E-4D6B-8428-5BD9DF47FB38}" uniqueName="246" name="MON1.MWh" totalsRowFunction="average" queryTableFieldId="333"/>
    <tableColumn id="247" xr3:uid="{AE2D22EB-C0EF-4F39-BB7C-9BD2FD1FF334}" uniqueName="247" name="MON1.MWhReg" totalsRowFunction="average" queryTableFieldId="334"/>
    <tableColumn id="351" xr3:uid="{C40364EF-80D3-43D1-B34A-A8D35645D208}" uniqueName="351" name="MON1.CargosRPF" totalsRowFunction="average" queryTableFieldId="561"/>
    <tableColumn id="249" xr3:uid="{DB1A5B70-65C1-4AB4-BEEF-93CF78465F74}" uniqueName="249" name="MON2.MWh" totalsRowFunction="average" queryTableFieldId="336"/>
    <tableColumn id="250" xr3:uid="{853E382B-AAFE-48D9-A05E-3BD4FCE84AD8}" uniqueName="250" name="MON2.MWhReg" totalsRowFunction="average" queryTableFieldId="337"/>
    <tableColumn id="352" xr3:uid="{76ED8B89-F90A-4855-BA26-BBC655EF7CA3}" uniqueName="352" name="MON2.CargosRPF" totalsRowFunction="average" queryTableFieldId="562"/>
    <tableColumn id="252" xr3:uid="{B626484F-3425-4B20-81A9-A1AC2DADB002}" uniqueName="252" name="ANG.MWh" totalsRowFunction="average" queryTableFieldId="339"/>
    <tableColumn id="253" xr3:uid="{1D3A7788-28EC-4B98-BD52-EB7A88C5759E}" uniqueName="253" name="ANG.MWhReg" totalsRowFunction="average" queryTableFieldId="340"/>
    <tableColumn id="353" xr3:uid="{526863FC-C873-4E2F-9069-B01492A88B64}" uniqueName="353" name="ANG.CargosRPF" totalsRowFunction="average" queryTableFieldId="563"/>
    <tableColumn id="255" xr3:uid="{3876421F-8ECC-4692-848A-43C842FC60E6}" uniqueName="255" name="MCE1.MWh" totalsRowFunction="average" queryTableFieldId="342"/>
    <tableColumn id="256" xr3:uid="{5257F58C-D27C-4F24-8E89-0D928E6FCE3E}" uniqueName="256" name="MCE1.MWhReg" totalsRowFunction="average" queryTableFieldId="343"/>
    <tableColumn id="354" xr3:uid="{0307C074-00D5-4A9D-9059-C52463DE1470}" uniqueName="354" name="MCE1.CargosRPF" totalsRowFunction="average" queryTableFieldId="564"/>
    <tableColumn id="258" xr3:uid="{E95EB81A-967C-488C-9AE0-A7826EEF257E}" uniqueName="258" name="MCE2.MWh" totalsRowFunction="average" queryTableFieldId="345"/>
    <tableColumn id="259" xr3:uid="{6303221F-17A2-4B00-ADD1-2B6117DD6580}" uniqueName="259" name="MCE2.MWhReg" totalsRowFunction="average" queryTableFieldId="346"/>
    <tableColumn id="355" xr3:uid="{15AA97DF-37B1-465A-A78D-E951A416C81A}" uniqueName="355" name="MCE2.CargosRPF" totalsRowFunction="average" queryTableFieldId="565"/>
    <tableColumn id="261" xr3:uid="{F4AB91B8-AA66-4022-BF57-CCD47B317914}" uniqueName="261" name="BAI1.MWh" totalsRowFunction="average" queryTableFieldId="348"/>
    <tableColumn id="262" xr3:uid="{0485A504-52EA-4CFA-920C-6960083554D2}" uniqueName="262" name="BAI1.MWhReg" totalsRowFunction="average" queryTableFieldId="349"/>
    <tableColumn id="356" xr3:uid="{671B92F3-5DD6-4AA9-AF6F-5223133479A9}" uniqueName="356" name="BAI1.CargosRPF" totalsRowFunction="average" queryTableFieldId="566"/>
    <tableColumn id="264" xr3:uid="{1342DFA3-5D87-4F34-AE3B-EEB8E941D87C}" uniqueName="264" name="BAI2.MWh" totalsRowFunction="average" queryTableFieldId="351"/>
    <tableColumn id="265" xr3:uid="{DEFDF77F-F494-4039-BB72-7830585A48E2}" uniqueName="265" name="BAI2.MWhReg" totalsRowFunction="average" queryTableFieldId="352"/>
    <tableColumn id="357" xr3:uid="{C08E48E7-0246-4C00-BAE4-29993251BD3A}" uniqueName="357" name="BAI2.CargosRPF" totalsRowFunction="average" queryTableFieldId="567"/>
    <tableColumn id="267" xr3:uid="{B5EDB725-65CA-4D14-9CB9-9CA8ACD625DA}" uniqueName="267" name="RIN.MWh" totalsRowFunction="average" queryTableFieldId="354"/>
    <tableColumn id="268" xr3:uid="{E7A0465B-C250-4193-A568-53A174727D4D}" uniqueName="268" name="RIN.MWhReg" totalsRowFunction="average" queryTableFieldId="355"/>
    <tableColumn id="358" xr3:uid="{ED9A23F5-8EB9-4438-AE26-0020DDBDEE9B}" uniqueName="358" name="RIN.CargosRPF" totalsRowFunction="average" queryTableFieldId="568"/>
    <tableColumn id="270" xr3:uid="{036417A3-4BBB-4F2E-9EC3-B1F6BDAF19C3}" uniqueName="270" name="HAT1.MWh" totalsRowFunction="average" queryTableFieldId="357"/>
    <tableColumn id="271" xr3:uid="{437EA71E-739A-466E-B9F0-D717DB73A903}" uniqueName="271" name="HAT1.MWhReg" totalsRowFunction="average" queryTableFieldId="358"/>
    <tableColumn id="359" xr3:uid="{7FB44FB7-1E2F-4110-9041-AE18E9216FD7}" uniqueName="359" name="HAT1.CargosRPF" totalsRowFunction="average" queryTableFieldId="569"/>
    <tableColumn id="273" xr3:uid="{A76852A1-7853-4BC2-A03D-06092EB3CC09}" uniqueName="273" name="HAT2.MWh" totalsRowFunction="average" queryTableFieldId="360"/>
    <tableColumn id="274" xr3:uid="{FECCD304-FBF0-4273-B27B-E4DDB81AB5DB}" uniqueName="274" name="HAT2.MWhReg" totalsRowFunction="average" queryTableFieldId="361"/>
    <tableColumn id="360" xr3:uid="{8E4CA0C5-2126-43AD-832A-9A4FF933E561}" uniqueName="360" name="HAT2.CargosRPF" totalsRowFunction="average" queryTableFieldId="570"/>
    <tableColumn id="276" xr3:uid="{7CDB01AB-8896-41C4-8336-A3E89A695566}" uniqueName="276" name="JIM.MWh" totalsRowFunction="average" queryTableFieldId="363"/>
    <tableColumn id="277" xr3:uid="{32F75148-2ACE-469F-B34A-9F8DC82B2F2D}" uniqueName="277" name="JIM.MWhReg" totalsRowFunction="average" queryTableFieldId="364"/>
    <tableColumn id="361" xr3:uid="{5DC475FE-337C-45E9-A70A-A833984C080B}" uniqueName="361" name="JIM.CargosRPF" totalsRowFunction="average" queryTableFieldId="571"/>
    <tableColumn id="279" xr3:uid="{7B7F3137-3E95-4E4E-91EF-8F333F526E40}" uniqueName="279" name="SCO.MWh" totalsRowFunction="average" queryTableFieldId="366"/>
    <tableColumn id="280" xr3:uid="{A71AA67F-3B7D-49DE-AA2C-05CE658E8D72}" uniqueName="280" name="SCO.MWhReg" totalsRowFunction="average" queryTableFieldId="367"/>
    <tableColumn id="362" xr3:uid="{B95521C4-B3E8-4D93-A51D-80D1322004ED}" uniqueName="362" name="SCO.CargosRPF" totalsRowFunction="average" queryTableFieldId="572"/>
    <tableColumn id="282" xr3:uid="{B3B47021-25D8-46FE-B72A-A34501BF999D}" uniqueName="282" name="NNA.MWh" totalsRowFunction="average" queryTableFieldId="369"/>
    <tableColumn id="283" xr3:uid="{C5176330-4A89-4C5D-A40F-35C9651D32EE}" uniqueName="283" name="NNA.MWhReg" totalsRowFunction="average" queryTableFieldId="370"/>
    <tableColumn id="363" xr3:uid="{D653F34F-8AC1-42C4-990F-73B6778CFBB9}" uniqueName="363" name="NNA.CargosRPF" totalsRowFunction="average" queryTableFieldId="573"/>
    <tableColumn id="285" xr3:uid="{4F4FEDAD-A948-41FC-8CAE-5FBD0EAD47C8}" uniqueName="285" name="ANO.MWh" totalsRowFunction="average" queryTableFieldId="372"/>
    <tableColumn id="286" xr3:uid="{1FF52D61-E007-4DBC-ADF1-221569E383EB}" uniqueName="286" name="ANO.MWhReg" totalsRowFunction="average" queryTableFieldId="373"/>
    <tableColumn id="364" xr3:uid="{E0308BF1-6C37-4C32-A168-CF06C9506164}" uniqueName="364" name="ANO.CargosRPF" totalsRowFunction="average" queryTableFieldId="574"/>
    <tableColumn id="288" xr3:uid="{195F789B-5CFC-4C85-ABDD-5BAACE4A28E9}" uniqueName="288" name="SYE.MWh" totalsRowFunction="average" queryTableFieldId="375"/>
    <tableColumn id="289" xr3:uid="{6D017C22-6F0F-41A1-AEBE-782710382508}" uniqueName="289" name="SYE.MWhReg" totalsRowFunction="average" queryTableFieldId="376"/>
    <tableColumn id="365" xr3:uid="{7574E729-4B47-4DFE-99FB-D5E477D89E46}" uniqueName="365" name="SYE.CargosRPF" totalsRowFunction="average" queryTableFieldId="575"/>
    <tableColumn id="291" xr3:uid="{987868AB-6F07-4DC3-B6EF-C6F3A23F5CE8}" uniqueName="291" name="SAB.MWh" totalsRowFunction="average" queryTableFieldId="378"/>
    <tableColumn id="292" xr3:uid="{18ADE9E5-3D7D-4D86-AD55-3A9156AC1A70}" uniqueName="292" name="SAB.MWhReg" totalsRowFunction="average" queryTableFieldId="379"/>
    <tableColumn id="366" xr3:uid="{0E178A8B-DE57-4C79-B73E-CD976EF78D28}" uniqueName="366" name="SAB.CargosRPF" totalsRowFunction="average" queryTableFieldId="576"/>
    <tableColumn id="294" xr3:uid="{0885E9E8-3ECB-4D79-A93C-7BFB8047694C}" uniqueName="294" name="LDA.MWh" totalsRowFunction="average" queryTableFieldId="381"/>
    <tableColumn id="295" xr3:uid="{9AA52FCB-8EAB-4587-BB44-C5B963925892}" uniqueName="295" name="LDA.MWhReg" totalsRowFunction="average" queryTableFieldId="382"/>
    <tableColumn id="367" xr3:uid="{D298FA7A-63D6-4EAC-BF01-862D2BF654F5}" uniqueName="367" name="LDA.CargosRPF" totalsRowFunction="average" queryTableFieldId="577"/>
    <tableColumn id="297" xr3:uid="{E3615418-6E30-4B5B-993F-7162470DF3E8}" uniqueName="297" name="LTO1.MWh" totalsRowFunction="average" queryTableFieldId="384"/>
    <tableColumn id="298" xr3:uid="{1A4ADD39-9034-458D-B244-C9844F7B5269}" uniqueName="298" name="LTO1.MWhReg" totalsRowFunction="average" queryTableFieldId="385"/>
    <tableColumn id="368" xr3:uid="{5260AB48-46F5-42FA-81E2-24DD7D520241}" uniqueName="368" name="LTO1.CargosRPF" totalsRowFunction="average" queryTableFieldId="578"/>
    <tableColumn id="300" xr3:uid="{EF0F5C6A-460C-4576-B9B8-5E8E580C43D5}" uniqueName="300" name="LTO2.MWh" totalsRowFunction="average" queryTableFieldId="387"/>
    <tableColumn id="301" xr3:uid="{577339AE-41DB-4A78-B98A-AED5C0DB357E}" uniqueName="301" name="LTO2.MWhReg" totalsRowFunction="average" queryTableFieldId="388"/>
    <tableColumn id="369" xr3:uid="{B003465C-05AF-4ACF-8A1C-F2D414611C13}" uniqueName="369" name="LTO2.CargosRPF" totalsRowFunction="average" queryTableFieldId="579"/>
    <tableColumn id="303" xr3:uid="{0DB1448E-E5F8-467F-9275-19B3C240BB51}" uniqueName="303" name="AVA1.MWh" totalsRowFunction="average" queryTableFieldId="390"/>
    <tableColumn id="304" xr3:uid="{15C89BB4-B2DB-40A6-B037-A8CF8271D639}" uniqueName="304" name="AVA1.MWhReg" totalsRowFunction="average" queryTableFieldId="391"/>
    <tableColumn id="370" xr3:uid="{8AAA574F-DCEA-4E65-A8FE-939C7F184AA4}" uniqueName="370" name="AVA1.CargosRPF" totalsRowFunction="average" queryTableFieldId="580"/>
    <tableColumn id="306" xr3:uid="{48314B4C-BBC7-4652-9929-B2006225B6A5}" uniqueName="306" name="AVA2.MWh" totalsRowFunction="average" queryTableFieldId="393"/>
    <tableColumn id="307" xr3:uid="{FA52F550-CCB0-409D-AA23-D6D4D4489FDA}" uniqueName="307" name="AVA2.MWhReg" totalsRowFunction="average" queryTableFieldId="394"/>
    <tableColumn id="371" xr3:uid="{0D5A23DC-4B21-462C-BAEE-27121ABA6972}" uniqueName="371" name="AVA2.CargosRPF" totalsRowFunction="average" queryTableFieldId="581"/>
    <tableColumn id="309" xr3:uid="{8A950913-52F3-4B2A-B06D-EB9861CCD45F}" uniqueName="309" name="DRO1.MWh" totalsRowFunction="average" queryTableFieldId="396"/>
    <tableColumn id="310" xr3:uid="{5E701CD9-E6EC-4F73-BB92-6515260316CC}" uniqueName="310" name="DRO1.MWhReg" totalsRowFunction="average" queryTableFieldId="397"/>
    <tableColumn id="372" xr3:uid="{A99F5B01-B4E8-449C-BFF4-9FE428BBE2CE}" uniqueName="372" name="DRO1.CargosRPF" totalsRowFunction="average" queryTableFieldId="582"/>
    <tableColumn id="312" xr3:uid="{B08BA3E1-1C10-48DA-B1A9-CD009B6BF053}" uniqueName="312" name="DRO2.MWh" totalsRowFunction="average" queryTableFieldId="399"/>
    <tableColumn id="313" xr3:uid="{B6369D3A-27E1-4B19-B9B0-C83C59893BBC}" uniqueName="313" name="DRO2.MWhReg" totalsRowFunction="average" queryTableFieldId="400"/>
    <tableColumn id="373" xr3:uid="{36E643B7-AF66-4D31-AB53-930656534183}" uniqueName="373" name="DRO2.CargosRPF" totalsRowFunction="average" queryTableFieldId="583"/>
    <tableColumn id="315" xr3:uid="{216102EC-FE28-4364-94D3-F299F087F1A3}" uniqueName="315" name="RJC.MWh" totalsRowFunction="average" queryTableFieldId="402"/>
    <tableColumn id="316" xr3:uid="{BD445121-D66D-49C2-8988-3FC5B3F3FA9B}" uniqueName="316" name="RJC.MWhReg" totalsRowFunction="average" queryTableFieldId="403"/>
    <tableColumn id="374" xr3:uid="{A5046604-F1C7-4C57-9609-BF23C08302C7}" uniqueName="374" name="RJC.CargosRPF" totalsRowFunction="average" queryTableFieldId="584"/>
    <tableColumn id="318" xr3:uid="{7566D440-0167-44C3-883B-4531C213C4B8}" uniqueName="318" name="MAG1.MWh" totalsRowFunction="average" queryTableFieldId="405"/>
    <tableColumn id="319" xr3:uid="{EB504D02-2F7C-446F-ADBD-5EA04645ECCD}" uniqueName="319" name="MAG1.MWhReg" totalsRowFunction="average" queryTableFieldId="406"/>
    <tableColumn id="375" xr3:uid="{9E7BEFF9-DC3C-4BAF-8613-09C91A76E5B5}" uniqueName="375" name="MAG1.CargosRPF" totalsRowFunction="average" queryTableFieldId="585"/>
    <tableColumn id="321" xr3:uid="{78F122C0-7955-4E35-8C47-5FCB5E455DBA}" uniqueName="321" name="MAG2.MWh" totalsRowFunction="average" queryTableFieldId="408"/>
    <tableColumn id="322" xr3:uid="{32949E5F-D348-4D05-A178-2E0C1F24F4D8}" uniqueName="322" name="MAG2.MWhReg" totalsRowFunction="average" queryTableFieldId="409"/>
    <tableColumn id="376" xr3:uid="{9B6FCB7B-B859-43D7-9279-FB069805FAE0}" uniqueName="376" name="MAG2.CargosRPF" totalsRowFunction="average" queryTableFieldId="586"/>
    <tableColumn id="324" xr3:uid="{2F9D0F2D-F107-4594-9573-4D807980ACFC}" uniqueName="324" name="LBA.MWh" totalsRowFunction="average" queryTableFieldId="411"/>
    <tableColumn id="325" xr3:uid="{AB92B95B-BE51-4636-8A7B-862AADC2FAEB}" uniqueName="325" name="LBA.MWhReg" totalsRowFunction="average" queryTableFieldId="412"/>
    <tableColumn id="377" xr3:uid="{D6D05268-B5DD-44D3-BD06-BBE7E6C707B3}" uniqueName="377" name="LBA.CargosRPF" totalsRowFunction="average" queryTableFieldId="587"/>
    <tableColumn id="327" xr3:uid="{71FB26B6-5864-461F-B127-217EE7ABDECA}" uniqueName="327" name="PIN1.MWh" totalsRowFunction="average" queryTableFieldId="414"/>
    <tableColumn id="328" xr3:uid="{C5E58951-4935-44B5-8076-6652256115E7}" uniqueName="328" name="PIN1.MWhReg" totalsRowFunction="average" queryTableFieldId="415"/>
    <tableColumn id="378" xr3:uid="{98F75000-28EC-46C1-866B-0DB518E7D668}" uniqueName="378" name="PIN1.CargosRPF" totalsRowFunction="average" queryTableFieldId="588"/>
    <tableColumn id="330" xr3:uid="{3DCAE915-BA16-4616-A7D3-E70F80AE4924}" uniqueName="330" name="PIN2.MWh" totalsRowFunction="average" queryTableFieldId="417"/>
    <tableColumn id="331" xr3:uid="{1736064F-F6BE-49B6-BEF2-ADA133F33925}" uniqueName="331" name="PIN2.MWhReg" totalsRowFunction="average" queryTableFieldId="418"/>
    <tableColumn id="379" xr3:uid="{51310763-17A5-4111-BA5F-F767720E6823}" uniqueName="379" name="PIN2.CargosRPF" totalsRowFunction="average" queryTableFieldId="589"/>
    <tableColumn id="333" xr3:uid="{BC795C87-1A39-453D-8841-4CE425FDCEFB}" uniqueName="333" name="PAL1.MWh" totalsRowFunction="average" queryTableFieldId="420"/>
    <tableColumn id="334" xr3:uid="{F14582AE-EB51-44AB-89C9-ECDD5E9B8C84}" uniqueName="334" name="PAL1.MWhReg" totalsRowFunction="average" queryTableFieldId="421"/>
    <tableColumn id="380" xr3:uid="{71C0FB2C-2F65-4745-AD24-A3AB44E30329}" uniqueName="380" name="PAL1.CargosRPF" totalsRowFunction="average" queryTableFieldId="590"/>
    <tableColumn id="336" xr3:uid="{42D77123-6902-4DEE-B917-46682B258103}" uniqueName="336" name="PAL2.MWh" totalsRowFunction="average" queryTableFieldId="423"/>
    <tableColumn id="337" xr3:uid="{7A52106E-264B-4D3B-9264-833FDE37998B}" uniqueName="337" name="PAL2.MWhReg" totalsRowFunction="average" queryTableFieldId="424"/>
    <tableColumn id="381" xr3:uid="{ADC5E7BC-8F6C-4647-977C-7E14CAF8E2D2}" uniqueName="381" name="PAL2.CargosRPF" totalsRowFunction="average" queryTableFieldId="591"/>
    <tableColumn id="339" xr3:uid="{6C059C86-B3D0-4C99-B7DC-88D371E3D0D8}" uniqueName="339" name="BDE.MWh" totalsRowFunction="average" queryTableFieldId="426"/>
    <tableColumn id="340" xr3:uid="{FC8556F8-F735-4113-B0EB-FD62940F1EDC}" uniqueName="340" name="BDE.MWhReg" totalsRowFunction="average" queryTableFieldId="427"/>
    <tableColumn id="382" xr3:uid="{5898D162-3712-41F1-AB45-7AC8F57C5A26}" uniqueName="382" name="BDE.CargosRPF" totalsRowFunction="average" queryTableFieldId="592"/>
    <tableColumn id="218" xr3:uid="{F07A0C8B-8AFD-4690-86A2-7A2654315B27}" uniqueName="218" name="Costo Marginal" totalsRowFunction="average" queryTableFieldId="30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12A2E80-A14B-490D-A856-586503373D3C}" name="PromCompensacionesDiarias" displayName="PromCompensacionesDiarias" ref="A1:CH33" tableType="queryTable" totalsRowCount="1">
  <autoFilter ref="A1:CH32" xr:uid="{67519D4B-F1A1-417E-B447-50E12DEF01BA}"/>
  <tableColumns count="86">
    <tableColumn id="1" xr3:uid="{A42B3C44-58CC-4ACC-81AE-FA64DEEFDC8F}" uniqueName="1" name="Fecha" totalsRowLabel="Total" queryTableFieldId="1" dataDxfId="243"/>
    <tableColumn id="2" xr3:uid="{FA8DC76B-3DAB-40F6-B6F6-0E5B2C0814E2}" uniqueName="2" name="TAV1.MRPF" totalsRowFunction="average" queryTableFieldId="2"/>
    <tableColumn id="3" xr3:uid="{0DB8A2C4-5EB9-4DA4-9090-045CF753DB95}" uniqueName="3" name="TAV1.CompensacionRPF" totalsRowFunction="average" queryTableFieldId="3"/>
    <tableColumn id="4" xr3:uid="{D2DC6CC5-1573-442F-B3C9-9D98F40DC5DB}" uniqueName="4" name="TAV2.MRPF" totalsRowFunction="average" queryTableFieldId="4"/>
    <tableColumn id="6" xr3:uid="{183DDC21-DC51-4726-B653-ED5B64222CAC}" uniqueName="6" name="TAV2.CompensacionRPF" totalsRowFunction="average" queryTableFieldId="6"/>
    <tableColumn id="7" xr3:uid="{C490BCA1-BC94-4A7D-B753-9AC61304D324}" uniqueName="7" name="JIG1.MRPF" totalsRowFunction="average" queryTableFieldId="7"/>
    <tableColumn id="9" xr3:uid="{4489F8B4-B6A6-41F8-B2FD-26CD96D63E6B}" uniqueName="9" name="JIG1.CompensacionRPF" totalsRowFunction="average" queryTableFieldId="9"/>
    <tableColumn id="10" xr3:uid="{E2146F28-84D0-49C6-AE71-CCCF6069A20F}" uniqueName="10" name="JIG2.MRPF" totalsRowFunction="average" queryTableFieldId="10"/>
    <tableColumn id="12" xr3:uid="{5EBF302B-A159-4302-BD2E-993AC87AAEB2}" uniqueName="12" name="JIG2.CompensacionRPF" totalsRowFunction="average" queryTableFieldId="12"/>
    <tableColumn id="13" xr3:uid="{14D8458A-8849-490B-BD84-581734B75275}" uniqueName="13" name="AGU1.MRPF" totalsRowFunction="average" queryTableFieldId="13"/>
    <tableColumn id="15" xr3:uid="{400277B1-0563-4FD4-B28C-1816323EAAF4}" uniqueName="15" name="AGU1.CompensacionRPF" totalsRowFunction="average" queryTableFieldId="15"/>
    <tableColumn id="16" xr3:uid="{5FC0A7E8-C434-4BB8-B59F-AB15CB076E5A}" uniqueName="16" name="AGU2.MRPF" totalsRowFunction="average" queryTableFieldId="16"/>
    <tableColumn id="18" xr3:uid="{6A9D5348-7019-42AF-8185-A4B72119B6E9}" uniqueName="18" name="AGU2.CompensacionRPF" totalsRowFunction="average" queryTableFieldId="18"/>
    <tableColumn id="19" xr3:uid="{D3E707C0-93A9-4B01-B510-3503D6B9E152}" uniqueName="19" name="VAL1.MRPF" totalsRowFunction="average" queryTableFieldId="19"/>
    <tableColumn id="21" xr3:uid="{3248BC7A-907D-409D-864F-4418C2DBBC7F}" uniqueName="21" name="VAL1.CompensacionRPF" totalsRowFunction="average" queryTableFieldId="21"/>
    <tableColumn id="22" xr3:uid="{A6AC377B-98D5-4CCA-94BA-1C72B18BADAC}" uniqueName="22" name="VAL2.MRPF" totalsRowFunction="average" queryTableFieldId="22"/>
    <tableColumn id="24" xr3:uid="{EB5E2457-589C-4F69-B3CE-50721E5A2AA6}" uniqueName="24" name="VAL2.CompensacionRPF" totalsRowFunction="average" queryTableFieldId="24"/>
    <tableColumn id="25" xr3:uid="{AED16BEE-2042-4EDB-8159-629A689C6768}" uniqueName="25" name="RBL1.MRPF" totalsRowFunction="average" queryTableFieldId="25"/>
    <tableColumn id="27" xr3:uid="{EA686205-49EC-45A1-B53A-B947CBBB02F1}" uniqueName="27" name="RBL1.CompensacionRPF" totalsRowFunction="average" queryTableFieldId="27"/>
    <tableColumn id="28" xr3:uid="{461BDF93-D1B8-4429-A39A-399C636072FF}" uniqueName="28" name="RBL2.MRPF" totalsRowFunction="average" queryTableFieldId="28"/>
    <tableColumn id="30" xr3:uid="{A0B759F7-36CE-449F-8379-A78DC7D98E6A}" uniqueName="30" name="RBL2.CompensacionRPF" totalsRowFunction="average" queryTableFieldId="30"/>
    <tableColumn id="31" xr3:uid="{B584AB26-ED0C-4090-96CC-F2B0E4B58D9E}" uniqueName="31" name="MON1.MRPF" totalsRowFunction="average" queryTableFieldId="31"/>
    <tableColumn id="33" xr3:uid="{A42659A4-92AD-47B6-B2D0-6178BEE04A6E}" uniqueName="33" name="MON1.CompensacionRPF" totalsRowFunction="average" queryTableFieldId="33"/>
    <tableColumn id="34" xr3:uid="{D7B19875-31D0-4181-873D-FF719C8D9938}" uniqueName="34" name="MON2.MRPF" totalsRowFunction="average" queryTableFieldId="34"/>
    <tableColumn id="36" xr3:uid="{9D505B5A-1743-4A8A-BCBE-BC64195B6E4A}" uniqueName="36" name="MON2.CompensacionRPF" totalsRowFunction="average" queryTableFieldId="36"/>
    <tableColumn id="37" xr3:uid="{7D799139-BAE5-4968-8D2F-6455A77C40AD}" uniqueName="37" name="ANG.MRPF" totalsRowFunction="average" queryTableFieldId="37"/>
    <tableColumn id="39" xr3:uid="{AB5A71E3-2E66-4D8F-882B-448F9FDCC545}" uniqueName="39" name="ANG.CompensacionRPF" totalsRowFunction="average" queryTableFieldId="39"/>
    <tableColumn id="40" xr3:uid="{647DA800-CDE6-4581-9D78-8E1320BAE5BA}" uniqueName="40" name="MCE1.MRPF" totalsRowFunction="average" queryTableFieldId="40"/>
    <tableColumn id="42" xr3:uid="{6B0612B1-7443-43D2-AB51-50C02F04181E}" uniqueName="42" name="MCE1.CompensacionRPF" totalsRowFunction="average" queryTableFieldId="42"/>
    <tableColumn id="43" xr3:uid="{22AF1AB7-A157-42BE-B82F-C9B1775D1D21}" uniqueName="43" name="MCE2.MRPF" totalsRowFunction="average" queryTableFieldId="43"/>
    <tableColumn id="45" xr3:uid="{5EDBC1CF-A44A-437C-B348-56A8F40CA21F}" uniqueName="45" name="MCE2.CompensacionRPF" totalsRowFunction="average" queryTableFieldId="45"/>
    <tableColumn id="46" xr3:uid="{BFD90976-4B29-451C-853E-1754FECA6743}" uniqueName="46" name="BAI1.MRPF" totalsRowFunction="average" queryTableFieldId="46"/>
    <tableColumn id="48" xr3:uid="{E29582E1-752D-43CC-BEE1-B610D487E32B}" uniqueName="48" name="BAI1.CompensacionRPF" totalsRowFunction="average" queryTableFieldId="48"/>
    <tableColumn id="49" xr3:uid="{7E9ACAF9-7BEA-442E-9D79-C65875D05CA0}" uniqueName="49" name="BAI2.MRPF" totalsRowFunction="average" queryTableFieldId="49"/>
    <tableColumn id="51" xr3:uid="{69B73AF9-D7DE-437D-B040-320FFFB3882A}" uniqueName="51" name="BAI2.CompensacionRPF" totalsRowFunction="average" queryTableFieldId="51"/>
    <tableColumn id="52" xr3:uid="{CED9A25A-1370-4DC1-8AAC-9DF9465112FE}" uniqueName="52" name="RIN.MRPF" totalsRowFunction="average" queryTableFieldId="52"/>
    <tableColumn id="54" xr3:uid="{CA096546-01F4-4F66-9F70-B88674CAE922}" uniqueName="54" name="RIN.CompensacionRPF" totalsRowFunction="average" queryTableFieldId="54"/>
    <tableColumn id="55" xr3:uid="{BB368771-BC93-4E95-ABED-174A5135D098}" uniqueName="55" name="HAT1.MRPF" totalsRowFunction="average" queryTableFieldId="55"/>
    <tableColumn id="57" xr3:uid="{47CF84C2-5421-43B1-B4F0-9CEC45C21704}" uniqueName="57" name="HAT1.CompensacionRPF" totalsRowFunction="average" queryTableFieldId="57"/>
    <tableColumn id="58" xr3:uid="{69693A4D-13EB-4EE2-A988-4F6CE5ACAB9C}" uniqueName="58" name="HAT2.MRPF" totalsRowFunction="average" queryTableFieldId="58"/>
    <tableColumn id="60" xr3:uid="{D715AABF-9047-4BFA-B080-E936CCFE5720}" uniqueName="60" name="HAT2.CompensacionRPF" totalsRowFunction="average" queryTableFieldId="60"/>
    <tableColumn id="61" xr3:uid="{55BB9BE6-04C9-443E-947F-114240BE78EC}" uniqueName="61" name="JIM.MRPF" totalsRowFunction="average" queryTableFieldId="61"/>
    <tableColumn id="63" xr3:uid="{6FEA5708-B303-4E5E-B249-EB1360CB64F9}" uniqueName="63" name="JIM.CompensacionRPF" totalsRowFunction="average" queryTableFieldId="63"/>
    <tableColumn id="64" xr3:uid="{1BE7D2CA-906A-4A85-B909-9B7B96541B6B}" uniqueName="64" name="SCO.MRPF" totalsRowFunction="average" queryTableFieldId="64"/>
    <tableColumn id="66" xr3:uid="{6FC59705-3281-47E1-BC37-00BEB84DFBC1}" uniqueName="66" name="SCO.CompensacionRPF" totalsRowFunction="average" queryTableFieldId="66"/>
    <tableColumn id="67" xr3:uid="{784738F0-E117-47F6-9C5F-C3B1EC00B63E}" uniqueName="67" name="NNA.MRPF" totalsRowFunction="average" queryTableFieldId="67"/>
    <tableColumn id="69" xr3:uid="{5EBF8EBB-1677-469E-8CB0-7B61344053A9}" uniqueName="69" name="NNA.CompensacionRPF" totalsRowFunction="average" queryTableFieldId="69"/>
    <tableColumn id="70" xr3:uid="{148C2CE8-0AA1-4A32-A6EF-87FD4B1CFEA6}" uniqueName="70" name="ANO.MRPF" totalsRowFunction="average" queryTableFieldId="70"/>
    <tableColumn id="72" xr3:uid="{AD6241CE-6937-4E48-B7C6-004E1C7DFBC2}" uniqueName="72" name="ANO.CompensacionRPF" totalsRowFunction="average" queryTableFieldId="72"/>
    <tableColumn id="73" xr3:uid="{32211981-E238-4B68-940A-4AE446CCAA36}" uniqueName="73" name="SYE.MRPF" totalsRowFunction="average" queryTableFieldId="73"/>
    <tableColumn id="75" xr3:uid="{781B9EAE-F1C9-43BA-8875-C6897963A76C}" uniqueName="75" name="SYE.CompensacionRPF" totalsRowFunction="average" queryTableFieldId="75"/>
    <tableColumn id="76" xr3:uid="{2B9B26BC-1D3C-49FF-9F89-6D18E44564D2}" uniqueName="76" name="SAB.MRPF" totalsRowFunction="average" queryTableFieldId="76"/>
    <tableColumn id="78" xr3:uid="{8C514839-5F8B-43FE-8010-1901CF4373E1}" uniqueName="78" name="SAB.CompensacionRPF" totalsRowFunction="average" queryTableFieldId="78"/>
    <tableColumn id="79" xr3:uid="{9C274B47-651A-4EBE-9C4D-3B246B34B8BF}" uniqueName="79" name="LDA.MRPF" totalsRowFunction="average" queryTableFieldId="79"/>
    <tableColumn id="81" xr3:uid="{2D5B374D-5536-4CAC-A306-6C16A3CBA3EF}" uniqueName="81" name="LDA.CompensacionRPF" totalsRowFunction="average" queryTableFieldId="81"/>
    <tableColumn id="82" xr3:uid="{1227D504-4FA8-4103-BC86-2362E15FB9FC}" uniqueName="82" name="LTO1.MRPF" totalsRowFunction="average" queryTableFieldId="82"/>
    <tableColumn id="84" xr3:uid="{5DE06079-7C47-40FD-BE3B-E6BF432EA3D5}" uniqueName="84" name="LTO1.CompensacionRPF" totalsRowFunction="average" queryTableFieldId="84"/>
    <tableColumn id="85" xr3:uid="{9B782E43-07E4-4C5D-9D8F-8B00C2B0D165}" uniqueName="85" name="LTO2.MRPF" totalsRowFunction="average" queryTableFieldId="85"/>
    <tableColumn id="87" xr3:uid="{F0C84CD4-73B1-4AC8-9D70-975F1245A629}" uniqueName="87" name="LTO2.CompensacionRPF" totalsRowFunction="average" queryTableFieldId="87"/>
    <tableColumn id="88" xr3:uid="{F9E64742-7A92-4269-BA66-12CEE6562CE4}" uniqueName="88" name="AVA1.MRPF" totalsRowFunction="average" queryTableFieldId="88"/>
    <tableColumn id="90" xr3:uid="{90CC4003-5D2D-4F89-9BD8-12F585C81B42}" uniqueName="90" name="AVA1.CompensacionRPF" totalsRowFunction="average" queryTableFieldId="90"/>
    <tableColumn id="91" xr3:uid="{C5085F1A-81F2-48D3-8C36-C8C77214D43A}" uniqueName="91" name="AVA2.MRPF" totalsRowFunction="average" queryTableFieldId="91"/>
    <tableColumn id="93" xr3:uid="{DBD61CB3-35E9-41C2-80E8-38C5E9431C20}" uniqueName="93" name="AVA2.CompensacionRPF" totalsRowFunction="average" queryTableFieldId="93"/>
    <tableColumn id="94" xr3:uid="{BFA2AC4A-A785-4DB9-9A3F-EF52592EFF73}" uniqueName="94" name="DRO1.MRPF" totalsRowFunction="average" queryTableFieldId="94"/>
    <tableColumn id="96" xr3:uid="{E8E7F912-A6E4-43C4-A764-B20C2707B25B}" uniqueName="96" name="DRO1.CompensacionRPF" totalsRowFunction="average" queryTableFieldId="96"/>
    <tableColumn id="97" xr3:uid="{C0466BF6-08F0-4B8A-B408-5C2EC84CC0E8}" uniqueName="97" name="DRO2.MRPF" totalsRowFunction="average" queryTableFieldId="97"/>
    <tableColumn id="99" xr3:uid="{964AB2FF-41D5-4C30-8D5E-F7C44612A874}" uniqueName="99" name="DRO2.CompensacionRPF" totalsRowFunction="average" queryTableFieldId="99"/>
    <tableColumn id="100" xr3:uid="{9531A081-75B3-45CE-BFD0-301854B8957D}" uniqueName="100" name="RJC.MRPF" totalsRowFunction="average" queryTableFieldId="100"/>
    <tableColumn id="102" xr3:uid="{3DCAE79B-4A90-4A9E-AFB8-AD1A8DE21401}" uniqueName="102" name="RJC.CompensacionRPF" totalsRowFunction="average" queryTableFieldId="102"/>
    <tableColumn id="103" xr3:uid="{BBD5EC86-48C3-4683-91A7-3999735BC215}" uniqueName="103" name="MAG1.MRPF" totalsRowFunction="average" queryTableFieldId="103"/>
    <tableColumn id="105" xr3:uid="{0AC1FAAF-DDAB-41C1-BAC0-F577A9484F40}" uniqueName="105" name="MAG1.CompensacionRPF" totalsRowFunction="average" queryTableFieldId="105"/>
    <tableColumn id="106" xr3:uid="{4A7A9E74-1CAC-47AB-8CF8-0EAA9FD149D2}" uniqueName="106" name="MAG2.MRPF" totalsRowFunction="average" queryTableFieldId="106"/>
    <tableColumn id="108" xr3:uid="{B7A1C665-844C-4B47-8F48-08EA865CF47F}" uniqueName="108" name="MAG2.CompensacionRPF" totalsRowFunction="average" queryTableFieldId="108"/>
    <tableColumn id="109" xr3:uid="{D32BAC32-948A-44E9-AB72-74790F4F2B98}" uniqueName="109" name="LBA.MRPF" totalsRowFunction="average" queryTableFieldId="109"/>
    <tableColumn id="111" xr3:uid="{31F3C7E2-48D2-404C-BDCA-F1303998255C}" uniqueName="111" name="LBA.CompensacionRPF" totalsRowFunction="average" queryTableFieldId="111"/>
    <tableColumn id="112" xr3:uid="{BC72AA03-3C30-4AFF-90E1-747E695420EC}" uniqueName="112" name="PIN1.MRPF" totalsRowFunction="average" queryTableFieldId="112"/>
    <tableColumn id="114" xr3:uid="{34981490-3227-43F0-84D8-ABC140EB5A98}" uniqueName="114" name="PIN1.CompensacionRPF" totalsRowFunction="average" queryTableFieldId="114"/>
    <tableColumn id="115" xr3:uid="{C62B32D8-E5FB-4620-A7C3-1158220D551C}" uniqueName="115" name="PIN2.MRPF" totalsRowFunction="average" queryTableFieldId="115"/>
    <tableColumn id="117" xr3:uid="{EEF68A9B-91EB-4E0B-BF30-921FED76CB11}" uniqueName="117" name="PIN2.CompensacionRPF" totalsRowFunction="average" queryTableFieldId="117"/>
    <tableColumn id="118" xr3:uid="{BE7ADFCC-C55F-4BA5-8998-070F20D2B04A}" uniqueName="118" name="PAL1.MRPF" totalsRowFunction="average" queryTableFieldId="118"/>
    <tableColumn id="120" xr3:uid="{ABD3F0D4-291B-48F5-8E9B-DC9285EB92A1}" uniqueName="120" name="PAL1.CompensacionRPF" totalsRowFunction="average" queryTableFieldId="120"/>
    <tableColumn id="121" xr3:uid="{C918F92F-946B-46BF-8A51-D8544F74F473}" uniqueName="121" name="PAL2.MRPF" totalsRowFunction="average" queryTableFieldId="121"/>
    <tableColumn id="123" xr3:uid="{1E4C845B-2092-456A-867A-2C4054A7B196}" uniqueName="123" name="PAL2.CompensacionRPF" totalsRowFunction="average" queryTableFieldId="123"/>
    <tableColumn id="124" xr3:uid="{B3ABA8D5-FBCB-4AD8-8BA6-19E7024C5115}" uniqueName="124" name="BDE.MRPF" totalsRowFunction="average" queryTableFieldId="124"/>
    <tableColumn id="126" xr3:uid="{D939B2EC-B29F-41DA-9AA7-2B90A8A3B0E4}" uniqueName="126" name="BDE.CompensacionRPF" totalsRowFunction="average" queryTableFieldId="126"/>
    <tableColumn id="127" xr3:uid="{CF1AF667-5AEB-49A8-B643-5766F50DF20F}" uniqueName="127" name="Costo Marginal" totalsRowFunction="average" queryTableFieldId="127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E39F1-4C7B-4C5D-B120-0D58D8192B00}" name="EnergiaHidro" displayName="EnergiaHidro" ref="A1:AT745" totalsRowShown="0" headerRowDxfId="242" headerRowBorderDxfId="241" tableBorderDxfId="240">
  <autoFilter ref="A1:AT745" xr:uid="{EE5B6136-10A3-470F-8DCF-80425FD6D950}"/>
  <tableColumns count="46">
    <tableColumn id="46" xr3:uid="{93285C50-8973-4431-9CF6-E28475E84E54}" name="Año" dataDxfId="239" dataCellStyle="Normal 9"/>
    <tableColumn id="45" xr3:uid="{C88DCC9E-A8F7-48A8-835E-3ED37E92DF9E}" name="Mes" dataDxfId="238" dataCellStyle="Normal 9"/>
    <tableColumn id="1" xr3:uid="{36CE89A3-A787-490F-86A8-CD32F17DACBD}" name="Día" dataDxfId="237" dataCellStyle="Normal 9"/>
    <tableColumn id="2" xr3:uid="{B17CF9BE-0873-4CFD-A514-B2EC72A5F273}" name="Hora" dataDxfId="236" dataCellStyle="Normal 9"/>
    <tableColumn id="3" xr3:uid="{DCC592DB-E624-45E8-95D5-9BBFEF85B2FD}" name="TAV1.MWh" dataDxfId="235"/>
    <tableColumn id="4" xr3:uid="{7C6E60A3-B5FC-461B-B93E-25B2A1DF0BE9}" name="TAV2.MWh" dataDxfId="234"/>
    <tableColumn id="5" xr3:uid="{4C61006B-D9CA-4489-9F1B-9C81D41CEE39}" name="JIG1.MWh" dataDxfId="233"/>
    <tableColumn id="6" xr3:uid="{B2ED1793-9745-43CD-A79E-4D84C0A2F24E}" name="JIG2.MWh" dataDxfId="232"/>
    <tableColumn id="7" xr3:uid="{BAFE811B-546D-4012-9876-91E95C1A39E1}" name="AGU1.MWh" dataDxfId="231"/>
    <tableColumn id="8" xr3:uid="{BC084850-637F-4368-AE75-CD9C30A4BE4C}" name="AGU2.MWh" dataDxfId="230"/>
    <tableColumn id="9" xr3:uid="{CC0DCFB3-36C6-423F-8AD7-5A6D50563C60}" name="VAL1.MWh" dataDxfId="229"/>
    <tableColumn id="10" xr3:uid="{3B1829DD-1218-4723-9C10-BA44685B84DC}" name="VAL2.MWh" dataDxfId="228"/>
    <tableColumn id="11" xr3:uid="{37185BB8-8CA1-4157-B98A-900FAABD6444}" name="RBL1.MWh" dataDxfId="227"/>
    <tableColumn id="12" xr3:uid="{F922A6CA-E345-4884-BD8D-93DD87244D1B}" name="RBL2.MWh" dataDxfId="226"/>
    <tableColumn id="13" xr3:uid="{0CC41765-AAB8-40F0-BB4F-D19CD631F6C6}" name="MON1.MWh" dataDxfId="225"/>
    <tableColumn id="14" xr3:uid="{BF7DE31E-4F2F-401E-9338-03F030F1E9E6}" name="MON2.MWh" dataDxfId="224"/>
    <tableColumn id="15" xr3:uid="{04FCF0AF-1922-4F8D-8E17-1E8D47276FC0}" name="ANG.MWh" dataDxfId="223"/>
    <tableColumn id="16" xr3:uid="{87D09FAB-8DC4-4F60-ABAF-874BAAC38350}" name="MCE1.MWh" dataDxfId="222"/>
    <tableColumn id="17" xr3:uid="{638947FC-75C7-461D-B029-69BC0611ED9D}" name="MCE2.MWh" dataDxfId="221"/>
    <tableColumn id="18" xr3:uid="{51912CB2-D03C-40BB-8DBE-0C455A77B923}" name="BAI1.MWh" dataDxfId="220"/>
    <tableColumn id="19" xr3:uid="{CD2D7828-1C21-42D7-A369-0FDD9B3DF8EE}" name="BAI2.MWh" dataDxfId="219"/>
    <tableColumn id="20" xr3:uid="{F82FF9EA-0744-404D-8285-CD189C488CC2}" name="RIN.MWh" dataDxfId="218"/>
    <tableColumn id="21" xr3:uid="{4EDFA1BE-9709-4A23-84B8-C1308D598A14}" name="HAT1.MWh" dataDxfId="217"/>
    <tableColumn id="22" xr3:uid="{73DBEDC4-600A-4C47-95A0-3B78B8B8B8B7}" name="HAT2.MWh" dataDxfId="216"/>
    <tableColumn id="23" xr3:uid="{04F0FB21-7AAD-444C-8157-F43876D137D9}" name="JIM.MWh" dataDxfId="215"/>
    <tableColumn id="24" xr3:uid="{13A074AF-E643-4185-9D03-9AE2076FFC5D}" name="SCO.MWh" dataDxfId="214"/>
    <tableColumn id="25" xr3:uid="{70E785DF-232C-449A-84E7-DD97B06E60C0}" name="NNA.MWh" dataDxfId="213"/>
    <tableColumn id="26" xr3:uid="{F5D56A27-77F8-4A37-8B52-DA167DD216D0}" name="ANO.MWh" dataDxfId="212"/>
    <tableColumn id="27" xr3:uid="{82302C5C-FDA4-46B7-B74B-4307B4E3B950}" name="SYE.MWh" dataDxfId="211"/>
    <tableColumn id="28" xr3:uid="{D20FBDDC-23E4-4298-95BB-198AFCF8F303}" name="SAB.MWh" dataDxfId="210"/>
    <tableColumn id="29" xr3:uid="{14FC721A-614E-4A6C-9677-5B756BC05284}" name="LDA.MWh" dataDxfId="209"/>
    <tableColumn id="30" xr3:uid="{4505C206-ACBE-4747-A453-57C99C303D3B}" name="LTO1.MWh" dataDxfId="208"/>
    <tableColumn id="31" xr3:uid="{E4564FEA-FD39-46A6-92D1-C2F4807FFEA3}" name="LTO2.MWh" dataDxfId="207"/>
    <tableColumn id="32" xr3:uid="{F05B87F3-28D0-4E0B-948B-0DFBB06EF746}" name="AVA1.MWh" dataDxfId="206"/>
    <tableColumn id="33" xr3:uid="{3D9CA5DB-E4EB-4037-8FE8-89ADFEE51D68}" name="AVA2.MWh" dataDxfId="205"/>
    <tableColumn id="34" xr3:uid="{BFFCB3A9-67A8-4476-AF5C-8C6C41D35B74}" name="DRO1.MWh" dataDxfId="204"/>
    <tableColumn id="35" xr3:uid="{3B681BBF-34F5-4757-9E56-1B95EB429706}" name="DRO2.MWh" dataDxfId="203"/>
    <tableColumn id="36" xr3:uid="{E38E1F4A-78CD-4A31-B1D3-5331626EE224}" name="RJC.MWh" dataDxfId="202"/>
    <tableColumn id="37" xr3:uid="{F99A754A-C44D-4570-837A-93AE2B62A0B4}" name="MAG1.MWh" dataDxfId="201"/>
    <tableColumn id="38" xr3:uid="{D783D7CD-B3E5-493D-81FD-B2E4184A6A8F}" name="MAG2.MWh" dataDxfId="200"/>
    <tableColumn id="39" xr3:uid="{DABE27D5-802B-4BE3-A6FE-297E7E1E6920}" name="LBA.MWh" dataDxfId="199"/>
    <tableColumn id="40" xr3:uid="{C5AC6A06-781A-40A8-8470-A2A148F01A5D}" name="PIN1.MWh" dataDxfId="198"/>
    <tableColumn id="41" xr3:uid="{7498B410-969B-4816-B6EE-89444C3E3B17}" name="PIN2.MWh" dataDxfId="197"/>
    <tableColumn id="42" xr3:uid="{6132A69D-8A9C-474D-9D6F-C9E9A586C33E}" name="PAL1.MWh" dataDxfId="196"/>
    <tableColumn id="43" xr3:uid="{59E2D6FB-46BF-4ED3-AB47-18A96E8D2EFE}" name="PAL2.MWh" dataDxfId="195"/>
    <tableColumn id="44" xr3:uid="{B85D9BC7-E909-4E64-982F-3275B4991054}" name="BDE.MWh" dataDxfId="194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240959-5567-48F0-A3EB-348A2D26D0A7}" name="MaregenesRPF" displayName="MaregenesRPF" ref="A1:AT745" totalsRowShown="0" headerRowDxfId="193" headerRowBorderDxfId="192" tableBorderDxfId="191">
  <autoFilter ref="A1:AT745" xr:uid="{EE5B6136-10A3-470F-8DCF-80425FD6D950}"/>
  <tableColumns count="46">
    <tableColumn id="46" xr3:uid="{F0477380-0CBD-45C1-90D2-78D4400CC9BC}" name="Año" dataDxfId="190" dataCellStyle="Normal 9"/>
    <tableColumn id="45" xr3:uid="{26FFF97C-8911-4454-B484-76BEF4CA79A9}" name="Mes" dataDxfId="189" dataCellStyle="Normal 9"/>
    <tableColumn id="1" xr3:uid="{E7F5ADE9-3965-4890-A7BF-CF7CF5930C09}" name="Día" dataDxfId="188" dataCellStyle="Normal 9"/>
    <tableColumn id="2" xr3:uid="{892AEAE5-C86A-4F6B-BE9A-01A34A69164B}" name="Hora" dataDxfId="187" dataCellStyle="Normal 9"/>
    <tableColumn id="3" xr3:uid="{81DEBE74-0C82-4D8C-AB35-FE2349D3E32F}" name="TAV1.MRPF" dataDxfId="186"/>
    <tableColumn id="4" xr3:uid="{66AF15C7-D1AF-417B-BF5C-7AE27252C9F1}" name="TAV2.MRPF" dataDxfId="185"/>
    <tableColumn id="5" xr3:uid="{90DDF7F1-805D-4C8E-A4FC-0159F328E8B3}" name="JIG1.MRPF" dataDxfId="184"/>
    <tableColumn id="6" xr3:uid="{A321007D-A0BD-42FB-893E-6DF160BC8283}" name="JIG2.MRPF" dataDxfId="183"/>
    <tableColumn id="7" xr3:uid="{D6CB2269-302D-4828-9C10-77B498678EB7}" name="AGU1.MRPF" dataDxfId="182"/>
    <tableColumn id="8" xr3:uid="{03925291-1247-42E8-8AE1-EB59DB0B8CAB}" name="AGU2.MRPF" dataDxfId="181"/>
    <tableColumn id="9" xr3:uid="{B1D0C725-C29F-4CEB-BDD2-E77B4379D78B}" name="VAL1.MRPF" dataDxfId="180"/>
    <tableColumn id="10" xr3:uid="{58DCC911-B7A1-4894-947E-FD47D4C3FF3F}" name="VAL2.MRPF" dataDxfId="179"/>
    <tableColumn id="11" xr3:uid="{7384DB5E-C6BB-4D51-8F27-199336DDDC32}" name="RBL1.MRPF" dataDxfId="178"/>
    <tableColumn id="12" xr3:uid="{79FF25EB-2D87-4A76-AF1E-075ACAC34C9F}" name="RBL2.MRPF" dataDxfId="177"/>
    <tableColumn id="13" xr3:uid="{88EBC80F-81C4-45E2-B8BB-AD0BE0271913}" name="MON1.MRPF" dataDxfId="176"/>
    <tableColumn id="14" xr3:uid="{84FB9A36-3F4E-46EC-85D3-9E73FEF95F20}" name="MON2.MRPF" dataDxfId="175"/>
    <tableColumn id="15" xr3:uid="{28EFC5DA-C1B7-48DB-96D5-09C07F218631}" name="ANG.MRPF" dataDxfId="174"/>
    <tableColumn id="16" xr3:uid="{388BADD6-4568-43A6-848F-D18B46743BA1}" name="MCE1.MRPF" dataDxfId="173"/>
    <tableColumn id="17" xr3:uid="{28DCB2C2-40F3-476A-937B-95DA2D70FB2F}" name="MCE2.MRPF" dataDxfId="172"/>
    <tableColumn id="18" xr3:uid="{BC671337-086E-46F5-9148-A20BBD078111}" name="BAI1.MRPF" dataDxfId="171"/>
    <tableColumn id="19" xr3:uid="{A0386F5A-9F36-4BFB-B9A7-BD39FA182821}" name="BAI2.MRPF" dataDxfId="170"/>
    <tableColumn id="20" xr3:uid="{85EF46FB-7864-4D28-BBE8-EA5B67009F71}" name="RIN.MRPF" dataDxfId="169"/>
    <tableColumn id="21" xr3:uid="{E695C46D-5CE3-4B49-84C3-9BBE83892A26}" name="HAT1.MRPF" dataDxfId="168"/>
    <tableColumn id="22" xr3:uid="{430A459D-9E0F-4ADE-A197-B303B597488F}" name="HAT2.MRPF" dataDxfId="167"/>
    <tableColumn id="23" xr3:uid="{9FD802CD-637F-43D7-8F24-B10A40393FC6}" name="JIM.MRPF" dataDxfId="166"/>
    <tableColumn id="24" xr3:uid="{093168BD-852A-4BED-B00A-D977B8F9033F}" name="SCO.MRPF" dataDxfId="165"/>
    <tableColumn id="25" xr3:uid="{840B0031-8D17-4109-8036-870C0D77840D}" name="NNA.MRPF" dataDxfId="164"/>
    <tableColumn id="26" xr3:uid="{513FAA85-9F46-48A1-A72D-7BCD3662E755}" name="ANO.MRPF" dataDxfId="163"/>
    <tableColumn id="27" xr3:uid="{01F4D39C-1D79-4554-AAE9-3D02511F34E3}" name="SYE.MRPF" dataDxfId="162"/>
    <tableColumn id="28" xr3:uid="{F3102293-404A-4EC7-B41E-98D33C9FB330}" name="SAB.MRPF" dataDxfId="161"/>
    <tableColumn id="29" xr3:uid="{F05B4BAB-9486-4F0D-8AD5-8F10119E2809}" name="LDA.MRPF" dataDxfId="160"/>
    <tableColumn id="30" xr3:uid="{2B2AA19C-29BF-4A14-ADFC-BFCFFA94652B}" name="LTO1.MRPF" dataDxfId="159"/>
    <tableColumn id="31" xr3:uid="{7F0F9A4D-88E6-4348-BE8F-92FE4A960B1F}" name="LTO2.MRPF" dataDxfId="158"/>
    <tableColumn id="32" xr3:uid="{5C9C2B6E-C9E8-4C32-ABFB-A21C0511042D}" name="AVA1.MRPF" dataDxfId="157"/>
    <tableColumn id="33" xr3:uid="{57811619-11AE-484C-9AC0-12293FEA8A5A}" name="AVA2.MRPF" dataDxfId="156"/>
    <tableColumn id="34" xr3:uid="{327C9E7A-9172-478B-BA96-8083E6FAF667}" name="DRO1.MRPF" dataDxfId="155"/>
    <tableColumn id="35" xr3:uid="{1E1B07C7-6016-4D5B-9D28-F6B44B0B63BC}" name="DRO2.MRPF" dataDxfId="154"/>
    <tableColumn id="36" xr3:uid="{A67196BD-40F7-4FD0-9FEF-A178551FAC13}" name="RJC.MRPF" dataDxfId="153"/>
    <tableColumn id="37" xr3:uid="{E4FDAD8D-DC55-4003-A640-800696AF2BB0}" name="MAG1.MRPF" dataDxfId="152"/>
    <tableColumn id="38" xr3:uid="{E413343A-749E-482B-B587-0BDADD31CDE3}" name="MAG2.MRPF" dataDxfId="151"/>
    <tableColumn id="39" xr3:uid="{05C25FC4-0E83-4F72-B88B-A55A79CF8347}" name="LBA.MRPF" dataDxfId="150"/>
    <tableColumn id="40" xr3:uid="{C23AC846-498A-4ECD-A097-D7D204127632}" name="PIN1.MRPF" dataDxfId="149"/>
    <tableColumn id="41" xr3:uid="{ADC985DE-0A0F-47BE-8973-C3B68482FE9A}" name="PIN2.MRPF" dataDxfId="148"/>
    <tableColumn id="42" xr3:uid="{553FB2B0-D69F-413F-B623-5A1FE8015846}" name="PAL1.MRPF" dataDxfId="147"/>
    <tableColumn id="43" xr3:uid="{3E73E505-FCAD-40F4-BE8D-C85A6C6024EF}" name="PAL2.MRPF" dataDxfId="146"/>
    <tableColumn id="44" xr3:uid="{A3AA444E-3CD3-4577-B1C0-005731EEE95D}" name="BDE.MRPF" dataDxfId="14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1E2503-FBBD-4BDD-A538-ECE2EBAABA96}" name="FactorNodal" displayName="FactorNodal" ref="A1:AT745" totalsRowShown="0" headerRowDxfId="144" headerRowBorderDxfId="143" tableBorderDxfId="142">
  <autoFilter ref="A1:AT745" xr:uid="{EE5B6136-10A3-470F-8DCF-80425FD6D950}"/>
  <tableColumns count="46">
    <tableColumn id="46" xr3:uid="{02738D35-3148-43FC-BC29-493AC2F5595D}" name="Año" dataDxfId="141" dataCellStyle="Normal 9"/>
    <tableColumn id="45" xr3:uid="{5B0D5720-4BF9-4FAB-AAAB-51C4B3415CD5}" name="Mes" dataDxfId="140" dataCellStyle="Normal 9"/>
    <tableColumn id="1" xr3:uid="{3C754428-F031-4C33-9DF6-3F7CE9AF3467}" name="Día" dataDxfId="139" dataCellStyle="Normal 9"/>
    <tableColumn id="2" xr3:uid="{5203E42D-0F86-4624-B99B-6F6F09CD30FA}" name="Hora" dataDxfId="138" dataCellStyle="Normal 9"/>
    <tableColumn id="3" xr3:uid="{7804BDCB-6F06-4152-8512-51DF9377D98A}" name="TAV1.FN" dataDxfId="137"/>
    <tableColumn id="4" xr3:uid="{F16FA177-48D1-4FF3-BFD3-C6571566B6EE}" name="TAV2.FN" dataDxfId="136"/>
    <tableColumn id="5" xr3:uid="{3D18B7A5-1597-498B-A57C-B3A4441EF29D}" name="JIG1.FN" dataDxfId="135"/>
    <tableColumn id="6" xr3:uid="{AF40651B-9B22-4A06-A215-C01CD20F657A}" name="JIG2.FN" dataDxfId="134"/>
    <tableColumn id="7" xr3:uid="{3328CB86-488C-45A7-878A-170B6327E62B}" name="AGU1.FN" dataDxfId="133"/>
    <tableColumn id="8" xr3:uid="{5667A795-BDFE-4025-BFB4-787593724E82}" name="AGU2.FN" dataDxfId="132"/>
    <tableColumn id="9" xr3:uid="{C5F24043-0896-4409-BC3A-B68DB2B9078C}" name="VAL1.FN" dataDxfId="131"/>
    <tableColumn id="10" xr3:uid="{0C73C405-FECC-4118-A1AB-41945BE72B05}" name="VAL2.FN" dataDxfId="130"/>
    <tableColumn id="11" xr3:uid="{D8D58A94-463C-4897-9FA0-87BE287BCB92}" name="RBL1.FN" dataDxfId="129"/>
    <tableColumn id="12" xr3:uid="{CEEB6E2A-F376-4791-B698-50BE8B5EC77F}" name="RBL2.FN" dataDxfId="128"/>
    <tableColumn id="13" xr3:uid="{3766503A-8096-4DB2-91A3-9526F42F3D36}" name="MON1.FN" dataDxfId="127"/>
    <tableColumn id="14" xr3:uid="{4BD624F3-AFD2-4A1C-A17C-8E8FF6195EB9}" name="MON2.FN" dataDxfId="126"/>
    <tableColumn id="15" xr3:uid="{6A358AF6-5791-457F-BBE5-D17E86973F1B}" name="ANG.FN" dataDxfId="125"/>
    <tableColumn id="16" xr3:uid="{9ADC2280-1EF1-4C81-B684-E32F526671C7}" name="MCE1.FN" dataDxfId="124"/>
    <tableColumn id="17" xr3:uid="{A091BFE3-2086-4105-8C28-33AEF01937C0}" name="MCE2.FN" dataDxfId="123"/>
    <tableColumn id="18" xr3:uid="{C327E060-E871-4377-ABEF-65AAFBFE0C8D}" name="BAI1.FN" dataDxfId="122">
      <calculatedColumnFormula>S2</calculatedColumnFormula>
    </tableColumn>
    <tableColumn id="19" xr3:uid="{B0C5CA6E-88A0-406F-9973-84BFCAD3CB82}" name="BAI2.FN" dataDxfId="121">
      <calculatedColumnFormula>T2</calculatedColumnFormula>
    </tableColumn>
    <tableColumn id="20" xr3:uid="{AF04AB2D-F6BB-4966-8F5D-47E89B491665}" name="RIN.FN" dataDxfId="120"/>
    <tableColumn id="21" xr3:uid="{000207C1-2C34-4931-967D-8C3DD49C6A75}" name="HAT1.FN" dataDxfId="119"/>
    <tableColumn id="22" xr3:uid="{4D775415-D07F-4CE1-9FC2-5A12F0182CA7}" name="HAT2.FN" dataDxfId="118">
      <calculatedColumnFormula>W2</calculatedColumnFormula>
    </tableColumn>
    <tableColumn id="23" xr3:uid="{6F432987-ED31-4875-A0D5-0F798A4F0A48}" name="JIM.FN" dataDxfId="117"/>
    <tableColumn id="24" xr3:uid="{B55FD6BD-CD4C-449E-84F9-6362F386AD71}" name="SCO.FN" dataDxfId="116">
      <calculatedColumnFormula>Y2</calculatedColumnFormula>
    </tableColumn>
    <tableColumn id="25" xr3:uid="{3913A2EF-3196-4985-A0AC-1B0385AFE678}" name="NNA.FN" dataDxfId="115">
      <calculatedColumnFormula>Z2</calculatedColumnFormula>
    </tableColumn>
    <tableColumn id="26" xr3:uid="{65C48708-7684-4A5E-9801-B465E9CCA7EE}" name="ANO.FN" dataDxfId="114">
      <calculatedColumnFormula>AA2</calculatedColumnFormula>
    </tableColumn>
    <tableColumn id="27" xr3:uid="{CC0C91BF-C65B-47FF-A08A-85435BE3CBC5}" name="SYE.FN" dataDxfId="113"/>
    <tableColumn id="28" xr3:uid="{29BAC75E-85C4-4C77-A416-7E087F54E3AD}" name="SAB.FN" dataDxfId="112"/>
    <tableColumn id="29" xr3:uid="{C02D505D-F4A2-4810-9DD6-764CF965F379}" name="LDA.FN" dataDxfId="111"/>
    <tableColumn id="30" xr3:uid="{CD9BDD83-4B7B-4A0B-8FA9-F2A038B3D358}" name="LTO1.FN" dataDxfId="110"/>
    <tableColumn id="31" xr3:uid="{7E0DB526-77C4-4FE4-A3ED-EC88193E7036}" name="LTO2.FN" dataDxfId="109"/>
    <tableColumn id="32" xr3:uid="{024EA73E-E811-47FF-AA26-7173717F5770}" name="AVA1.FN" dataDxfId="108"/>
    <tableColumn id="33" xr3:uid="{42CD89EE-176E-46E1-9A8F-05A38543283C}" name="AVA2.FN" dataDxfId="107"/>
    <tableColumn id="34" xr3:uid="{0CAFA3F0-9877-49E9-AA8A-BCA1FDC11CDD}" name="DRO1.FN" dataDxfId="106"/>
    <tableColumn id="35" xr3:uid="{1FA205F2-EE55-448D-B6E5-DFC7DEE2F201}" name="DRO2.FN" dataDxfId="105"/>
    <tableColumn id="36" xr3:uid="{5127579F-6286-4270-8AB1-2C3020D91BBE}" name="RJC.FN" dataDxfId="104"/>
    <tableColumn id="37" xr3:uid="{90A416B8-720B-4778-9A72-F340A23ACD7F}" name="MAG1.FN" dataDxfId="103">
      <calculatedColumnFormula>AL2</calculatedColumnFormula>
    </tableColumn>
    <tableColumn id="38" xr3:uid="{7743DA40-4818-4733-B14C-D951E97C8267}" name="MAG2.FN" dataDxfId="102">
      <calculatedColumnFormula>AM2</calculatedColumnFormula>
    </tableColumn>
    <tableColumn id="39" xr3:uid="{924DC185-285F-469E-801E-B0DB5068B82F}" name="LBA.FN" dataDxfId="101"/>
    <tableColumn id="40" xr3:uid="{E41A1453-0631-4070-9E16-F32AE5B27937}" name="PIN1.FN" dataDxfId="100"/>
    <tableColumn id="41" xr3:uid="{2D31D0F9-4E08-42EA-8BD1-5145889FEA81}" name="PIN2.FN" dataDxfId="99"/>
    <tableColumn id="42" xr3:uid="{E2D267EB-E43F-4CFF-A06C-D46E5A6890B4}" name="PAL1.FN" dataDxfId="98"/>
    <tableColumn id="43" xr3:uid="{E7934F41-07E3-4D8F-932C-4E2A9B3088FB}" name="PAL2.FN" dataDxfId="97"/>
    <tableColumn id="44" xr3:uid="{887D78BA-6369-4278-BB28-7220F14A47EE}" name="BDE.FN" dataDxfId="9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61158B-C241-4AD8-B009-FA62D2C4022C}" name="IR" displayName="IR" ref="A1:AT745" totalsRowShown="0" headerRowDxfId="95" headerRowBorderDxfId="94" tableBorderDxfId="93">
  <autoFilter ref="A1:AT745" xr:uid="{AB8ED677-6C2D-4373-ABEC-897CDD3C9D30}"/>
  <tableColumns count="46">
    <tableColumn id="46" xr3:uid="{032418ED-D372-4C2C-9048-B2AEA0BDD42E}" name="Año" dataDxfId="92" dataCellStyle="Normal 9"/>
    <tableColumn id="45" xr3:uid="{88A67600-4794-4083-AD80-081601936936}" name="Mes" dataDxfId="91" dataCellStyle="Normal 9"/>
    <tableColumn id="1" xr3:uid="{C35042D0-ED7C-4888-91EC-42BFE280446D}" name="Día" dataDxfId="90" dataCellStyle="Normal 9"/>
    <tableColumn id="2" xr3:uid="{429ADBE3-DA39-4BF2-88F6-0D2715696165}" name="Hora" dataDxfId="89" dataCellStyle="Normal 9"/>
    <tableColumn id="3" xr3:uid="{14E302F6-A1E0-4038-9E87-F6AB1725ECCF}" name="TAV1.IR" dataDxfId="88"/>
    <tableColumn id="4" xr3:uid="{BA15F02B-8EF3-432D-8873-0A640AA92FDF}" name="TAV2.IR" dataDxfId="87"/>
    <tableColumn id="5" xr3:uid="{028EF8F6-9287-4F9B-B4FB-FBE16BB37877}" name="JIG1.IR" dataDxfId="86"/>
    <tableColumn id="6" xr3:uid="{7087813A-723C-4304-94B1-99A341430E8B}" name="JIG2.IR" dataDxfId="85"/>
    <tableColumn id="7" xr3:uid="{5E6E62B2-D424-49A1-BF1A-774CBC48D5BA}" name="AGU1.IR" dataDxfId="84"/>
    <tableColumn id="8" xr3:uid="{A3C27C19-AFBB-4D87-9541-40D4C864B9A3}" name="AGU2.IR" dataDxfId="83"/>
    <tableColumn id="9" xr3:uid="{0C5A54E5-43DF-4616-AD56-72D5BF6E0047}" name="VAL1.IR" dataDxfId="82"/>
    <tableColumn id="10" xr3:uid="{2F91A045-0772-4EEF-9242-EBDBA93378A3}" name="VAL2.IR" dataDxfId="81"/>
    <tableColumn id="11" xr3:uid="{EC3F29CD-32FE-489F-9504-50C23CD4482C}" name="RBL1.IR" dataDxfId="80"/>
    <tableColumn id="12" xr3:uid="{227A669D-971C-4B4F-A65A-617420D0DC23}" name="RBL2.IR" dataDxfId="79"/>
    <tableColumn id="13" xr3:uid="{5A9FC847-D241-4369-A961-6E1CAA82F04F}" name="MON1.IR" dataDxfId="78"/>
    <tableColumn id="14" xr3:uid="{CC24BA95-20EF-4298-AC9C-5C2C6E9D65BF}" name="MON2.IR" dataDxfId="77"/>
    <tableColumn id="15" xr3:uid="{0AB9409F-BC59-49C5-B5EE-1B50396CCA5B}" name="ANG.IR" dataDxfId="76"/>
    <tableColumn id="16" xr3:uid="{0147E0CE-5222-42EC-A3C9-E9192A411ED7}" name="MCE1.IR" dataDxfId="75"/>
    <tableColumn id="17" xr3:uid="{618FD6E4-9CDD-4A7F-B12E-409FB65BBEA8}" name="MCE2.IR" dataDxfId="74"/>
    <tableColumn id="18" xr3:uid="{E83ACE98-6C09-404D-9B62-E940EE823922}" name="BAI1.IR" dataDxfId="73"/>
    <tableColumn id="19" xr3:uid="{C20030DE-F931-4525-9514-F7DE09A73F16}" name="BAI2.IR" dataDxfId="72"/>
    <tableColumn id="20" xr3:uid="{BD2B278B-E8FC-417D-B876-9998A4EC9A80}" name="RIN.IR" dataDxfId="71"/>
    <tableColumn id="21" xr3:uid="{29792587-B9E7-45F6-B1E9-22EC26AA0571}" name="HAT1.IR" dataDxfId="70"/>
    <tableColumn id="22" xr3:uid="{7C952344-6EB8-42C2-9BC7-24986387FE77}" name="HAT2.IR" dataDxfId="69"/>
    <tableColumn id="23" xr3:uid="{0E8C7154-2A8D-4906-B415-59FF1E301CE4}" name="JIM.IR" dataDxfId="68"/>
    <tableColumn id="24" xr3:uid="{33A63AB6-1EF5-4747-9774-28FEB4A83038}" name="SCO.IR" dataDxfId="67"/>
    <tableColumn id="25" xr3:uid="{A768F1D5-76E5-4A35-A90D-731B72204E35}" name="NNA.IR" dataDxfId="66"/>
    <tableColumn id="26" xr3:uid="{59ABDBA4-0715-4AF7-ACD0-EDEE8919AEFD}" name="ANO.IR" dataDxfId="65"/>
    <tableColumn id="27" xr3:uid="{8FE37764-4C02-45B9-9751-978EA962B085}" name="SYE.IR" dataDxfId="64"/>
    <tableColumn id="28" xr3:uid="{3AF3B0BE-E33D-46B3-90D7-ADA334DB7FC8}" name="SAB.IR" dataDxfId="63"/>
    <tableColumn id="29" xr3:uid="{14FAE8A2-E40A-482F-9ABB-F2DAF29DFF11}" name="LDA.IR" dataDxfId="62"/>
    <tableColumn id="30" xr3:uid="{55C0F139-ED9D-424E-A620-85D498FD3054}" name="LTO1.IR" dataDxfId="61"/>
    <tableColumn id="31" xr3:uid="{5043DD4C-E4EB-48FF-8A4E-BFCDED1FBE15}" name="LTO2.IR" dataDxfId="60"/>
    <tableColumn id="32" xr3:uid="{6B5F9DE9-3872-4C5E-B8A9-91191620EC92}" name="AVA1.IR" dataDxfId="59"/>
    <tableColumn id="33" xr3:uid="{1EB5D112-282F-4965-9F2C-C33B9C54581A}" name="AVA2.IR" dataDxfId="58"/>
    <tableColumn id="34" xr3:uid="{57FF3881-6A3D-470D-8E4A-74D3D0211FC5}" name="DRO1.IR" dataDxfId="57"/>
    <tableColumn id="35" xr3:uid="{8D6CE109-C725-45EF-AF73-F16472D7057A}" name="DRO2.IR" dataDxfId="56"/>
    <tableColumn id="36" xr3:uid="{F3BE8A82-ACF2-42C3-9AE9-52AAA357A32D}" name="RJC.IR" dataDxfId="55"/>
    <tableColumn id="37" xr3:uid="{948921F4-60B0-45FD-8A48-6F20D83DAF7F}" name="MAG1.IR" dataDxfId="54"/>
    <tableColumn id="38" xr3:uid="{312E8CEB-B597-41D8-9F82-62EC576BCFAA}" name="MAG2.IR" dataDxfId="53"/>
    <tableColumn id="39" xr3:uid="{BDA2FA48-C77D-41DC-97C3-14D4A36EBCEF}" name="LBA.IR" dataDxfId="52"/>
    <tableColumn id="40" xr3:uid="{CC9AA4E8-1D67-48B4-9C86-8E4768D2957D}" name="PIN1.IR" dataDxfId="51"/>
    <tableColumn id="41" xr3:uid="{32A48862-1EE1-481B-847B-6C177EE410FD}" name="PIN2.IR" dataDxfId="50"/>
    <tableColumn id="42" xr3:uid="{5D6E298F-7C05-4CAF-85BA-FB7DA70A120B}" name="PAL1.IR" dataDxfId="49"/>
    <tableColumn id="43" xr3:uid="{1BDC33A0-8FDB-4EF4-B377-9806F0D31DB4}" name="PAL2.IR" dataDxfId="48"/>
    <tableColumn id="44" xr3:uid="{14708045-E3D5-46A3-92CD-209F155F58A5}" name="BDE.IR" dataDxfId="47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63A7E0-5F9F-4FAB-80B9-9BB30E22AD32}" name="CostoMarginal_P1" displayName="CostoMarginal_P1" ref="A1:Y32" totalsRowShown="0" headerRowDxfId="39" dataDxfId="37" headerRowBorderDxfId="38" tableBorderDxfId="36">
  <autoFilter ref="A1:Y32" xr:uid="{BEFE5A8D-D7EF-4800-9BBC-92B879A3A6D2}"/>
  <tableColumns count="25">
    <tableColumn id="1" xr3:uid="{32CE1BFA-7828-4E32-9424-21E770541878}" name="Fecha" dataDxfId="35" dataCellStyle="Normal 2 2 3"/>
    <tableColumn id="2" xr3:uid="{DA09DB5C-C684-416E-BC5B-07D18D632A62}" name="1" dataDxfId="34"/>
    <tableColumn id="3" xr3:uid="{798F16E2-66D7-4A75-B0D5-6FBF48B00198}" name="2" dataDxfId="33"/>
    <tableColumn id="4" xr3:uid="{4F1C3928-D726-41DD-8707-B221CB76A121}" name="3" dataDxfId="32"/>
    <tableColumn id="5" xr3:uid="{333DE076-D8D1-4DC5-ADF7-32616EFD27CE}" name="4" dataDxfId="31"/>
    <tableColumn id="6" xr3:uid="{63A7426E-C278-4458-A5FC-87CCD85D8AB1}" name="5" dataDxfId="30"/>
    <tableColumn id="7" xr3:uid="{1374615D-A4D2-40F1-8E34-B6C0DAA02E9D}" name="6" dataDxfId="29"/>
    <tableColumn id="8" xr3:uid="{78EE91B0-C873-4A01-A3FD-BE6D6FA482A1}" name="7" dataDxfId="28"/>
    <tableColumn id="9" xr3:uid="{DB5652F3-B0CB-4563-9381-EC8E61657157}" name="8" dataDxfId="27"/>
    <tableColumn id="10" xr3:uid="{A4786BCA-A75B-4AA9-97DE-D3403CF4E221}" name="9" dataDxfId="26"/>
    <tableColumn id="11" xr3:uid="{01D63616-0BAB-4985-8A8D-E6E1236801F4}" name="10" dataDxfId="25"/>
    <tableColumn id="12" xr3:uid="{CE7B0CE9-79FC-4D59-A06F-E38EB54D04E6}" name="11" dataDxfId="24"/>
    <tableColumn id="13" xr3:uid="{B95B34FC-BBB9-46BC-911E-794ED61E5A02}" name="12" dataDxfId="23"/>
    <tableColumn id="14" xr3:uid="{4B7FA3DE-D736-4BBE-BD85-A17E5F6CD549}" name="13" dataDxfId="22"/>
    <tableColumn id="15" xr3:uid="{784F69CF-99D2-4153-AD68-87E301BBBAF9}" name="14" dataDxfId="21"/>
    <tableColumn id="16" xr3:uid="{AA7673CB-BE45-461D-AEE8-40BA24F9A151}" name="15" dataDxfId="20"/>
    <tableColumn id="17" xr3:uid="{95996528-E257-4FBB-9079-20CB23DB8D0B}" name="16" dataDxfId="19"/>
    <tableColumn id="18" xr3:uid="{56827826-4A57-4612-9B20-4B2DF8A5CE55}" name="17" dataDxfId="18"/>
    <tableColumn id="19" xr3:uid="{9DC71BEA-513C-455A-BAA0-9DFA8EB778A4}" name="18" dataDxfId="17"/>
    <tableColumn id="20" xr3:uid="{9C1641F8-4503-4EE0-B9F6-0FB27C5754D4}" name="19" dataDxfId="16"/>
    <tableColumn id="21" xr3:uid="{240B8EFD-269E-4338-BCA5-7E2B7CBFCB7C}" name="20" dataDxfId="15"/>
    <tableColumn id="22" xr3:uid="{17EEB15B-B906-492E-9A97-C7CA2047E7B5}" name="21" dataDxfId="14"/>
    <tableColumn id="23" xr3:uid="{1F9A1721-68BC-477B-B7F6-5BB513B48E89}" name="22" dataDxfId="13"/>
    <tableColumn id="24" xr3:uid="{D92FE023-1D57-43E3-A5BA-9CA007C49E2A}" name="23" dataDxfId="12"/>
    <tableColumn id="25" xr3:uid="{4A7F7382-8720-4F22-9656-2F313D1B5FC7}" name="24" dataDxfId="11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D2660A-5536-4FED-BC41-9A9EB596D5C9}" name="CostoMarginal_P2" displayName="CostoMarginal_P2" ref="A1:F745" totalsRowShown="0" headerRowDxfId="9" dataDxfId="7" headerRowBorderDxfId="8" tableBorderDxfId="6">
  <autoFilter ref="A1:F745" xr:uid="{BEFE5A8D-D7EF-4800-9BBC-92B879A3A6D2}"/>
  <tableColumns count="6">
    <tableColumn id="1" xr3:uid="{15F2E3AA-086A-484A-8B51-BBA6F0A9C359}" name="Año" dataDxfId="5" dataCellStyle="Normal 9"/>
    <tableColumn id="2" xr3:uid="{7DBAD8C4-D895-47ED-BEA9-B2C51CAC89B0}" name="Mes" dataDxfId="4" dataCellStyle="Normal 9"/>
    <tableColumn id="3" xr3:uid="{C6CF14A6-8612-452E-850C-7EAC1072AB5D}" name="Día" dataDxfId="3" dataCellStyle="Normal 9"/>
    <tableColumn id="4" xr3:uid="{EFC0809A-4092-4A1A-84C3-7781025A4916}" name="Hora" dataDxfId="2" dataCellStyle="Normal 9"/>
    <tableColumn id="26" xr3:uid="{4772DBAF-8EA5-4CD1-B67B-0DDB09CA8725}" name="Fecha" dataDxfId="1" dataCellStyle="Normal 9">
      <calculatedColumnFormula>DATE(A2,B2,C2)</calculatedColumnFormula>
    </tableColumn>
    <tableColumn id="5" xr3:uid="{3A149510-749B-412D-8704-FC436E8455AE}" name="Cost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0B89-FB03-43DD-84AD-DB56F8B6967B}">
  <dimension ref="A1:J20"/>
  <sheetViews>
    <sheetView showGridLines="0" workbookViewId="0">
      <selection activeCell="B1" sqref="B1"/>
    </sheetView>
  </sheetViews>
  <sheetFormatPr defaultColWidth="11.5703125" defaultRowHeight="15" x14ac:dyDescent="0.25"/>
  <cols>
    <col min="2" max="2" width="36.7109375" bestFit="1" customWidth="1"/>
    <col min="3" max="3" width="14.5703125" customWidth="1"/>
    <col min="4" max="4" width="22.85546875" customWidth="1"/>
    <col min="5" max="5" width="18" customWidth="1"/>
    <col min="6" max="6" width="21.7109375" customWidth="1"/>
    <col min="7" max="7" width="25" customWidth="1"/>
  </cols>
  <sheetData>
    <row r="1" spans="1:10" ht="5.65" customHeight="1" x14ac:dyDescent="0.25">
      <c r="A1" s="36"/>
      <c r="B1" s="36"/>
      <c r="C1" s="36"/>
      <c r="D1" s="37"/>
      <c r="E1" s="38"/>
      <c r="F1" s="38"/>
    </row>
    <row r="2" spans="1:10" ht="23.25" customHeight="1" x14ac:dyDescent="0.25">
      <c r="A2" s="40" t="s">
        <v>0</v>
      </c>
      <c r="B2" s="90" t="s">
        <v>409</v>
      </c>
      <c r="C2" s="90"/>
      <c r="D2" s="90"/>
      <c r="E2" s="90"/>
      <c r="F2" s="90"/>
      <c r="G2" s="90"/>
      <c r="H2" s="40"/>
      <c r="I2" s="40"/>
      <c r="J2" s="40"/>
    </row>
    <row r="3" spans="1:10" ht="15.75" x14ac:dyDescent="0.25">
      <c r="A3" s="41" t="s">
        <v>288</v>
      </c>
      <c r="B3" s="91" t="s">
        <v>288</v>
      </c>
      <c r="C3" s="91"/>
      <c r="D3" s="91"/>
      <c r="E3" s="91"/>
      <c r="F3" s="91"/>
      <c r="G3" s="91"/>
      <c r="H3" s="41"/>
      <c r="I3" s="41"/>
      <c r="J3" s="41"/>
    </row>
    <row r="4" spans="1:10" ht="6.75" customHeight="1" thickBot="1" x14ac:dyDescent="0.3">
      <c r="A4" s="39"/>
      <c r="B4" s="39"/>
      <c r="C4" s="39"/>
      <c r="D4" s="37"/>
      <c r="E4" s="39"/>
      <c r="F4" s="39"/>
    </row>
    <row r="5" spans="1:10" ht="15" customHeight="1" x14ac:dyDescent="0.25">
      <c r="B5" s="92" t="s">
        <v>399</v>
      </c>
      <c r="C5" s="93"/>
      <c r="D5" s="93"/>
      <c r="E5" s="93"/>
      <c r="F5" s="93"/>
      <c r="G5" s="94"/>
    </row>
    <row r="6" spans="1:10" ht="20.25" customHeight="1" x14ac:dyDescent="0.25">
      <c r="B6" s="95"/>
      <c r="C6" s="96"/>
      <c r="D6" s="96"/>
      <c r="E6" s="96"/>
      <c r="F6" s="96"/>
      <c r="G6" s="97"/>
    </row>
    <row r="7" spans="1:10" ht="18.75" customHeight="1" x14ac:dyDescent="0.25">
      <c r="B7" s="78" t="s">
        <v>405</v>
      </c>
      <c r="C7" s="79"/>
      <c r="D7" s="79"/>
      <c r="E7" s="79"/>
      <c r="F7" s="79"/>
      <c r="G7" s="80"/>
    </row>
    <row r="8" spans="1:10" ht="18.75" customHeight="1" x14ac:dyDescent="0.25">
      <c r="B8" s="78" t="s">
        <v>406</v>
      </c>
      <c r="C8" s="79"/>
      <c r="D8" s="79"/>
      <c r="E8" s="79"/>
      <c r="F8" s="79"/>
      <c r="G8" s="80"/>
    </row>
    <row r="9" spans="1:10" ht="18.75" customHeight="1" x14ac:dyDescent="0.25">
      <c r="B9" s="81"/>
      <c r="C9" s="82"/>
      <c r="D9" s="82"/>
      <c r="E9" s="82"/>
      <c r="F9" s="82"/>
      <c r="G9" s="83"/>
    </row>
    <row r="10" spans="1:10" ht="18.75" customHeight="1" x14ac:dyDescent="0.25">
      <c r="B10" s="98" t="s">
        <v>407</v>
      </c>
      <c r="C10" s="99"/>
      <c r="D10" s="99"/>
      <c r="E10" s="99"/>
      <c r="F10" s="99"/>
      <c r="G10" s="100"/>
    </row>
    <row r="11" spans="1:10" ht="18.75" customHeight="1" x14ac:dyDescent="0.25">
      <c r="B11" s="78" t="s">
        <v>403</v>
      </c>
      <c r="C11" s="79"/>
      <c r="D11" s="79"/>
      <c r="E11" s="79"/>
      <c r="F11" s="79"/>
      <c r="G11" s="80"/>
    </row>
    <row r="12" spans="1:10" ht="18.75" customHeight="1" x14ac:dyDescent="0.25">
      <c r="B12" s="81"/>
      <c r="C12" s="82"/>
      <c r="D12" s="82"/>
      <c r="E12" s="82"/>
      <c r="F12" s="82"/>
      <c r="G12" s="83"/>
    </row>
    <row r="13" spans="1:10" ht="18.75" customHeight="1" x14ac:dyDescent="0.25">
      <c r="B13" s="78" t="s">
        <v>404</v>
      </c>
      <c r="C13" s="79"/>
      <c r="D13" s="79"/>
      <c r="E13" s="79"/>
      <c r="F13" s="79"/>
      <c r="G13" s="80"/>
    </row>
    <row r="14" spans="1:10" ht="18.75" customHeight="1" x14ac:dyDescent="0.25">
      <c r="B14" s="81"/>
      <c r="C14" s="82"/>
      <c r="D14" s="82"/>
      <c r="E14" s="82"/>
      <c r="F14" s="82"/>
      <c r="G14" s="83"/>
    </row>
    <row r="15" spans="1:10" ht="18.75" customHeight="1" x14ac:dyDescent="0.25">
      <c r="B15" s="78" t="s">
        <v>412</v>
      </c>
      <c r="C15" s="79"/>
      <c r="D15" s="79"/>
      <c r="E15" s="79"/>
      <c r="F15" s="79"/>
      <c r="G15" s="80"/>
    </row>
    <row r="16" spans="1:10" ht="18.75" customHeight="1" x14ac:dyDescent="0.25">
      <c r="B16" s="81"/>
      <c r="C16" s="82"/>
      <c r="D16" s="82"/>
      <c r="E16" s="82"/>
      <c r="F16" s="82"/>
      <c r="G16" s="83"/>
    </row>
    <row r="17" spans="2:7" ht="18.75" customHeight="1" x14ac:dyDescent="0.25">
      <c r="B17" s="87" t="s">
        <v>411</v>
      </c>
      <c r="C17" s="88"/>
      <c r="D17" s="88"/>
      <c r="E17" s="88"/>
      <c r="F17" s="88"/>
      <c r="G17" s="89"/>
    </row>
    <row r="18" spans="2:7" ht="18.75" customHeight="1" x14ac:dyDescent="0.25">
      <c r="B18" s="87"/>
      <c r="C18" s="88"/>
      <c r="D18" s="88"/>
      <c r="E18" s="88"/>
      <c r="F18" s="88"/>
      <c r="G18" s="89"/>
    </row>
    <row r="19" spans="2:7" ht="18.75" customHeight="1" x14ac:dyDescent="0.25">
      <c r="B19" s="78" t="s">
        <v>408</v>
      </c>
      <c r="C19" s="79"/>
      <c r="D19" s="79"/>
      <c r="E19" s="79"/>
      <c r="F19" s="79"/>
      <c r="G19" s="80"/>
    </row>
    <row r="20" spans="2:7" ht="18.75" customHeight="1" thickBot="1" x14ac:dyDescent="0.3">
      <c r="B20" s="84"/>
      <c r="C20" s="85"/>
      <c r="D20" s="85"/>
      <c r="E20" s="85"/>
      <c r="F20" s="85"/>
      <c r="G20" s="86"/>
    </row>
  </sheetData>
  <sheetProtection sort="0" autoFilter="0"/>
  <mergeCells count="11">
    <mergeCell ref="B2:G2"/>
    <mergeCell ref="B3:G3"/>
    <mergeCell ref="B11:G12"/>
    <mergeCell ref="B5:G6"/>
    <mergeCell ref="B10:G10"/>
    <mergeCell ref="B7:G7"/>
    <mergeCell ref="B15:G16"/>
    <mergeCell ref="B19:G20"/>
    <mergeCell ref="B17:G18"/>
    <mergeCell ref="B13:G14"/>
    <mergeCell ref="B8:G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60A2-FFA8-4067-AE9F-ECAC597135AA}">
  <dimension ref="A1:L23"/>
  <sheetViews>
    <sheetView showGridLines="0" tabSelected="1" topLeftCell="A7" workbookViewId="0">
      <selection activeCell="C19" sqref="C19:G19"/>
    </sheetView>
  </sheetViews>
  <sheetFormatPr defaultColWidth="11.5703125" defaultRowHeight="15" x14ac:dyDescent="0.25"/>
  <cols>
    <col min="1" max="1" width="4" customWidth="1"/>
    <col min="2" max="2" width="15.5703125" bestFit="1" customWidth="1"/>
    <col min="3" max="3" width="22.42578125" bestFit="1" customWidth="1"/>
    <col min="4" max="4" width="16.5703125" bestFit="1" customWidth="1"/>
    <col min="5" max="5" width="24.5703125" bestFit="1" customWidth="1"/>
    <col min="6" max="6" width="32.85546875" bestFit="1" customWidth="1"/>
    <col min="7" max="7" width="24.140625" bestFit="1" customWidth="1"/>
    <col min="8" max="8" width="3.140625" customWidth="1"/>
    <col min="9" max="9" width="3.5703125" customWidth="1"/>
    <col min="10" max="10" width="15.42578125" bestFit="1" customWidth="1"/>
    <col min="11" max="11" width="11.42578125" customWidth="1"/>
    <col min="12" max="12" width="3.28515625" bestFit="1" customWidth="1"/>
  </cols>
  <sheetData>
    <row r="1" spans="1:12" ht="5.65" customHeight="1" x14ac:dyDescent="0.25">
      <c r="A1" s="36"/>
      <c r="B1" s="36"/>
      <c r="C1" s="36"/>
      <c r="D1" s="36"/>
      <c r="E1" s="37"/>
      <c r="F1" s="38"/>
      <c r="G1" s="38"/>
      <c r="H1" s="38"/>
    </row>
    <row r="2" spans="1:12" ht="23.25" customHeight="1" x14ac:dyDescent="0.25">
      <c r="A2" s="40"/>
      <c r="B2" s="101" t="s">
        <v>409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3" spans="1:12" ht="15.75" x14ac:dyDescent="0.25">
      <c r="A3" s="41"/>
      <c r="B3" s="102" t="s">
        <v>394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2" ht="15.75" customHeight="1" x14ac:dyDescent="0.25">
      <c r="A4" s="39"/>
      <c r="B4" s="42"/>
      <c r="C4" s="42"/>
      <c r="D4" s="42"/>
      <c r="E4" s="42"/>
    </row>
    <row r="5" spans="1:12" ht="15.75" x14ac:dyDescent="0.25">
      <c r="B5" s="43" t="s">
        <v>272</v>
      </c>
      <c r="C5" s="43" t="s">
        <v>303</v>
      </c>
      <c r="D5" s="43" t="s">
        <v>397</v>
      </c>
      <c r="E5" s="44" t="s">
        <v>398</v>
      </c>
      <c r="F5" s="51" t="s">
        <v>410</v>
      </c>
      <c r="G5" s="51" t="s">
        <v>400</v>
      </c>
      <c r="I5" s="103" t="s">
        <v>283</v>
      </c>
      <c r="J5" s="103"/>
      <c r="K5" s="103"/>
      <c r="L5" s="62">
        <v>10</v>
      </c>
    </row>
    <row r="6" spans="1:12" ht="15.75" x14ac:dyDescent="0.25">
      <c r="B6" s="45" t="s">
        <v>279</v>
      </c>
      <c r="C6" s="48">
        <f>30*2</f>
        <v>60</v>
      </c>
      <c r="D6" s="72">
        <f>(PromCompensacionesDiarias[[#Totals],[AGU1.MRPF]] + PromCompensacionesDiarias[[#Totals],[AGU2.MRPF]])*$L$5</f>
        <v>421.0036559139786</v>
      </c>
      <c r="E6" s="53">
        <f>Perdidas_por_centrales8[[#This Row],[SALDO ACREEDOR/DEUDOR]]+Perdidas_por_centrales8[[#This Row],[CARGOS]]</f>
        <v>2783541.057163076</v>
      </c>
      <c r="F6" s="53">
        <f>(PromCompensacionesDiarias[[#Totals],[AGU1.CompensacionRPF]] + PromCompensacionesDiarias[[#Totals],[AGU2.CompensacionRPF]])*$L$5-Perdidas_por_centrales8[[#This Row],[CARGOS]]</f>
        <v>1728758.9845088839</v>
      </c>
      <c r="G6" s="53">
        <f>(PromPenalizacionesDiarias[[#Totals],[AGU1.CargosRPF]] + PromPenalizacionesDiarias[[#Totals],[AGU2.CargosRPF]])*$L$5</f>
        <v>1054782.0726541921</v>
      </c>
    </row>
    <row r="7" spans="1:12" ht="15.75" x14ac:dyDescent="0.25">
      <c r="B7" s="59" t="s">
        <v>275</v>
      </c>
      <c r="C7" s="60">
        <f>26*2</f>
        <v>52</v>
      </c>
      <c r="D7" s="73">
        <f>(PromCompensacionesDiarias[[#Totals],[MON1.MRPF]] + PromCompensacionesDiarias[[#Totals],[MON2.MRPF]])*$L$5</f>
        <v>411.84483870967745</v>
      </c>
      <c r="E7" s="61">
        <f>Perdidas_por_centrales8[[#This Row],[SALDO ACREEDOR/DEUDOR]]+Perdidas_por_centrales8[[#This Row],[CARGOS]]</f>
        <v>2852582.1055632546</v>
      </c>
      <c r="F7" s="61">
        <f>(PromCompensacionesDiarias[[#Totals],[MON1.CompensacionRPF]] + PromCompensacionesDiarias[[#Totals],[MON2.CompensacionRPF]])*$L$5-Perdidas_por_centrales8[[#This Row],[CARGOS]]</f>
        <v>1955044.8708541717</v>
      </c>
      <c r="G7" s="61">
        <f>(PromPenalizacionesDiarias[[#Totals],[MON1.CargosRPF]] + PromPenalizacionesDiarias[[#Totals],[MON2.CargosRPF]])*$L$5</f>
        <v>897537.23470908287</v>
      </c>
    </row>
    <row r="8" spans="1:12" ht="15.75" x14ac:dyDescent="0.25">
      <c r="B8" s="59" t="s">
        <v>274</v>
      </c>
      <c r="C8" s="60">
        <f>48*2</f>
        <v>96</v>
      </c>
      <c r="D8" s="73">
        <f>(PromCompensacionesDiarias[[#Totals],[TAV1.MRPF]] + PromCompensacionesDiarias[[#Totals],[TAV2.MRPF]])*$L$5</f>
        <v>303.42526881720426</v>
      </c>
      <c r="E8" s="61">
        <f>Perdidas_por_centrales8[[#This Row],[SALDO ACREEDOR/DEUDOR]]+Perdidas_por_centrales8[[#This Row],[CARGOS]]</f>
        <v>2126627.7777385795</v>
      </c>
      <c r="F8" s="61">
        <f>(PromCompensacionesDiarias[[#Totals],[TAV1.CompensacionRPF]] + PromCompensacionesDiarias[[#Totals],[TAV2.CompensacionRPF]])*$L$5-Perdidas_por_centrales8[[#This Row],[CARGOS]]</f>
        <v>1182166.057802463</v>
      </c>
      <c r="G8" s="61">
        <f>(PromPenalizacionesDiarias[[#Totals],[TAV1.CargosRPF]] + PromPenalizacionesDiarias[[#Totals],[TAV2.CargosRPF]])*$L$5</f>
        <v>944461.71993611671</v>
      </c>
    </row>
    <row r="9" spans="1:12" ht="15.75" x14ac:dyDescent="0.25">
      <c r="B9" s="45" t="s">
        <v>281</v>
      </c>
      <c r="C9" s="48">
        <f>40*2</f>
        <v>80</v>
      </c>
      <c r="D9" s="72">
        <f>(PromCompensacionesDiarias[[#Totals],[PAL1.MRPF]] + PromCompensacionesDiarias[[#Totals],[PAL2.MRPF]])*$L$5</f>
        <v>294.30537634408603</v>
      </c>
      <c r="E9" s="53">
        <f>Perdidas_por_centrales8[[#This Row],[SALDO ACREEDOR/DEUDOR]]+Perdidas_por_centrales8[[#This Row],[CARGOS]]</f>
        <v>1973451.261645339</v>
      </c>
      <c r="F9" s="53">
        <f>(PromCompensacionesDiarias[[#Totals],[PAL1.CompensacionRPF]] + PromCompensacionesDiarias[[#Totals],[PAL2.CompensacionRPF]])*$L$5-Perdidas_por_centrales8[[#This Row],[CARGOS]]</f>
        <v>1525161.6313617397</v>
      </c>
      <c r="G9" s="53">
        <f>(PromPenalizacionesDiarias[[#Totals],[PAL1.CargosRPF]] + PromPenalizacionesDiarias[[#Totals],[PAL2.CargosRPF]])*$L$5</f>
        <v>448289.63028359925</v>
      </c>
      <c r="J9" s="56"/>
    </row>
    <row r="10" spans="1:12" ht="15.75" x14ac:dyDescent="0.25">
      <c r="B10" s="45" t="s">
        <v>278</v>
      </c>
      <c r="C10" s="48">
        <f>49*2</f>
        <v>98</v>
      </c>
      <c r="D10" s="72">
        <f>(PromCompensacionesDiarias[[#Totals],[JIG1.MRPF]] + PromCompensacionesDiarias[[#Totals],[JIG2.MRPF]])*$L$5</f>
        <v>260.28204301075272</v>
      </c>
      <c r="E10" s="53">
        <f>Perdidas_por_centrales8[[#This Row],[SALDO ACREEDOR/DEUDOR]]+Perdidas_por_centrales8[[#This Row],[CARGOS]]</f>
        <v>1717491.4057688254</v>
      </c>
      <c r="F10" s="53">
        <f>(PromCompensacionesDiarias[[#Totals],[JIG1.CompensacionRPF]] + PromCompensacionesDiarias[[#Totals],[JIG2.CompensacionRPF]])*$L$5-Perdidas_por_centrales8[[#This Row],[CARGOS]]</f>
        <v>767610.40231776156</v>
      </c>
      <c r="G10" s="53">
        <f>(PromPenalizacionesDiarias[[#Totals],[JIG1.CargosRPF]] + PromPenalizacionesDiarias[[#Totals],[JIG2.CargosRPF]])*$L$5</f>
        <v>949881.00345106388</v>
      </c>
    </row>
    <row r="11" spans="1:12" ht="15.75" x14ac:dyDescent="0.25">
      <c r="B11" s="59" t="s">
        <v>277</v>
      </c>
      <c r="C11" s="60">
        <f>12.5*2</f>
        <v>25</v>
      </c>
      <c r="D11" s="73">
        <f>(PromCompensacionesDiarias[[#Totals],[RBL1.MRPF]] + PromCompensacionesDiarias[[#Totals],[RBL2.MRPF]])*$L$5</f>
        <v>232.83978494623653</v>
      </c>
      <c r="E11" s="61">
        <f>Perdidas_por_centrales8[[#This Row],[SALDO ACREEDOR/DEUDOR]]+Perdidas_por_centrales8[[#This Row],[CARGOS]]</f>
        <v>1653789.3394465046</v>
      </c>
      <c r="F11" s="61">
        <f>(PromCompensacionesDiarias[[#Totals],[RBL1.CompensacionRPF]] + PromCompensacionesDiarias[[#Totals],[RBL2.CompensacionRPF]])*$L$5-Perdidas_por_centrales8[[#This Row],[CARGOS]]</f>
        <v>920183.69149369875</v>
      </c>
      <c r="G11" s="61">
        <f>(PromPenalizacionesDiarias[[#Totals],[RBL1.CargosRPF]] + PromPenalizacionesDiarias[[#Totals],[RBL2.CargosRPF]])*$L$5</f>
        <v>733605.64795280586</v>
      </c>
    </row>
    <row r="12" spans="1:12" ht="15.75" x14ac:dyDescent="0.25">
      <c r="B12" s="59" t="s">
        <v>276</v>
      </c>
      <c r="C12" s="60">
        <f>25*2</f>
        <v>50</v>
      </c>
      <c r="D12" s="73">
        <f>(PromCompensacionesDiarias[[#Totals],[PIN1.MRPF]] + PromCompensacionesDiarias[[#Totals],[PIN2.MRPF]])*$L$5</f>
        <v>131.64139784946235</v>
      </c>
      <c r="E12" s="61">
        <f>Perdidas_por_centrales8[[#This Row],[SALDO ACREEDOR/DEUDOR]]+Perdidas_por_centrales8[[#This Row],[CARGOS]]</f>
        <v>923756.13950239471</v>
      </c>
      <c r="F12" s="61">
        <f>(PromCompensacionesDiarias[[#Totals],[PIN1.CompensacionRPF]] + PromCompensacionesDiarias[[#Totals],[PIN2.CompensacionRPF]])*$L$5-Perdidas_por_centrales8[[#This Row],[CARGOS]]</f>
        <v>362032.99217866349</v>
      </c>
      <c r="G12" s="61">
        <f>(PromPenalizacionesDiarias[[#Totals],[PIN1.CargosRPF]] + PromPenalizacionesDiarias[[#Totals],[PIN2.CargosRPF]])*$L$5</f>
        <v>561723.14732373122</v>
      </c>
    </row>
    <row r="13" spans="1:12" ht="15.75" x14ac:dyDescent="0.25">
      <c r="B13" s="59" t="s">
        <v>17</v>
      </c>
      <c r="C13" s="60">
        <f>8+10</f>
        <v>18</v>
      </c>
      <c r="D13" s="73">
        <f>(PromCompensacionesDiarias[[#Totals],[HAT1.MRPF]] + PromCompensacionesDiarias[[#Totals],[HAT2.MRPF]])*$L$5</f>
        <v>124.39247311827961</v>
      </c>
      <c r="E13" s="61">
        <f>Perdidas_por_centrales8[[#This Row],[SALDO ACREEDOR/DEUDOR]]+Perdidas_por_centrales8[[#This Row],[CARGOS]]</f>
        <v>921393.73666430009</v>
      </c>
      <c r="F13" s="61">
        <f>(PromCompensacionesDiarias[[#Totals],[HAT1.CompensacionRPF]] + PromCompensacionesDiarias[[#Totals],[HAT2.CompensacionRPF]])*$L$5-Perdidas_por_centrales8[[#This Row],[CARGOS]]</f>
        <v>489693.20905617875</v>
      </c>
      <c r="G13" s="61">
        <f>(PromPenalizacionesDiarias[[#Totals],[HAT1.CargosRPF]] + PromPenalizacionesDiarias[[#Totals],[HAT2.CargosRPF]])*$L$5</f>
        <v>431700.52760812134</v>
      </c>
    </row>
    <row r="14" spans="1:12" ht="15.75" x14ac:dyDescent="0.25">
      <c r="B14" s="59" t="s">
        <v>280</v>
      </c>
      <c r="C14" s="60">
        <f>27*2</f>
        <v>54</v>
      </c>
      <c r="D14" s="73">
        <f>(PromCompensacionesDiarias[[#Totals],[VAL1.MRPF]] + PromCompensacionesDiarias[[#Totals],[VAL2.MRPF]])*$L$5</f>
        <v>113.09892473118279</v>
      </c>
      <c r="E14" s="61">
        <f>Perdidas_por_centrales8[[#This Row],[SALDO ACREEDOR/DEUDOR]]+Perdidas_por_centrales8[[#This Row],[CARGOS]]</f>
        <v>745611.8540908338</v>
      </c>
      <c r="F14" s="61">
        <f>(PromCompensacionesDiarias[[#Totals],[VAL1.CompensacionRPF]] + PromCompensacionesDiarias[[#Totals],[VAL2.CompensacionRPF]])*$L$5-Perdidas_por_centrales8[[#This Row],[CARGOS]]</f>
        <v>461268.44011712732</v>
      </c>
      <c r="G14" s="61">
        <f>(PromPenalizacionesDiarias[[#Totals],[VAL1.CargosRPF]] + PromPenalizacionesDiarias[[#Totals],[VAL2.CargosRPF]])*$L$5</f>
        <v>284343.41397370648</v>
      </c>
    </row>
    <row r="15" spans="1:12" ht="15.75" x14ac:dyDescent="0.25">
      <c r="B15" s="59" t="s">
        <v>282</v>
      </c>
      <c r="C15" s="60">
        <f>4.8*2</f>
        <v>9.6</v>
      </c>
      <c r="D15" s="73">
        <f>(PromCompensacionesDiarias[[#Totals],[LTO1.MRPF]] + PromCompensacionesDiarias[[#Totals],[LTO2.MRPF]])*$L$5</f>
        <v>74.56884946236562</v>
      </c>
      <c r="E15" s="61">
        <f>Perdidas_por_centrales8[[#This Row],[SALDO ACREEDOR/DEUDOR]]+Perdidas_por_centrales8[[#This Row],[CARGOS]]</f>
        <v>486739.69867249182</v>
      </c>
      <c r="F15" s="61">
        <f>(PromCompensacionesDiarias[[#Totals],[LTO1.CompensacionRPF]] + PromCompensacionesDiarias[[#Totals],[LTO2.CompensacionRPF]])*$L$5-Perdidas_por_centrales8[[#This Row],[CARGOS]]</f>
        <v>225448.47649729706</v>
      </c>
      <c r="G15" s="61">
        <f>(PromPenalizacionesDiarias[[#Totals],[LTO1.CargosRPF]] + PromPenalizacionesDiarias[[#Totals],[LTO2.CargosRPF]])*$L$5</f>
        <v>261291.22217519477</v>
      </c>
    </row>
    <row r="16" spans="1:12" ht="15.75" x14ac:dyDescent="0.25">
      <c r="B16" s="45" t="s">
        <v>22</v>
      </c>
      <c r="C16" s="48">
        <v>7.5</v>
      </c>
      <c r="D16" s="72">
        <f>(PromCompensacionesDiarias[[#Totals],[LDA.MRPF]])*$L$5</f>
        <v>37.907526881720443</v>
      </c>
      <c r="E16" s="53">
        <f>Perdidas_por_centrales8[[#This Row],[SALDO ACREEDOR/DEUDOR]]+Perdidas_por_centrales8[[#This Row],[CARGOS]]</f>
        <v>276130.01291655336</v>
      </c>
      <c r="F16" s="53">
        <f>(PromCompensacionesDiarias[[#Totals],[LDA.CompensacionRPF]])*$L$5-Perdidas_por_centrales8[[#This Row],[CARGOS]]</f>
        <v>207225.16637442185</v>
      </c>
      <c r="G16" s="53">
        <f>(PromPenalizacionesDiarias[[#Totals],[LDA.CargosRPF]])*$L$5</f>
        <v>68904.846542131505</v>
      </c>
    </row>
    <row r="17" spans="2:7" ht="15.75" x14ac:dyDescent="0.25">
      <c r="B17" s="59" t="s">
        <v>21</v>
      </c>
      <c r="C17" s="60">
        <v>6.36</v>
      </c>
      <c r="D17" s="73">
        <f>(PromCompensacionesDiarias[[#Totals],[SAB.MRPF]])*$L$5</f>
        <v>32.956989247311832</v>
      </c>
      <c r="E17" s="61">
        <f>Perdidas_por_centrales8[[#This Row],[SALDO ACREEDOR/DEUDOR]]+Perdidas_por_centrales8[[#This Row],[CARGOS]]</f>
        <v>213486.45410512984</v>
      </c>
      <c r="F17" s="61">
        <f>(PromCompensacionesDiarias[[#Totals],[SAB.CompensacionRPF]])*$L$5-Perdidas_por_centrales8[[#This Row],[CARGOS]]</f>
        <v>-10640.077567948523</v>
      </c>
      <c r="G17" s="61">
        <f>(PromPenalizacionesDiarias[[#Totals],[SAB.CargosRPF]])*$L$5</f>
        <v>224126.53167307837</v>
      </c>
    </row>
    <row r="18" spans="2:7" ht="15.75" x14ac:dyDescent="0.25">
      <c r="B18" s="45" t="s">
        <v>16</v>
      </c>
      <c r="C18" s="48">
        <v>10.1</v>
      </c>
      <c r="D18" s="72">
        <f>(PromCompensacionesDiarias[[#Totals],[RIN.MRPF]])*$L$5</f>
        <v>21.323655913978492</v>
      </c>
      <c r="E18" s="53">
        <f>Perdidas_por_centrales8[[#This Row],[SALDO ACREEDOR/DEUDOR]]+Perdidas_por_centrales8[[#This Row],[CARGOS]]</f>
        <v>159300.1889499609</v>
      </c>
      <c r="F18" s="53">
        <f>(PromCompensacionesDiarias[[#Totals],[RIN.CompensacionRPF]])*$L$5-Perdidas_por_centrales8[[#This Row],[CARGOS]]</f>
        <v>27956.892174795095</v>
      </c>
      <c r="G18" s="53">
        <f>(PromPenalizacionesDiarias[[#Totals],[RIN.CargosRPF]])*$L$5</f>
        <v>131343.2967751658</v>
      </c>
    </row>
    <row r="19" spans="2:7" ht="15.75" x14ac:dyDescent="0.25">
      <c r="B19" s="45" t="s">
        <v>19</v>
      </c>
      <c r="C19" s="48">
        <v>8</v>
      </c>
      <c r="D19" s="72">
        <f>(PromCompensacionesDiarias[[#Totals],[JIM.MRPF]])*$L$5</f>
        <v>7.4193548387096779</v>
      </c>
      <c r="E19" s="53">
        <f>Perdidas_por_centrales8[[#This Row],[SALDO ACREEDOR/DEUDOR]]+Perdidas_por_centrales8[[#This Row],[CARGOS]]</f>
        <v>53456.528454072366</v>
      </c>
      <c r="F19" s="53">
        <f>(PromCompensacionesDiarias[[#Totals],[JIM.CompensacionRPF]])*$L$5-Perdidas_por_centrales8[[#This Row],[CARGOS]]</f>
        <v>-284189.3934479687</v>
      </c>
      <c r="G19" s="53">
        <f>(PromPenalizacionesDiarias[[#Totals],[JIM.CargosRPF]])*$L$5</f>
        <v>337645.92190204107</v>
      </c>
    </row>
    <row r="20" spans="2:7" ht="15.75" x14ac:dyDescent="0.25">
      <c r="B20" s="59" t="s">
        <v>270</v>
      </c>
      <c r="C20" s="60">
        <v>18</v>
      </c>
      <c r="D20" s="73">
        <f>(PromCompensacionesDiarias[[#Totals],[ANG.MRPF]])*$L$5</f>
        <v>0</v>
      </c>
      <c r="E20" s="61">
        <f>Perdidas_por_centrales8[[#This Row],[SALDO ACREEDOR/DEUDOR]]+Perdidas_por_centrales8[[#This Row],[CARGOS]]</f>
        <v>0</v>
      </c>
      <c r="F20" s="61">
        <f>(PromCompensacionesDiarias[[#Totals],[ANG.CompensacionRPF]])*$L$5-Perdidas_por_centrales8[[#This Row],[CARGOS]]</f>
        <v>-304733.16864315327</v>
      </c>
      <c r="G20" s="61">
        <f>(PromPenalizacionesDiarias[[#Totals],[ANG.CargosRPF]])*$L$5</f>
        <v>304733.16864315327</v>
      </c>
    </row>
    <row r="21" spans="2:7" ht="15.75" x14ac:dyDescent="0.25">
      <c r="B21" s="59" t="s">
        <v>20</v>
      </c>
      <c r="C21" s="60">
        <v>13</v>
      </c>
      <c r="D21" s="73">
        <f>(PromCompensacionesDiarias[[#Totals],[SYE.MRPF]])*$L$5</f>
        <v>0</v>
      </c>
      <c r="E21" s="61">
        <f>Perdidas_por_centrales8[[#This Row],[SALDO ACREEDOR/DEUDOR]]+Perdidas_por_centrales8[[#This Row],[CARGOS]]</f>
        <v>0</v>
      </c>
      <c r="F21" s="61">
        <f>(PromCompensacionesDiarias[[#Totals],[SYE.CompensacionRPF]])*$L$5-Perdidas_por_centrales8[[#This Row],[CARGOS]]</f>
        <v>-416651.37870012037</v>
      </c>
      <c r="G21" s="61">
        <f>(PromPenalizacionesDiarias[[#Totals],[SYE.CargosRPF]])*$L$5</f>
        <v>416651.37870012037</v>
      </c>
    </row>
    <row r="23" spans="2:7" x14ac:dyDescent="0.25">
      <c r="E23" s="56"/>
    </row>
  </sheetData>
  <sheetProtection sort="0" autoFilter="0"/>
  <mergeCells count="3">
    <mergeCell ref="B2:L2"/>
    <mergeCell ref="B3:L3"/>
    <mergeCell ref="I5:K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279B-8D3B-4AE1-AE0A-52933939EBB0}">
  <dimension ref="A1:K27"/>
  <sheetViews>
    <sheetView showGridLines="0" zoomScaleNormal="100" workbookViewId="0">
      <selection activeCell="C6" sqref="C6:C12"/>
    </sheetView>
  </sheetViews>
  <sheetFormatPr defaultColWidth="11.5703125" defaultRowHeight="15" x14ac:dyDescent="0.25"/>
  <cols>
    <col min="1" max="1" width="4" customWidth="1"/>
    <col min="2" max="2" width="15.7109375" bestFit="1" customWidth="1"/>
    <col min="3" max="3" width="16.7109375" bestFit="1" customWidth="1"/>
    <col min="4" max="4" width="24.5703125" bestFit="1" customWidth="1"/>
    <col min="5" max="5" width="32.85546875" bestFit="1" customWidth="1"/>
    <col min="6" max="6" width="20.140625" customWidth="1"/>
    <col min="7" max="7" width="3.42578125" customWidth="1"/>
    <col min="8" max="8" width="12" customWidth="1"/>
    <col min="9" max="9" width="9.42578125" customWidth="1"/>
    <col min="10" max="10" width="5.85546875" customWidth="1"/>
    <col min="11" max="11" width="3.28515625" bestFit="1" customWidth="1"/>
  </cols>
  <sheetData>
    <row r="1" spans="1:11" ht="5.65" customHeight="1" x14ac:dyDescent="0.25">
      <c r="A1" s="36"/>
      <c r="B1" s="36"/>
      <c r="C1" s="36"/>
      <c r="D1" s="36"/>
      <c r="E1" s="37"/>
      <c r="F1" s="38"/>
      <c r="G1" s="38"/>
    </row>
    <row r="2" spans="1:11" ht="23.25" customHeight="1" x14ac:dyDescent="0.25">
      <c r="A2" s="40"/>
      <c r="B2" s="101" t="s">
        <v>409</v>
      </c>
      <c r="C2" s="101"/>
      <c r="D2" s="101"/>
      <c r="E2" s="101"/>
      <c r="F2" s="101"/>
      <c r="G2" s="101"/>
      <c r="H2" s="101"/>
      <c r="I2" s="101"/>
      <c r="J2" s="101"/>
      <c r="K2" s="101"/>
    </row>
    <row r="3" spans="1:11" ht="15.75" x14ac:dyDescent="0.25">
      <c r="A3" s="41"/>
      <c r="B3" s="102" t="s">
        <v>394</v>
      </c>
      <c r="C3" s="102"/>
      <c r="D3" s="102"/>
      <c r="E3" s="102"/>
      <c r="F3" s="102"/>
      <c r="G3" s="102"/>
      <c r="H3" s="102"/>
      <c r="I3" s="102"/>
      <c r="J3" s="102"/>
      <c r="K3" s="102"/>
    </row>
    <row r="4" spans="1:11" ht="15.75" customHeight="1" x14ac:dyDescent="0.25">
      <c r="A4" s="39"/>
      <c r="B4" s="42"/>
      <c r="C4" s="42"/>
      <c r="D4" s="42"/>
      <c r="E4" s="42"/>
    </row>
    <row r="5" spans="1:11" ht="15.75" x14ac:dyDescent="0.25">
      <c r="B5" s="43" t="s">
        <v>304</v>
      </c>
      <c r="C5" s="74" t="s">
        <v>397</v>
      </c>
      <c r="D5" s="44" t="s">
        <v>398</v>
      </c>
      <c r="E5" s="51" t="s">
        <v>410</v>
      </c>
      <c r="F5" s="51" t="s">
        <v>400</v>
      </c>
      <c r="H5" s="108" t="s">
        <v>283</v>
      </c>
      <c r="I5" s="108"/>
      <c r="J5" s="108"/>
      <c r="K5" s="47">
        <f>'Proyección por Central'!L5</f>
        <v>10</v>
      </c>
    </row>
    <row r="6" spans="1:11" ht="15.75" x14ac:dyDescent="0.25">
      <c r="B6" s="45" t="s">
        <v>290</v>
      </c>
      <c r="C6" s="72">
        <f>(PromCompensacionesDiarias[[#Totals],[PAL1.MRPF]] + PromCompensacionesDiarias[[#Totals],[PAL2.MRPF]] + PromCompensacionesDiarias[[#Totals],[SYE.MRPF]] + PromCompensacionesDiarias[[#Totals],[SAB.MRPF]] + PromCompensacionesDiarias[[#Totals],[LDA.MRPF]] + PromCompensacionesDiarias[[#Totals],[LTO1.MRPF]] + PromCompensacionesDiarias[[#Totals],[LTO2.MRPF]])*$K$5</f>
        <v>439.73874193548386</v>
      </c>
      <c r="D6" s="53">
        <f>Perdidas_por_enlace9[[#This Row],[SALDO ACREEDOR/DEUDOR]]+Perdidas_por_enlace9[[#This Row],[CARGOS]]</f>
        <v>2949807.4273395138</v>
      </c>
      <c r="E6" s="53">
        <f>(PromCompensacionesDiarias[[#Totals],[PAL1.CompensacionRPF]] + PromCompensacionesDiarias[[#Totals],[PAL2.CompensacionRPF]] + PromCompensacionesDiarias[[#Totals],[SYE.CompensacionRPF]] + PromCompensacionesDiarias[[#Totals],[SAB.CompensacionRPF]] + PromCompensacionesDiarias[[#Totals],[LDA.CompensacionRPF]] + PromCompensacionesDiarias[[#Totals],[LTO1.CompensacionRPF]] + PromCompensacionesDiarias[[#Totals],[LTO2.CompensacionRPF]])*$K$5-Perdidas_por_enlace9[[#This Row],[CARGOS]]</f>
        <v>1530543.8179653897</v>
      </c>
      <c r="F6" s="53">
        <f>(PromPenalizacionesDiarias[[#Totals],[PAL1.CargosRPF]] + PromPenalizacionesDiarias[[#Totals],[PAL2.CargosRPF]] + PromPenalizacionesDiarias[[#Totals],[SYE.CargosRPF]] + PromPenalizacionesDiarias[[#Totals],[SAB.CargosRPF]] + PromPenalizacionesDiarias[[#Totals],[LDA.CargosRPF]] + PromPenalizacionesDiarias[[#Totals],[LTO1.CargosRPF]] + PromPenalizacionesDiarias[[#Totals],[LTO2.CargosRPF]])*$K$5</f>
        <v>1419263.6093741241</v>
      </c>
    </row>
    <row r="7" spans="1:11" ht="15.75" x14ac:dyDescent="0.25">
      <c r="B7" s="45" t="s">
        <v>291</v>
      </c>
      <c r="C7" s="72">
        <f>(PromCompensacionesDiarias[[#Totals],[TAV1.MRPF]] + PromCompensacionesDiarias[[#Totals],[TAV2.MRPF]] + PromCompensacionesDiarias[[#Totals],[JIM.MRPF]] + PromCompensacionesDiarias[[#Totals],[RIN.MRPF]] + PromCompensacionesDiarias[[#Totals],[HAT1.MRPF]] + PromCompensacionesDiarias[[#Totals],[HAT2.MRPF]]  + PromCompensacionesDiarias[[#Totals],[ANG.MRPF]])*$K$5</f>
        <v>456.56075268817204</v>
      </c>
      <c r="D7" s="53">
        <f>Perdidas_por_enlace9[[#This Row],[SALDO ACREEDOR/DEUDOR]]+Perdidas_por_enlace9[[#This Row],[CARGOS]]</f>
        <v>3260778.2318069125</v>
      </c>
      <c r="E7" s="53">
        <f>(PromCompensacionesDiarias[[#Totals],[TAV1.CompensacionRPF]] + PromCompensacionesDiarias[[#Totals],[TAV2.CompensacionRPF]] + PromCompensacionesDiarias[[#Totals],[JIM.CompensacionRPF]] + PromCompensacionesDiarias[[#Totals],[RIN.CompensacionRPF]] + PromCompensacionesDiarias[[#Totals],[HAT1.CompensacionRPF]] + PromCompensacionesDiarias[[#Totals],[HAT2.CompensacionRPF]]  + PromCompensacionesDiarias[[#Totals],[ANG.CompensacionRPF]])*$K$5-Perdidas_por_enlace9[[#This Row],[CARGOS]]</f>
        <v>1110893.5969423144</v>
      </c>
      <c r="F7" s="53">
        <f>(PromPenalizacionesDiarias[[#Totals],[TAV1.CargosRPF]] + PromPenalizacionesDiarias[[#Totals],[TAV2.CargosRPF]] + PromPenalizacionesDiarias[[#Totals],[JIM.CargosRPF]] + PromPenalizacionesDiarias[[#Totals],[RIN.CargosRPF]] + PromPenalizacionesDiarias[[#Totals],[HAT1.CargosRPF]] + PromPenalizacionesDiarias[[#Totals],[HAT2.CargosRPF]]  + PromPenalizacionesDiarias[[#Totals],[ANG.CargosRPF]])*$K$5</f>
        <v>2149884.634864598</v>
      </c>
    </row>
    <row r="8" spans="1:11" ht="15.75" x14ac:dyDescent="0.25">
      <c r="B8" s="49" t="s">
        <v>390</v>
      </c>
      <c r="C8" s="72">
        <f>(PromCompensacionesDiarias[[#Totals],[AGU1.MRPF]] + PromCompensacionesDiarias[[#Totals],[AGU2.MRPF]])*$K$5</f>
        <v>421.0036559139786</v>
      </c>
      <c r="D8" s="53">
        <f>Perdidas_por_enlace9[[#This Row],[SALDO ACREEDOR/DEUDOR]]+Perdidas_por_enlace9[[#This Row],[CARGOS]]</f>
        <v>2783541.057163076</v>
      </c>
      <c r="E8" s="53">
        <f>(PromCompensacionesDiarias[[#Totals],[AGU1.CompensacionRPF]] + PromCompensacionesDiarias[[#Totals],[AGU2.CompensacionRPF]])*$K$5-Perdidas_por_enlace9[[#This Row],[CARGOS]]</f>
        <v>1728758.9845088839</v>
      </c>
      <c r="F8" s="53">
        <f>(PromPenalizacionesDiarias[[#Totals],[AGU1.CargosRPF]] + PromPenalizacionesDiarias[[#Totals],[AGU2.CargosRPF]])*$K$5</f>
        <v>1054782.0726541921</v>
      </c>
    </row>
    <row r="9" spans="1:11" ht="15.75" x14ac:dyDescent="0.25">
      <c r="B9" s="45" t="s">
        <v>289</v>
      </c>
      <c r="C9" s="72">
        <f>(PromCompensacionesDiarias[[#Totals],[MON1.MRPF]] + PromCompensacionesDiarias[[#Totals],[MON2.MRPF]])*$K$5</f>
        <v>411.84483870967745</v>
      </c>
      <c r="D9" s="53">
        <f>Perdidas_por_enlace9[[#This Row],[SALDO ACREEDOR/DEUDOR]]+Perdidas_por_enlace9[[#This Row],[CARGOS]]</f>
        <v>2852582.1055632546</v>
      </c>
      <c r="E9" s="53">
        <f>(PromCompensacionesDiarias[[#Totals],[MON1.CompensacionRPF]] + PromCompensacionesDiarias[[#Totals],[MON2.CompensacionRPF]])*$K$5-Perdidas_por_enlace9[[#This Row],[CARGOS]]</f>
        <v>1955044.8708541717</v>
      </c>
      <c r="F9" s="53">
        <f>(PromPenalizacionesDiarias[[#Totals],[MON1.CargosRPF]] + PromPenalizacionesDiarias[[#Totals],[MON2.CargosRPF]])*$K$5</f>
        <v>897537.23470908287</v>
      </c>
    </row>
    <row r="10" spans="1:11" ht="15.75" x14ac:dyDescent="0.25">
      <c r="B10" s="45" t="s">
        <v>295</v>
      </c>
      <c r="C10" s="72">
        <f>(PromCompensacionesDiarias[[#Totals],[RBL1.MRPF]] + PromCompensacionesDiarias[[#Totals],[RBL2.MRPF]] + PromCompensacionesDiarias[[#Totals],[PIN1.MRPF]] + PromCompensacionesDiarias[[#Totals],[PIN2.MRPF]])*$K$5</f>
        <v>364.48118279569889</v>
      </c>
      <c r="D10" s="53">
        <f>Perdidas_por_enlace9[[#This Row],[SALDO ACREEDOR/DEUDOR]]+Perdidas_por_enlace9[[#This Row],[CARGOS]]</f>
        <v>2577545.4789488991</v>
      </c>
      <c r="E10" s="53">
        <f>(PromCompensacionesDiarias[[#Totals],[RBL1.CompensacionRPF]] + PromCompensacionesDiarias[[#Totals],[RBL2.CompensacionRPF]] + PromCompensacionesDiarias[[#Totals],[PIN1.CompensacionRPF]] + PromCompensacionesDiarias[[#Totals],[PIN2.CompensacionRPF]])*$K$5-Perdidas_por_enlace9[[#This Row],[CARGOS]]</f>
        <v>1282216.683672362</v>
      </c>
      <c r="F10" s="53">
        <f>(PromPenalizacionesDiarias[[#Totals],[RBL1.CargosRPF]] + PromPenalizacionesDiarias[[#Totals],[RBL2.CargosRPF]] + PromPenalizacionesDiarias[[#Totals],[PIN1.CargosRPF]] + PromPenalizacionesDiarias[[#Totals],[PIN2.CargosRPF]])*$K$5</f>
        <v>1295328.7952765371</v>
      </c>
    </row>
    <row r="11" spans="1:11" ht="15.75" x14ac:dyDescent="0.25">
      <c r="B11" s="49" t="s">
        <v>389</v>
      </c>
      <c r="C11" s="72">
        <f>(PromCompensacionesDiarias[[#Totals],[JIG1.MRPF]] + PromCompensacionesDiarias[[#Totals],[JIG2.MRPF]])*$K$5</f>
        <v>260.28204301075272</v>
      </c>
      <c r="D11" s="53">
        <f>Perdidas_por_enlace9[[#This Row],[SALDO ACREEDOR/DEUDOR]]+Perdidas_por_enlace9[[#This Row],[CARGOS]]</f>
        <v>1717491.4057688254</v>
      </c>
      <c r="E11" s="53">
        <f>(PromCompensacionesDiarias[[#Totals],[JIG1.CompensacionRPF]] + PromCompensacionesDiarias[[#Totals],[JIG2.CompensacionRPF]])*$K$5-Perdidas_por_enlace9[[#This Row],[CARGOS]]</f>
        <v>767610.40231776156</v>
      </c>
      <c r="F11" s="53">
        <f>(PromPenalizacionesDiarias[[#Totals],[JIG1.CargosRPF]] + PromPenalizacionesDiarias[[#Totals],[JIG2.CargosRPF]])*$K$5</f>
        <v>949881.00345106388</v>
      </c>
    </row>
    <row r="12" spans="1:11" ht="15.75" x14ac:dyDescent="0.25">
      <c r="B12" s="45" t="s">
        <v>292</v>
      </c>
      <c r="C12" s="72">
        <f>(PromCompensacionesDiarias[[#Totals],[VAL1.MRPF]] + PromCompensacionesDiarias[[#Totals],[VAL2.MRPF]])*$K$5</f>
        <v>113.09892473118279</v>
      </c>
      <c r="D12" s="53">
        <f>Perdidas_por_enlace9[[#This Row],[SALDO ACREEDOR/DEUDOR]]+Perdidas_por_enlace9[[#This Row],[CARGOS]]</f>
        <v>745611.8540908338</v>
      </c>
      <c r="E12" s="53">
        <f>(PromCompensacionesDiarias[[#Totals],[VAL1.CompensacionRPF]] + PromCompensacionesDiarias[[#Totals],[VAL2.CompensacionRPF]])*$K$5-Perdidas_por_enlace9[[#This Row],[CARGOS]]</f>
        <v>461268.44011712732</v>
      </c>
      <c r="F12" s="53">
        <f>(PromPenalizacionesDiarias[[#Totals],[VAL1.CargosRPF]] + PromPenalizacionesDiarias[[#Totals],[VAL2.CargosRPF]])*$K$5</f>
        <v>284343.41397370648</v>
      </c>
    </row>
    <row r="14" spans="1:11" ht="15.75" x14ac:dyDescent="0.25">
      <c r="B14" s="52" t="s">
        <v>293</v>
      </c>
      <c r="C14" s="106" t="s">
        <v>296</v>
      </c>
      <c r="D14" s="107"/>
      <c r="E14" s="107"/>
      <c r="F14" s="107"/>
    </row>
    <row r="15" spans="1:11" ht="15.75" x14ac:dyDescent="0.25">
      <c r="B15" s="52" t="s">
        <v>389</v>
      </c>
      <c r="C15" s="104" t="s">
        <v>391</v>
      </c>
      <c r="D15" s="105"/>
      <c r="E15" s="105"/>
      <c r="F15" s="105"/>
    </row>
    <row r="16" spans="1:11" ht="15.75" x14ac:dyDescent="0.25">
      <c r="B16" s="52" t="s">
        <v>390</v>
      </c>
      <c r="C16" s="106" t="s">
        <v>392</v>
      </c>
      <c r="D16" s="107"/>
      <c r="E16" s="107"/>
      <c r="F16" s="107"/>
    </row>
    <row r="17" spans="2:6" ht="15.75" x14ac:dyDescent="0.25">
      <c r="B17" s="52" t="s">
        <v>297</v>
      </c>
      <c r="C17" s="104" t="s">
        <v>298</v>
      </c>
      <c r="D17" s="105"/>
      <c r="E17" s="105"/>
      <c r="F17" s="105"/>
    </row>
    <row r="18" spans="2:6" ht="15.75" x14ac:dyDescent="0.25">
      <c r="B18" s="52" t="s">
        <v>299</v>
      </c>
      <c r="C18" s="106" t="s">
        <v>300</v>
      </c>
      <c r="D18" s="107"/>
      <c r="E18" s="107"/>
      <c r="F18" s="107"/>
    </row>
    <row r="19" spans="2:6" ht="15.75" x14ac:dyDescent="0.25">
      <c r="B19" s="52" t="s">
        <v>302</v>
      </c>
      <c r="C19" s="104" t="s">
        <v>301</v>
      </c>
      <c r="D19" s="105"/>
      <c r="E19" s="105"/>
      <c r="F19" s="105"/>
    </row>
    <row r="20" spans="2:6" ht="15.75" x14ac:dyDescent="0.25">
      <c r="B20" s="52" t="s">
        <v>294</v>
      </c>
      <c r="C20" s="106" t="s">
        <v>393</v>
      </c>
      <c r="D20" s="107"/>
      <c r="E20" s="107"/>
      <c r="F20" s="107"/>
    </row>
    <row r="22" spans="2:6" ht="15.75" x14ac:dyDescent="0.25">
      <c r="D22" s="46"/>
    </row>
    <row r="24" spans="2:6" ht="15.75" x14ac:dyDescent="0.25">
      <c r="B24" s="45"/>
      <c r="C24" s="45"/>
    </row>
    <row r="27" spans="2:6" ht="15.75" x14ac:dyDescent="0.25">
      <c r="B27" s="45"/>
      <c r="C27" s="45"/>
    </row>
  </sheetData>
  <sheetProtection sort="0" autoFilter="0"/>
  <mergeCells count="10">
    <mergeCell ref="C19:F19"/>
    <mergeCell ref="C20:F20"/>
    <mergeCell ref="B2:K2"/>
    <mergeCell ref="B3:K3"/>
    <mergeCell ref="H5:J5"/>
    <mergeCell ref="C14:F14"/>
    <mergeCell ref="C15:F15"/>
    <mergeCell ref="C16:F16"/>
    <mergeCell ref="C17:F17"/>
    <mergeCell ref="C18:F18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7415-E48E-47B1-A9FD-8EC87EE3F813}">
  <dimension ref="A1:J31"/>
  <sheetViews>
    <sheetView showGridLines="0" workbookViewId="0">
      <selection activeCell="D26" sqref="D26"/>
    </sheetView>
  </sheetViews>
  <sheetFormatPr defaultColWidth="11.5703125" defaultRowHeight="15" x14ac:dyDescent="0.25"/>
  <cols>
    <col min="1" max="1" width="5.42578125" customWidth="1"/>
    <col min="2" max="2" width="13.85546875" bestFit="1" customWidth="1"/>
    <col min="3" max="3" width="19.42578125" style="24" bestFit="1" customWidth="1"/>
    <col min="4" max="4" width="29.5703125" style="24" bestFit="1" customWidth="1"/>
    <col min="5" max="5" width="19.7109375" bestFit="1" customWidth="1"/>
    <col min="6" max="6" width="27.7109375" bestFit="1" customWidth="1"/>
    <col min="7" max="7" width="2.7109375" customWidth="1"/>
    <col min="9" max="9" width="5.85546875" customWidth="1"/>
    <col min="10" max="10" width="6.85546875" customWidth="1"/>
  </cols>
  <sheetData>
    <row r="1" spans="1:10" ht="5.65" customHeight="1" x14ac:dyDescent="0.25">
      <c r="A1" s="36"/>
      <c r="B1" s="36"/>
      <c r="C1" s="36"/>
      <c r="D1" s="37"/>
      <c r="E1" s="38"/>
      <c r="F1" s="38"/>
    </row>
    <row r="2" spans="1:10" ht="23.25" customHeight="1" x14ac:dyDescent="0.25">
      <c r="A2" s="90" t="s">
        <v>409</v>
      </c>
      <c r="B2" s="90"/>
      <c r="C2" s="90"/>
      <c r="D2" s="90"/>
      <c r="E2" s="90"/>
      <c r="F2" s="90"/>
      <c r="G2" s="90"/>
      <c r="H2" s="90"/>
      <c r="I2" s="90"/>
      <c r="J2" s="90"/>
    </row>
    <row r="3" spans="1:10" ht="15.75" x14ac:dyDescent="0.25">
      <c r="A3" s="91" t="s">
        <v>401</v>
      </c>
      <c r="B3" s="91"/>
      <c r="C3" s="91"/>
      <c r="D3" s="91"/>
      <c r="E3" s="91"/>
      <c r="F3" s="91"/>
      <c r="G3" s="91"/>
      <c r="H3" s="91"/>
      <c r="I3" s="91"/>
      <c r="J3" s="91"/>
    </row>
    <row r="4" spans="1:10" ht="15.75" customHeight="1" thickBot="1" x14ac:dyDescent="0.3">
      <c r="A4" s="39"/>
      <c r="B4" s="39"/>
      <c r="C4" s="39"/>
      <c r="D4" s="37"/>
      <c r="E4" s="39"/>
      <c r="F4" s="39"/>
    </row>
    <row r="5" spans="1:10" x14ac:dyDescent="0.25">
      <c r="B5" s="27" t="s">
        <v>272</v>
      </c>
      <c r="C5" s="30" t="s">
        <v>273</v>
      </c>
      <c r="D5" s="30" t="s">
        <v>2</v>
      </c>
      <c r="E5" s="28" t="s">
        <v>1</v>
      </c>
      <c r="F5" s="28" t="s">
        <v>402</v>
      </c>
      <c r="H5" s="31" t="s">
        <v>284</v>
      </c>
      <c r="I5" s="32">
        <f>COUNT(PromPenalizacionesDiarias[[#Data],[Fecha]])</f>
        <v>31</v>
      </c>
      <c r="J5" s="33" t="s">
        <v>285</v>
      </c>
    </row>
    <row r="6" spans="1:10" x14ac:dyDescent="0.25">
      <c r="B6" s="29" t="s">
        <v>4</v>
      </c>
      <c r="C6" s="54">
        <f>PromPenalizacionesDiarias[[#Totals],[TAV1.MWh]]</f>
        <v>228.32870967741934</v>
      </c>
      <c r="D6" s="54">
        <f>PromPenalizacionesDiarias[[#Totals],[TAV1.MWhReg]]</f>
        <v>7.7631761290322565</v>
      </c>
      <c r="E6" s="55">
        <f>PromPenalizacionesDiarias[[#Totals],[TAV1.CargosRPF]]</f>
        <v>53792.399277615121</v>
      </c>
      <c r="F6" s="55">
        <f>PromPenalizacionesDiarias[[#Totals],[Costo Marginal]]</f>
        <v>6058.4045161290314</v>
      </c>
      <c r="H6" s="34" t="s">
        <v>286</v>
      </c>
      <c r="I6" s="109">
        <f>INDEX(PromPenalizacionesDiarias[[#Data],[Fecha]],1,1)</f>
        <v>44531</v>
      </c>
      <c r="J6" s="110"/>
    </row>
    <row r="7" spans="1:10" ht="15.75" thickBot="1" x14ac:dyDescent="0.3">
      <c r="B7" s="29" t="s">
        <v>5</v>
      </c>
      <c r="C7" s="54">
        <f>PromPenalizacionesDiarias[[#Totals],[TAV2.MWh]]</f>
        <v>168.64451612903221</v>
      </c>
      <c r="D7" s="54">
        <f>PromPenalizacionesDiarias[[#Totals],[TAV2.MWhReg]]</f>
        <v>5.7339135483870978</v>
      </c>
      <c r="E7" s="55">
        <f>PromPenalizacionesDiarias[[#Totals],[TAV2.CargosRPF]]</f>
        <v>40653.772715996543</v>
      </c>
      <c r="F7" s="55">
        <f>PromPenalizacionesDiarias[[#Totals],[Costo Marginal]]</f>
        <v>6058.4045161290314</v>
      </c>
      <c r="H7" s="35" t="s">
        <v>287</v>
      </c>
      <c r="I7" s="111" cm="1">
        <f t="array" ref="I7">INDEX(PromPenalizacionesDiarias[[#Data],[Fecha]],I5,1)</f>
        <v>44561</v>
      </c>
      <c r="J7" s="112"/>
    </row>
    <row r="8" spans="1:10" x14ac:dyDescent="0.25">
      <c r="B8" s="29" t="s">
        <v>14</v>
      </c>
      <c r="C8" s="54">
        <f>PromPenalizacionesDiarias[[#Totals],[MON1.MWh]]</f>
        <v>185.66709677419351</v>
      </c>
      <c r="D8" s="54">
        <f>PromPenalizacionesDiarias[[#Totals],[MON1.MWhReg]]</f>
        <v>6.3126812903225806</v>
      </c>
      <c r="E8" s="55">
        <f>PromPenalizacionesDiarias[[#Totals],[MON1.CargosRPF]]</f>
        <v>43686.356489611782</v>
      </c>
      <c r="F8" s="55">
        <f>PromPenalizacionesDiarias[[#Totals],[Costo Marginal]]</f>
        <v>6058.4045161290314</v>
      </c>
    </row>
    <row r="9" spans="1:10" x14ac:dyDescent="0.25">
      <c r="B9" s="29" t="s">
        <v>15</v>
      </c>
      <c r="C9" s="54">
        <f>PromPenalizacionesDiarias[[#Totals],[MON2.MWh]]</f>
        <v>196.40354838709675</v>
      </c>
      <c r="D9" s="54">
        <f>PromPenalizacionesDiarias[[#Totals],[MON2.MWhReg]]</f>
        <v>6.6777206451612914</v>
      </c>
      <c r="E9" s="55">
        <f>PromPenalizacionesDiarias[[#Totals],[MON2.CargosRPF]]</f>
        <v>46067.366981296502</v>
      </c>
      <c r="F9" s="55">
        <f>PromPenalizacionesDiarias[[#Totals],[Costo Marginal]]</f>
        <v>6058.4045161290314</v>
      </c>
    </row>
    <row r="10" spans="1:10" x14ac:dyDescent="0.25">
      <c r="B10" s="29" t="s">
        <v>25</v>
      </c>
      <c r="C10" s="54">
        <f>PromPenalizacionesDiarias[[#Totals],[PIN1.MWh]]</f>
        <v>76.96709677419355</v>
      </c>
      <c r="D10" s="54">
        <f>PromPenalizacionesDiarias[[#Totals],[PIN1.MWhReg]]</f>
        <v>2.6168812903225804</v>
      </c>
      <c r="E10" s="55">
        <f>PromPenalizacionesDiarias[[#Totals],[PIN1.CargosRPF]]</f>
        <v>18945.300049930429</v>
      </c>
      <c r="F10" s="55">
        <f>PromPenalizacionesDiarias[[#Totals],[Costo Marginal]]</f>
        <v>6058.4045161290314</v>
      </c>
    </row>
    <row r="11" spans="1:10" x14ac:dyDescent="0.25">
      <c r="B11" s="29" t="s">
        <v>26</v>
      </c>
      <c r="C11" s="54">
        <f>PromPenalizacionesDiarias[[#Totals],[PIN2.MWh]]</f>
        <v>158.17161290322579</v>
      </c>
      <c r="D11" s="54">
        <f>PromPenalizacionesDiarias[[#Totals],[PIN2.MWhReg]]</f>
        <v>5.3778348387096786</v>
      </c>
      <c r="E11" s="55">
        <f>PromPenalizacionesDiarias[[#Totals],[PIN2.CargosRPF]]</f>
        <v>37227.014682442692</v>
      </c>
      <c r="F11" s="55">
        <f>PromPenalizacionesDiarias[[#Totals],[Costo Marginal]]</f>
        <v>6058.4045161290314</v>
      </c>
    </row>
    <row r="12" spans="1:10" x14ac:dyDescent="0.25">
      <c r="B12" s="29" t="s">
        <v>16</v>
      </c>
      <c r="C12" s="54">
        <f>PromPenalizacionesDiarias[[#Totals],[RIN.MWh]]</f>
        <v>51.715161290322584</v>
      </c>
      <c r="D12" s="54">
        <f>PromPenalizacionesDiarias[[#Totals],[RIN.MWhReg]]</f>
        <v>1.7583154838709674</v>
      </c>
      <c r="E12" s="55">
        <f>PromPenalizacionesDiarias[[#Totals],[RIN.CargosRPF]]</f>
        <v>13134.32967751658</v>
      </c>
      <c r="F12" s="55">
        <f>PromPenalizacionesDiarias[[#Totals],[Costo Marginal]]</f>
        <v>6058.4045161290314</v>
      </c>
    </row>
    <row r="13" spans="1:10" x14ac:dyDescent="0.25">
      <c r="B13" s="29" t="s">
        <v>12</v>
      </c>
      <c r="C13" s="54">
        <f>PromPenalizacionesDiarias[[#Totals],[RBL1.MWh]]</f>
        <v>75.237419354838693</v>
      </c>
      <c r="D13" s="54">
        <f>PromPenalizacionesDiarias[[#Totals],[RBL1.MWhReg]]</f>
        <v>2.5580722580645161</v>
      </c>
      <c r="E13" s="55">
        <f>PromPenalizacionesDiarias[[#Totals],[RBL1.CargosRPF]]</f>
        <v>18099.590234511023</v>
      </c>
      <c r="F13" s="55">
        <f>PromPenalizacionesDiarias[[#Totals],[Costo Marginal]]</f>
        <v>6058.4045161290314</v>
      </c>
    </row>
    <row r="14" spans="1:10" x14ac:dyDescent="0.25">
      <c r="B14" s="29" t="s">
        <v>13</v>
      </c>
      <c r="C14" s="54">
        <f>PromPenalizacionesDiarias[[#Totals],[RBL2.MWh]]</f>
        <v>231.9458064516129</v>
      </c>
      <c r="D14" s="54">
        <f>PromPenalizacionesDiarias[[#Totals],[RBL2.MWhReg]]</f>
        <v>7.8861574193548387</v>
      </c>
      <c r="E14" s="55">
        <f>PromPenalizacionesDiarias[[#Totals],[RBL2.CargosRPF]]</f>
        <v>55260.974560769566</v>
      </c>
      <c r="F14" s="55">
        <f>PromPenalizacionesDiarias[[#Totals],[Costo Marginal]]</f>
        <v>6058.4045161290314</v>
      </c>
    </row>
    <row r="15" spans="1:10" x14ac:dyDescent="0.25">
      <c r="B15" s="29" t="s">
        <v>6</v>
      </c>
      <c r="C15" s="54">
        <f>PromPenalizacionesDiarias[[#Totals],[JIG1.MWh]]</f>
        <v>298.25483870967747</v>
      </c>
      <c r="D15" s="54">
        <f>PromPenalizacionesDiarias[[#Totals],[JIG1.MWhReg]]</f>
        <v>10.140664516129032</v>
      </c>
      <c r="E15" s="55">
        <f>PromPenalizacionesDiarias[[#Totals],[JIG1.CargosRPF]]</f>
        <v>66687.951215439374</v>
      </c>
      <c r="F15" s="55">
        <f>PromPenalizacionesDiarias[[#Totals],[Costo Marginal]]</f>
        <v>6058.4045161290314</v>
      </c>
    </row>
    <row r="16" spans="1:10" x14ac:dyDescent="0.25">
      <c r="B16" s="29" t="s">
        <v>7</v>
      </c>
      <c r="C16" s="54">
        <f>PromPenalizacionesDiarias[[#Totals],[JIG2.MWh]]</f>
        <v>125.76935483870967</v>
      </c>
      <c r="D16" s="54">
        <f>PromPenalizacionesDiarias[[#Totals],[JIG2.MWhReg]]</f>
        <v>4.276158064516129</v>
      </c>
      <c r="E16" s="55">
        <f>PromPenalizacionesDiarias[[#Totals],[JIG2.CargosRPF]]</f>
        <v>28300.14912966701</v>
      </c>
      <c r="F16" s="55">
        <f>PromPenalizacionesDiarias[[#Totals],[Costo Marginal]]</f>
        <v>6058.4045161290314</v>
      </c>
    </row>
    <row r="17" spans="2:6" x14ac:dyDescent="0.25">
      <c r="B17" s="29" t="s">
        <v>8</v>
      </c>
      <c r="C17" s="54">
        <f>PromPenalizacionesDiarias[[#Totals],[AGU1.MWh]]</f>
        <v>244.06612903225806</v>
      </c>
      <c r="D17" s="54">
        <f>PromPenalizacionesDiarias[[#Totals],[AGU1.MWhReg]]</f>
        <v>8.2982483870967734</v>
      </c>
      <c r="E17" s="55">
        <f>PromPenalizacionesDiarias[[#Totals],[AGU1.CargosRPF]]</f>
        <v>54730.823179895</v>
      </c>
      <c r="F17" s="55">
        <f>PromPenalizacionesDiarias[[#Totals],[Costo Marginal]]</f>
        <v>6058.4045161290314</v>
      </c>
    </row>
    <row r="18" spans="2:6" x14ac:dyDescent="0.25">
      <c r="B18" s="29" t="s">
        <v>9</v>
      </c>
      <c r="C18" s="54">
        <f>PromPenalizacionesDiarias[[#Totals],[AGU2.MWh]]</f>
        <v>227.06354838709674</v>
      </c>
      <c r="D18" s="54">
        <f>PromPenalizacionesDiarias[[#Totals],[AGU2.MWhReg]]</f>
        <v>7.7201606451612905</v>
      </c>
      <c r="E18" s="55">
        <f>PromPenalizacionesDiarias[[#Totals],[AGU2.CargosRPF]]</f>
        <v>50747.384085524223</v>
      </c>
      <c r="F18" s="55">
        <f>PromPenalizacionesDiarias[[#Totals],[Costo Marginal]]</f>
        <v>6058.4045161290314</v>
      </c>
    </row>
    <row r="19" spans="2:6" x14ac:dyDescent="0.25">
      <c r="B19" s="29" t="s">
        <v>10</v>
      </c>
      <c r="C19" s="54">
        <f>PromPenalizacionesDiarias[[#Totals],[VAL1.MWh]]</f>
        <v>73.152258064516104</v>
      </c>
      <c r="D19" s="54">
        <f>PromPenalizacionesDiarias[[#Totals],[VAL1.MWhReg]]</f>
        <v>2.4871767741935478</v>
      </c>
      <c r="E19" s="55">
        <f>PromPenalizacionesDiarias[[#Totals],[VAL1.CargosRPF]]</f>
        <v>15942.686129239308</v>
      </c>
      <c r="F19" s="55">
        <f>PromPenalizacionesDiarias[[#Totals],[Costo Marginal]]</f>
        <v>6058.4045161290314</v>
      </c>
    </row>
    <row r="20" spans="2:6" x14ac:dyDescent="0.25">
      <c r="B20" s="29" t="s">
        <v>11</v>
      </c>
      <c r="C20" s="54">
        <f>PromPenalizacionesDiarias[[#Totals],[VAL2.MWh]]</f>
        <v>54.15548387096775</v>
      </c>
      <c r="D20" s="54">
        <f>PromPenalizacionesDiarias[[#Totals],[VAL2.MWhReg]]</f>
        <v>1.8412864516129033</v>
      </c>
      <c r="E20" s="55">
        <f>PromPenalizacionesDiarias[[#Totals],[VAL2.CargosRPF]]</f>
        <v>12491.655268131342</v>
      </c>
      <c r="F20" s="55">
        <f>PromPenalizacionesDiarias[[#Totals],[Costo Marginal]]</f>
        <v>6058.4045161290314</v>
      </c>
    </row>
    <row r="21" spans="2:6" x14ac:dyDescent="0.25">
      <c r="B21" s="29" t="s">
        <v>27</v>
      </c>
      <c r="C21" s="54">
        <f>PromPenalizacionesDiarias[[#Totals],[PAL1.MWh]]</f>
        <v>101.48967741935485</v>
      </c>
      <c r="D21" s="54">
        <f>PromPenalizacionesDiarias[[#Totals],[PAL1.MWhReg]]</f>
        <v>3.4506490322580641</v>
      </c>
      <c r="E21" s="55">
        <f>PromPenalizacionesDiarias[[#Totals],[PAL1.CargosRPF]]</f>
        <v>22858.527064613205</v>
      </c>
      <c r="F21" s="55">
        <f>PromPenalizacionesDiarias[[#Totals],[Costo Marginal]]</f>
        <v>6058.4045161290314</v>
      </c>
    </row>
    <row r="22" spans="2:6" x14ac:dyDescent="0.25">
      <c r="B22" s="29" t="s">
        <v>28</v>
      </c>
      <c r="C22" s="54">
        <f>PromPenalizacionesDiarias[[#Totals],[PAL2.MWh]]</f>
        <v>96.789677419354845</v>
      </c>
      <c r="D22" s="54">
        <f>PromPenalizacionesDiarias[[#Totals],[PAL2.MWhReg]]</f>
        <v>3.2908490322580648</v>
      </c>
      <c r="E22" s="55">
        <f>PromPenalizacionesDiarias[[#Totals],[PAL2.CargosRPF]]</f>
        <v>21970.435963746721</v>
      </c>
      <c r="F22" s="55">
        <f>PromPenalizacionesDiarias[[#Totals],[Costo Marginal]]</f>
        <v>6058.4045161290314</v>
      </c>
    </row>
    <row r="23" spans="2:6" x14ac:dyDescent="0.25">
      <c r="B23" s="29" t="s">
        <v>270</v>
      </c>
      <c r="C23" s="54">
        <f>PromPenalizacionesDiarias[[#Totals],[ANG.MWh]]</f>
        <v>129.4493548387097</v>
      </c>
      <c r="D23" s="54">
        <f>PromPenalizacionesDiarias[[#Totals],[ANG.MWhReg]]</f>
        <v>4.4012780645161307</v>
      </c>
      <c r="E23" s="55">
        <f>PromPenalizacionesDiarias[[#Totals],[ANG.CargosRPF]]</f>
        <v>30473.316864315326</v>
      </c>
      <c r="F23" s="55">
        <f>PromPenalizacionesDiarias[[#Totals],[Costo Marginal]]</f>
        <v>6058.4045161290314</v>
      </c>
    </row>
    <row r="24" spans="2:6" x14ac:dyDescent="0.25">
      <c r="B24" s="29" t="s">
        <v>271</v>
      </c>
      <c r="C24" s="54">
        <f>PromPenalizacionesDiarias[[#Totals],[HAT1.MWh]]</f>
        <v>171.32000000000005</v>
      </c>
      <c r="D24" s="54">
        <f>PromPenalizacionesDiarias[[#Totals],[HAT1.MWhReg]]</f>
        <v>5.8248800000000012</v>
      </c>
      <c r="E24" s="55">
        <f>PromPenalizacionesDiarias[[#Totals],[HAT1.CargosRPF]]</f>
        <v>41992.801025324145</v>
      </c>
      <c r="F24" s="55">
        <f>PromPenalizacionesDiarias[[#Totals],[Costo Marginal]]</f>
        <v>6058.4045161290314</v>
      </c>
    </row>
    <row r="25" spans="2:6" x14ac:dyDescent="0.25">
      <c r="B25" s="29" t="s">
        <v>18</v>
      </c>
      <c r="C25" s="54">
        <f>PromPenalizacionesDiarias[[#Totals],[HAT2.MWh]]</f>
        <v>7.0025806451612906</v>
      </c>
      <c r="D25" s="54">
        <f>PromPenalizacionesDiarias[[#Totals],[HAT2.MWhReg]]</f>
        <v>0.23808774193548385</v>
      </c>
      <c r="E25" s="55">
        <f>PromPenalizacionesDiarias[[#Totals],[HAT2.CargosRPF]]</f>
        <v>1177.2517354879919</v>
      </c>
      <c r="F25" s="55">
        <f>PromPenalizacionesDiarias[[#Totals],[Costo Marginal]]</f>
        <v>6058.4045161290314</v>
      </c>
    </row>
    <row r="26" spans="2:6" x14ac:dyDescent="0.25">
      <c r="B26" s="29" t="s">
        <v>19</v>
      </c>
      <c r="C26" s="54">
        <f>PromPenalizacionesDiarias[[#Totals],[JIM.MWh]]</f>
        <v>137.2258064516129</v>
      </c>
      <c r="D26" s="54">
        <f>PromPenalizacionesDiarias[[#Totals],[JIM.MWhReg]]</f>
        <v>4.6656774193548411</v>
      </c>
      <c r="E26" s="55">
        <f>PromPenalizacionesDiarias[[#Totals],[JIM.CargosRPF]]</f>
        <v>33764.592190204108</v>
      </c>
      <c r="F26" s="55">
        <f>PromPenalizacionesDiarias[[#Totals],[Costo Marginal]]</f>
        <v>6058.4045161290314</v>
      </c>
    </row>
    <row r="27" spans="2:6" x14ac:dyDescent="0.25">
      <c r="B27" s="29" t="s">
        <v>20</v>
      </c>
      <c r="C27" s="54">
        <f>PromPenalizacionesDiarias[[#Totals],[SYE.MWh]]</f>
        <v>187.37741935483871</v>
      </c>
      <c r="D27" s="54">
        <f>PromPenalizacionesDiarias[[#Totals],[SYE.MWhReg]]</f>
        <v>6.3708322580645165</v>
      </c>
      <c r="E27" s="55">
        <f>PromPenalizacionesDiarias[[#Totals],[SYE.CargosRPF]]</f>
        <v>41665.13787001204</v>
      </c>
      <c r="F27" s="55">
        <f>PromPenalizacionesDiarias[[#Totals],[Costo Marginal]]</f>
        <v>6058.4045161290314</v>
      </c>
    </row>
    <row r="28" spans="2:6" x14ac:dyDescent="0.25">
      <c r="B28" s="29" t="s">
        <v>21</v>
      </c>
      <c r="C28" s="54">
        <f>PromPenalizacionesDiarias[[#Totals],[SAB.MWh]]</f>
        <v>101.30483870967743</v>
      </c>
      <c r="D28" s="54">
        <f>PromPenalizacionesDiarias[[#Totals],[SAB.MWhReg]]</f>
        <v>3.4443645161290326</v>
      </c>
      <c r="E28" s="55">
        <f>PromPenalizacionesDiarias[[#Totals],[SAB.CargosRPF]]</f>
        <v>22412.653167307835</v>
      </c>
      <c r="F28" s="55">
        <f>PromPenalizacionesDiarias[[#Totals],[Costo Marginal]]</f>
        <v>6058.4045161290314</v>
      </c>
    </row>
    <row r="29" spans="2:6" x14ac:dyDescent="0.25">
      <c r="B29" s="29" t="s">
        <v>22</v>
      </c>
      <c r="C29" s="54">
        <f>PromPenalizacionesDiarias[[#Totals],[LDA.MWh]]</f>
        <v>28.862903225806456</v>
      </c>
      <c r="D29" s="54">
        <f>PromPenalizacionesDiarias[[#Totals],[LDA.MWhReg]]</f>
        <v>0.98133870967741954</v>
      </c>
      <c r="E29" s="55">
        <f>PromPenalizacionesDiarias[[#Totals],[LDA.CargosRPF]]</f>
        <v>6890.48465421315</v>
      </c>
      <c r="F29" s="55">
        <f>PromPenalizacionesDiarias[[#Totals],[Costo Marginal]]</f>
        <v>6058.4045161290314</v>
      </c>
    </row>
    <row r="30" spans="2:6" x14ac:dyDescent="0.25">
      <c r="B30" s="29" t="s">
        <v>23</v>
      </c>
      <c r="C30" s="54">
        <f>PromPenalizacionesDiarias[[#Totals],[LTO1.MWh]]</f>
        <v>76.390322580645176</v>
      </c>
      <c r="D30" s="54">
        <f>PromPenalizacionesDiarias[[#Totals],[LTO1.MWhReg]]</f>
        <v>2.5972709677419354</v>
      </c>
      <c r="E30" s="55">
        <f>PromPenalizacionesDiarias[[#Totals],[LTO1.CargosRPF]]</f>
        <v>17395.140467281053</v>
      </c>
      <c r="F30" s="55">
        <f>PromPenalizacionesDiarias[[#Totals],[Costo Marginal]]</f>
        <v>6058.4045161290314</v>
      </c>
    </row>
    <row r="31" spans="2:6" x14ac:dyDescent="0.25">
      <c r="B31" s="29" t="s">
        <v>24</v>
      </c>
      <c r="C31" s="54">
        <f>PromPenalizacionesDiarias[[#Totals],[LTO2.MWh]]</f>
        <v>41.161290322580648</v>
      </c>
      <c r="D31" s="54">
        <f>PromPenalizacionesDiarias[[#Totals],[LTO2.MWhReg]]</f>
        <v>1.3994838709677426</v>
      </c>
      <c r="E31" s="55">
        <f>PromPenalizacionesDiarias[[#Totals],[LTO2.CargosRPF]]</f>
        <v>8733.981750238423</v>
      </c>
      <c r="F31" s="55">
        <f>PromPenalizacionesDiarias[[#Totals],[Costo Marginal]]</f>
        <v>6058.4045161290314</v>
      </c>
    </row>
  </sheetData>
  <sheetProtection sort="0" autoFilter="0"/>
  <mergeCells count="4">
    <mergeCell ref="I6:J6"/>
    <mergeCell ref="I7:J7"/>
    <mergeCell ref="A2:J2"/>
    <mergeCell ref="A3:J3"/>
  </mergeCells>
  <phoneticPr fontId="6" type="noConversion"/>
  <pageMargins left="0.7" right="0.7" top="0.75" bottom="0.75" header="0.3" footer="0.3"/>
  <pageSetup orientation="portrait" r:id="rId1"/>
  <ignoredErrors>
    <ignoredError sqref="C7:C31" calculatedColumn="1"/>
  </ignoredErrors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3701-042C-453F-8CA3-3E4590CCE23D}">
  <dimension ref="A1:I31"/>
  <sheetViews>
    <sheetView showGridLines="0" topLeftCell="A4" workbookViewId="0">
      <selection activeCell="D27" sqref="D27"/>
    </sheetView>
  </sheetViews>
  <sheetFormatPr defaultColWidth="11.5703125" defaultRowHeight="15" x14ac:dyDescent="0.25"/>
  <cols>
    <col min="1" max="1" width="5.42578125" customWidth="1"/>
    <col min="2" max="2" width="13.85546875" bestFit="1" customWidth="1"/>
    <col min="3" max="3" width="15.7109375" style="24" bestFit="1" customWidth="1"/>
    <col min="4" max="4" width="30.5703125" bestFit="1" customWidth="1"/>
    <col min="5" max="5" width="28.7109375" bestFit="1" customWidth="1"/>
    <col min="6" max="6" width="4.7109375" customWidth="1"/>
    <col min="8" max="8" width="5.85546875" customWidth="1"/>
    <col min="9" max="9" width="6.85546875" customWidth="1"/>
  </cols>
  <sheetData>
    <row r="1" spans="1:9" ht="5.65" customHeight="1" x14ac:dyDescent="0.25">
      <c r="A1" s="36"/>
      <c r="B1" s="36"/>
      <c r="C1" s="36"/>
      <c r="D1" s="38"/>
      <c r="E1" s="38"/>
    </row>
    <row r="2" spans="1:9" ht="23.25" customHeight="1" x14ac:dyDescent="0.25">
      <c r="A2" s="40"/>
      <c r="B2" s="90" t="s">
        <v>409</v>
      </c>
      <c r="C2" s="90"/>
      <c r="D2" s="90"/>
      <c r="E2" s="90"/>
      <c r="F2" s="90"/>
      <c r="G2" s="90"/>
      <c r="H2" s="90"/>
      <c r="I2" s="90"/>
    </row>
    <row r="3" spans="1:9" ht="15.75" x14ac:dyDescent="0.25">
      <c r="A3" s="41"/>
      <c r="B3" s="91" t="s">
        <v>395</v>
      </c>
      <c r="C3" s="91"/>
      <c r="D3" s="91"/>
      <c r="E3" s="91"/>
      <c r="F3" s="91"/>
      <c r="G3" s="91"/>
      <c r="H3" s="91"/>
      <c r="I3" s="91"/>
    </row>
    <row r="4" spans="1:9" ht="15.75" customHeight="1" thickBot="1" x14ac:dyDescent="0.3">
      <c r="A4" s="39"/>
      <c r="B4" s="39"/>
      <c r="C4" s="39"/>
      <c r="D4" s="39"/>
      <c r="E4" s="39"/>
    </row>
    <row r="5" spans="1:9" x14ac:dyDescent="0.25">
      <c r="B5" s="27" t="s">
        <v>272</v>
      </c>
      <c r="C5" s="30" t="s">
        <v>397</v>
      </c>
      <c r="D5" s="28" t="s">
        <v>396</v>
      </c>
      <c r="E5" s="28" t="s">
        <v>402</v>
      </c>
      <c r="G5" s="31" t="s">
        <v>284</v>
      </c>
      <c r="H5" s="32">
        <f>COUNT(PromCompensacionesDiarias[[#Data],[Fecha]])</f>
        <v>31</v>
      </c>
      <c r="I5" s="33" t="s">
        <v>285</v>
      </c>
    </row>
    <row r="6" spans="1:9" x14ac:dyDescent="0.25">
      <c r="B6" s="29" t="s">
        <v>4</v>
      </c>
      <c r="C6" s="50">
        <f>PromCompensacionesDiarias[[#Totals],[TAV1.MRPF]]</f>
        <v>15.763333333333332</v>
      </c>
      <c r="D6" s="55">
        <f>PromCompensacionesDiarias[[#Totals],[TAV1.CompensacionRPF]]</f>
        <v>109362.84376603793</v>
      </c>
      <c r="E6" s="55">
        <f>PromCompensacionesDiarias[[#Totals],[Costo Marginal]]</f>
        <v>6058.4045161290314</v>
      </c>
      <c r="G6" s="34" t="s">
        <v>286</v>
      </c>
      <c r="H6" s="109">
        <f>INDEX(PromPenalizacionesDiarias[[#Data],[Fecha]],1,1)</f>
        <v>44531</v>
      </c>
      <c r="I6" s="110"/>
    </row>
    <row r="7" spans="1:9" ht="15.75" thickBot="1" x14ac:dyDescent="0.3">
      <c r="B7" s="29" t="s">
        <v>5</v>
      </c>
      <c r="C7" s="50">
        <f>PromCompensacionesDiarias[[#Totals],[TAV2.MRPF]]</f>
        <v>14.579193548387094</v>
      </c>
      <c r="D7" s="55">
        <f>PromCompensacionesDiarias[[#Totals],[TAV2.CompensacionRPF]]</f>
        <v>103299.93400782002</v>
      </c>
      <c r="E7" s="55">
        <f>PromCompensacionesDiarias[[#Totals],[Costo Marginal]]</f>
        <v>6058.4045161290314</v>
      </c>
      <c r="G7" s="35" t="s">
        <v>287</v>
      </c>
      <c r="H7" s="111" cm="1">
        <f t="array" ref="H7">INDEX(PromPenalizacionesDiarias[[#Data],[Fecha]],H5,1)</f>
        <v>44561</v>
      </c>
      <c r="I7" s="112"/>
    </row>
    <row r="8" spans="1:9" x14ac:dyDescent="0.25">
      <c r="B8" s="29" t="s">
        <v>14</v>
      </c>
      <c r="C8" s="50">
        <f>PromCompensacionesDiarias[[#Totals],[MON1.MRPF]]</f>
        <v>19.524752688172047</v>
      </c>
      <c r="D8" s="55">
        <f>PromCompensacionesDiarias[[#Totals],[MON1.CompensacionRPF]]</f>
        <v>135887.27224043274</v>
      </c>
      <c r="E8" s="55">
        <f>PromCompensacionesDiarias[[#Totals],[Costo Marginal]]</f>
        <v>6058.4045161290314</v>
      </c>
    </row>
    <row r="9" spans="1:9" x14ac:dyDescent="0.25">
      <c r="B9" s="29" t="s">
        <v>15</v>
      </c>
      <c r="C9" s="50">
        <f>PromCompensacionesDiarias[[#Totals],[MON2.MRPF]]</f>
        <v>21.659731182795699</v>
      </c>
      <c r="D9" s="55">
        <f>PromCompensacionesDiarias[[#Totals],[MON2.CompensacionRPF]]</f>
        <v>149370.93831589271</v>
      </c>
      <c r="E9" s="55">
        <f>PromCompensacionesDiarias[[#Totals],[Costo Marginal]]</f>
        <v>6058.4045161290314</v>
      </c>
    </row>
    <row r="10" spans="1:9" x14ac:dyDescent="0.25">
      <c r="B10" s="29" t="s">
        <v>25</v>
      </c>
      <c r="C10" s="50">
        <f>PromCompensacionesDiarias[[#Totals],[PIN1.MRPF]]</f>
        <v>1.7267741935483869</v>
      </c>
      <c r="D10" s="55">
        <f>PromCompensacionesDiarias[[#Totals],[PIN1.CompensacionRPF]]</f>
        <v>12399.021044533538</v>
      </c>
      <c r="E10" s="55">
        <f>PromCompensacionesDiarias[[#Totals],[Costo Marginal]]</f>
        <v>6058.4045161290314</v>
      </c>
    </row>
    <row r="11" spans="1:9" x14ac:dyDescent="0.25">
      <c r="B11" s="29" t="s">
        <v>26</v>
      </c>
      <c r="C11" s="50">
        <f>PromCompensacionesDiarias[[#Totals],[PIN2.MRPF]]</f>
        <v>11.43736559139785</v>
      </c>
      <c r="D11" s="55">
        <f>PromCompensacionesDiarias[[#Totals],[PIN2.CompensacionRPF]]</f>
        <v>79976.592905705926</v>
      </c>
      <c r="E11" s="55">
        <f>PromCompensacionesDiarias[[#Totals],[Costo Marginal]]</f>
        <v>6058.4045161290314</v>
      </c>
    </row>
    <row r="12" spans="1:9" x14ac:dyDescent="0.25">
      <c r="B12" s="29" t="s">
        <v>16</v>
      </c>
      <c r="C12" s="50">
        <f>PromCompensacionesDiarias[[#Totals],[RIN.MRPF]]</f>
        <v>2.132365591397849</v>
      </c>
      <c r="D12" s="55">
        <f>PromCompensacionesDiarias[[#Totals],[RIN.CompensacionRPF]]</f>
        <v>15930.018894996088</v>
      </c>
      <c r="E12" s="55">
        <f>PromCompensacionesDiarias[[#Totals],[Costo Marginal]]</f>
        <v>6058.4045161290314</v>
      </c>
    </row>
    <row r="13" spans="1:9" x14ac:dyDescent="0.25">
      <c r="B13" s="29" t="s">
        <v>12</v>
      </c>
      <c r="C13" s="50">
        <f>PromCompensacionesDiarias[[#Totals],[RBL1.MRPF]]</f>
        <v>6.1536559139784943</v>
      </c>
      <c r="D13" s="55">
        <f>PromCompensacionesDiarias[[#Totals],[RBL1.CompensacionRPF]]</f>
        <v>43522.773931899566</v>
      </c>
      <c r="E13" s="55">
        <f>PromCompensacionesDiarias[[#Totals],[Costo Marginal]]</f>
        <v>6058.4045161290314</v>
      </c>
    </row>
    <row r="14" spans="1:9" x14ac:dyDescent="0.25">
      <c r="B14" s="29" t="s">
        <v>13</v>
      </c>
      <c r="C14" s="50">
        <f>PromCompensacionesDiarias[[#Totals],[RBL2.MRPF]]</f>
        <v>17.13032258064516</v>
      </c>
      <c r="D14" s="55">
        <f>PromCompensacionesDiarias[[#Totals],[RBL2.CompensacionRPF]]</f>
        <v>121856.1600127509</v>
      </c>
      <c r="E14" s="55">
        <f>PromCompensacionesDiarias[[#Totals],[Costo Marginal]]</f>
        <v>6058.4045161290314</v>
      </c>
    </row>
    <row r="15" spans="1:9" x14ac:dyDescent="0.25">
      <c r="B15" s="29" t="s">
        <v>6</v>
      </c>
      <c r="C15" s="50">
        <f>PromCompensacionesDiarias[[#Totals],[JIG1.MRPF]]</f>
        <v>15.127075268817205</v>
      </c>
      <c r="D15" s="55">
        <f>PromCompensacionesDiarias[[#Totals],[JIG1.CompensacionRPF]]</f>
        <v>99878.064829283103</v>
      </c>
      <c r="E15" s="55">
        <f>PromCompensacionesDiarias[[#Totals],[Costo Marginal]]</f>
        <v>6058.4045161290314</v>
      </c>
    </row>
    <row r="16" spans="1:9" x14ac:dyDescent="0.25">
      <c r="B16" s="29" t="s">
        <v>7</v>
      </c>
      <c r="C16" s="50">
        <f>PromCompensacionesDiarias[[#Totals],[JIG2.MRPF]]</f>
        <v>10.901129032258066</v>
      </c>
      <c r="D16" s="55">
        <f>PromCompensacionesDiarias[[#Totals],[JIG2.CompensacionRPF]]</f>
        <v>71871.075747599447</v>
      </c>
      <c r="E16" s="55">
        <f>PromCompensacionesDiarias[[#Totals],[Costo Marginal]]</f>
        <v>6058.4045161290314</v>
      </c>
    </row>
    <row r="17" spans="2:5" x14ac:dyDescent="0.25">
      <c r="B17" s="29" t="s">
        <v>8</v>
      </c>
      <c r="C17" s="50">
        <f>PromCompensacionesDiarias[[#Totals],[AGU1.MRPF]]</f>
        <v>25.525311827956994</v>
      </c>
      <c r="D17" s="55">
        <f>PromCompensacionesDiarias[[#Totals],[AGU1.CompensacionRPF]]</f>
        <v>168968.98989338169</v>
      </c>
      <c r="E17" s="55">
        <f>PromCompensacionesDiarias[[#Totals],[Costo Marginal]]</f>
        <v>6058.4045161290314</v>
      </c>
    </row>
    <row r="18" spans="2:5" x14ac:dyDescent="0.25">
      <c r="B18" s="29" t="s">
        <v>9</v>
      </c>
      <c r="C18" s="50">
        <f>PromCompensacionesDiarias[[#Totals],[AGU2.MRPF]]</f>
        <v>16.575053763440863</v>
      </c>
      <c r="D18" s="55">
        <f>PromCompensacionesDiarias[[#Totals],[AGU2.CompensacionRPF]]</f>
        <v>109385.1158229259</v>
      </c>
      <c r="E18" s="55">
        <f>PromCompensacionesDiarias[[#Totals],[Costo Marginal]]</f>
        <v>6058.4045161290314</v>
      </c>
    </row>
    <row r="19" spans="2:5" x14ac:dyDescent="0.25">
      <c r="B19" s="29" t="s">
        <v>10</v>
      </c>
      <c r="C19" s="50">
        <f>PromCompensacionesDiarias[[#Totals],[VAL1.MRPF]]</f>
        <v>6.2335483870967723</v>
      </c>
      <c r="D19" s="55">
        <f>PromCompensacionesDiarias[[#Totals],[VAL1.CompensacionRPF]]</f>
        <v>40152.292788273699</v>
      </c>
      <c r="E19" s="55">
        <f>PromCompensacionesDiarias[[#Totals],[Costo Marginal]]</f>
        <v>6058.4045161290314</v>
      </c>
    </row>
    <row r="20" spans="2:5" x14ac:dyDescent="0.25">
      <c r="B20" s="29" t="s">
        <v>11</v>
      </c>
      <c r="C20" s="50">
        <f>PromCompensacionesDiarias[[#Totals],[VAL2.MRPF]]</f>
        <v>5.0763440860215052</v>
      </c>
      <c r="D20" s="55">
        <f>PromCompensacionesDiarias[[#Totals],[VAL2.CompensacionRPF]]</f>
        <v>34408.892620809689</v>
      </c>
      <c r="E20" s="55">
        <f>PromCompensacionesDiarias[[#Totals],[Costo Marginal]]</f>
        <v>6058.4045161290314</v>
      </c>
    </row>
    <row r="21" spans="2:5" x14ac:dyDescent="0.25">
      <c r="B21" s="29" t="s">
        <v>27</v>
      </c>
      <c r="C21" s="50">
        <f>PromCompensacionesDiarias[[#Totals],[PAL1.MRPF]]</f>
        <v>15.957419354838709</v>
      </c>
      <c r="D21" s="55">
        <f>PromCompensacionesDiarias[[#Totals],[PAL1.CompensacionRPF]]</f>
        <v>107395.6948704665</v>
      </c>
      <c r="E21" s="55">
        <f>PromCompensacionesDiarias[[#Totals],[Costo Marginal]]</f>
        <v>6058.4045161290314</v>
      </c>
    </row>
    <row r="22" spans="2:5" x14ac:dyDescent="0.25">
      <c r="B22" s="29" t="s">
        <v>28</v>
      </c>
      <c r="C22" s="50">
        <f>PromCompensacionesDiarias[[#Totals],[PAL2.MRPF]]</f>
        <v>13.473118279569894</v>
      </c>
      <c r="D22" s="55">
        <f>PromCompensacionesDiarias[[#Totals],[PAL2.CompensacionRPF]]</f>
        <v>89949.431294067384</v>
      </c>
      <c r="E22" s="55">
        <f>PromCompensacionesDiarias[[#Totals],[Costo Marginal]]</f>
        <v>6058.4045161290314</v>
      </c>
    </row>
    <row r="23" spans="2:5" x14ac:dyDescent="0.25">
      <c r="B23" s="29" t="s">
        <v>270</v>
      </c>
      <c r="C23" s="50">
        <f>PromCompensacionesDiarias[[#Totals],[ANG.MRPF]]</f>
        <v>0</v>
      </c>
      <c r="D23" s="55">
        <f>PromCompensacionesDiarias[[#Totals],[ANG.CompensacionRPF]]</f>
        <v>0</v>
      </c>
      <c r="E23" s="55">
        <f>PromCompensacionesDiarias[[#Totals],[Costo Marginal]]</f>
        <v>6058.4045161290314</v>
      </c>
    </row>
    <row r="24" spans="2:5" x14ac:dyDescent="0.25">
      <c r="B24" s="29" t="s">
        <v>271</v>
      </c>
      <c r="C24" s="50">
        <f>PromCompensacionesDiarias[[#Totals],[HAT1.MRPF]]</f>
        <v>12.439247311827961</v>
      </c>
      <c r="D24" s="55">
        <f>PromCompensacionesDiarias[[#Totals],[HAT1.CompensacionRPF]]</f>
        <v>92139.373666430009</v>
      </c>
      <c r="E24" s="55">
        <f>PromCompensacionesDiarias[[#Totals],[Costo Marginal]]</f>
        <v>6058.4045161290314</v>
      </c>
    </row>
    <row r="25" spans="2:5" x14ac:dyDescent="0.25">
      <c r="B25" s="29" t="s">
        <v>18</v>
      </c>
      <c r="C25" s="50">
        <f>PromCompensacionesDiarias[[#Totals],[HAT2.MRPF]]</f>
        <v>0</v>
      </c>
      <c r="D25" s="55">
        <f>PromCompensacionesDiarias[[#Totals],[HAT2.CompensacionRPF]]</f>
        <v>0</v>
      </c>
      <c r="E25" s="55">
        <f>PromCompensacionesDiarias[[#Totals],[Costo Marginal]]</f>
        <v>6058.4045161290314</v>
      </c>
    </row>
    <row r="26" spans="2:5" x14ac:dyDescent="0.25">
      <c r="B26" s="29" t="s">
        <v>19</v>
      </c>
      <c r="C26" s="50">
        <f>PromCompensacionesDiarias[[#Totals],[JIM.MRPF]]</f>
        <v>0.74193548387096775</v>
      </c>
      <c r="D26" s="55">
        <f>PromCompensacionesDiarias[[#Totals],[JIM.CompensacionRPF]]</f>
        <v>5345.6528454072368</v>
      </c>
      <c r="E26" s="55">
        <f>PromCompensacionesDiarias[[#Totals],[Costo Marginal]]</f>
        <v>6058.4045161290314</v>
      </c>
    </row>
    <row r="27" spans="2:5" x14ac:dyDescent="0.25">
      <c r="B27" s="29" t="s">
        <v>20</v>
      </c>
      <c r="C27" s="50">
        <f>PromCompensacionesDiarias[[#Totals],[SYE.MRPF]]</f>
        <v>0</v>
      </c>
      <c r="D27" s="55">
        <f>PromCompensacionesDiarias[[#Totals],[SYE.CompensacionRPF]]</f>
        <v>0</v>
      </c>
      <c r="E27" s="55">
        <f>PromCompensacionesDiarias[[#Totals],[Costo Marginal]]</f>
        <v>6058.4045161290314</v>
      </c>
    </row>
    <row r="28" spans="2:5" x14ac:dyDescent="0.25">
      <c r="B28" s="29" t="s">
        <v>21</v>
      </c>
      <c r="C28" s="50">
        <f>PromCompensacionesDiarias[[#Totals],[SAB.MRPF]]</f>
        <v>3.2956989247311834</v>
      </c>
      <c r="D28" s="55">
        <f>PromCompensacionesDiarias[[#Totals],[SAB.CompensacionRPF]]</f>
        <v>21348.645410512985</v>
      </c>
      <c r="E28" s="55">
        <f>PromCompensacionesDiarias[[#Totals],[Costo Marginal]]</f>
        <v>6058.4045161290314</v>
      </c>
    </row>
    <row r="29" spans="2:5" x14ac:dyDescent="0.25">
      <c r="B29" s="29" t="s">
        <v>22</v>
      </c>
      <c r="C29" s="50">
        <f>PromCompensacionesDiarias[[#Totals],[LDA.MRPF]]</f>
        <v>3.7907526881720441</v>
      </c>
      <c r="D29" s="55">
        <f>PromCompensacionesDiarias[[#Totals],[LDA.CompensacionRPF]]</f>
        <v>27613.001291655335</v>
      </c>
      <c r="E29" s="55">
        <f>PromCompensacionesDiarias[[#Totals],[Costo Marginal]]</f>
        <v>6058.4045161290314</v>
      </c>
    </row>
    <row r="30" spans="2:5" x14ac:dyDescent="0.25">
      <c r="B30" s="29" t="s">
        <v>23</v>
      </c>
      <c r="C30" s="50">
        <f>PromCompensacionesDiarias[[#Totals],[LTO1.MRPF]]</f>
        <v>4.3015720430107542</v>
      </c>
      <c r="D30" s="55">
        <f>PromCompensacionesDiarias[[#Totals],[LTO1.CompensacionRPF]]</f>
        <v>28499.883448664881</v>
      </c>
      <c r="E30" s="55">
        <f>PromCompensacionesDiarias[[#Totals],[Costo Marginal]]</f>
        <v>6058.4045161290314</v>
      </c>
    </row>
    <row r="31" spans="2:5" x14ac:dyDescent="0.25">
      <c r="B31" s="29" t="s">
        <v>24</v>
      </c>
      <c r="C31" s="50">
        <f>PromCompensacionesDiarias[[#Totals],[LTO2.MRPF]]</f>
        <v>3.1553129032258083</v>
      </c>
      <c r="D31" s="55">
        <f>PromCompensacionesDiarias[[#Totals],[LTO2.CompensacionRPF]]</f>
        <v>20174.086418584302</v>
      </c>
      <c r="E31" s="55">
        <f>PromCompensacionesDiarias[[#Totals],[Costo Marginal]]</f>
        <v>6058.4045161290314</v>
      </c>
    </row>
  </sheetData>
  <sheetProtection sort="0" autoFilter="0"/>
  <mergeCells count="4">
    <mergeCell ref="H6:I6"/>
    <mergeCell ref="H7:I7"/>
    <mergeCell ref="B2:I2"/>
    <mergeCell ref="B3:I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00B3-A1A2-468C-9AC4-F595E19AF4CC}">
  <dimension ref="A1:DX33"/>
  <sheetViews>
    <sheetView workbookViewId="0">
      <selection activeCell="C1" sqref="C1"/>
    </sheetView>
  </sheetViews>
  <sheetFormatPr defaultColWidth="11.5703125" defaultRowHeight="15" x14ac:dyDescent="0.25"/>
  <cols>
    <col min="1" max="1" width="10.5703125" bestFit="1" customWidth="1"/>
    <col min="2" max="2" width="12.85546875" bestFit="1" customWidth="1"/>
    <col min="3" max="3" width="16.140625" bestFit="1" customWidth="1"/>
    <col min="4" max="4" width="17.140625" bestFit="1" customWidth="1"/>
    <col min="5" max="5" width="12.85546875" bestFit="1" customWidth="1"/>
    <col min="6" max="6" width="16.140625" bestFit="1" customWidth="1"/>
    <col min="7" max="7" width="17.140625" bestFit="1" customWidth="1"/>
    <col min="8" max="8" width="12" bestFit="1" customWidth="1"/>
    <col min="9" max="9" width="15" bestFit="1" customWidth="1"/>
    <col min="10" max="10" width="16.140625" bestFit="1" customWidth="1"/>
    <col min="11" max="11" width="12" bestFit="1" customWidth="1"/>
    <col min="12" max="12" width="15" bestFit="1" customWidth="1"/>
    <col min="13" max="13" width="16.140625" bestFit="1" customWidth="1"/>
    <col min="14" max="14" width="13.28515625" bestFit="1" customWidth="1"/>
    <col min="15" max="15" width="16.42578125" bestFit="1" customWidth="1"/>
    <col min="16" max="16" width="17.42578125" bestFit="1" customWidth="1"/>
    <col min="17" max="17" width="13.28515625" bestFit="1" customWidth="1"/>
    <col min="18" max="18" width="16.42578125" bestFit="1" customWidth="1"/>
    <col min="19" max="19" width="17.42578125" bestFit="1" customWidth="1"/>
    <col min="20" max="20" width="12.7109375" bestFit="1" customWidth="1"/>
    <col min="21" max="21" width="16" bestFit="1" customWidth="1"/>
    <col min="22" max="22" width="17" bestFit="1" customWidth="1"/>
    <col min="23" max="23" width="12.7109375" bestFit="1" customWidth="1"/>
    <col min="24" max="24" width="16" bestFit="1" customWidth="1"/>
    <col min="25" max="25" width="17" bestFit="1" customWidth="1"/>
    <col min="26" max="26" width="12.5703125" bestFit="1" customWidth="1"/>
    <col min="27" max="27" width="15.7109375" bestFit="1" customWidth="1"/>
    <col min="28" max="28" width="16.7109375" bestFit="1" customWidth="1"/>
    <col min="29" max="29" width="12.5703125" bestFit="1" customWidth="1"/>
    <col min="30" max="30" width="15.7109375" bestFit="1" customWidth="1"/>
    <col min="31" max="31" width="16.7109375" bestFit="1" customWidth="1"/>
    <col min="32" max="32" width="13.85546875" bestFit="1" customWidth="1"/>
    <col min="33" max="33" width="17.140625" bestFit="1" customWidth="1"/>
    <col min="34" max="34" width="18.140625" bestFit="1" customWidth="1"/>
    <col min="35" max="35" width="13.85546875" bestFit="1" customWidth="1"/>
    <col min="36" max="36" width="17.140625" bestFit="1" customWidth="1"/>
    <col min="37" max="37" width="18.140625" bestFit="1" customWidth="1"/>
    <col min="38" max="38" width="12.28515625" bestFit="1" customWidth="1"/>
    <col min="39" max="39" width="15.42578125" bestFit="1" customWidth="1"/>
    <col min="40" max="40" width="16.42578125" bestFit="1" customWidth="1"/>
    <col min="41" max="41" width="13.28515625" bestFit="1" customWidth="1"/>
    <col min="42" max="42" width="16.5703125" bestFit="1" customWidth="1"/>
    <col min="43" max="43" width="17.5703125" bestFit="1" customWidth="1"/>
    <col min="44" max="44" width="13.28515625" bestFit="1" customWidth="1"/>
    <col min="45" max="45" width="16.5703125" bestFit="1" customWidth="1"/>
    <col min="46" max="46" width="17.5703125" bestFit="1" customWidth="1"/>
    <col min="47" max="47" width="12.28515625" bestFit="1" customWidth="1"/>
    <col min="48" max="48" width="15.5703125" bestFit="1" customWidth="1"/>
    <col min="49" max="49" width="16.5703125" bestFit="1" customWidth="1"/>
    <col min="50" max="50" width="12.28515625" bestFit="1" customWidth="1"/>
    <col min="51" max="51" width="15.5703125" bestFit="1" customWidth="1"/>
    <col min="52" max="52" width="16.5703125" bestFit="1" customWidth="1"/>
    <col min="53" max="53" width="12" bestFit="1" customWidth="1"/>
    <col min="54" max="54" width="14.5703125" bestFit="1" customWidth="1"/>
    <col min="55" max="55" width="15.7109375" bestFit="1" customWidth="1"/>
    <col min="56" max="56" width="12.85546875" bestFit="1" customWidth="1"/>
    <col min="57" max="57" width="16.140625" bestFit="1" customWidth="1"/>
    <col min="58" max="58" width="17.140625" bestFit="1" customWidth="1"/>
    <col min="59" max="59" width="12.85546875" bestFit="1" customWidth="1"/>
    <col min="60" max="60" width="16.140625" bestFit="1" customWidth="1"/>
    <col min="61" max="61" width="17.140625" bestFit="1" customWidth="1"/>
    <col min="62" max="62" width="12" bestFit="1" customWidth="1"/>
    <col min="63" max="63" width="14.5703125" bestFit="1" customWidth="1"/>
    <col min="64" max="64" width="15.7109375" bestFit="1" customWidth="1"/>
    <col min="65" max="65" width="12" bestFit="1" customWidth="1"/>
    <col min="66" max="66" width="15" bestFit="1" customWidth="1"/>
    <col min="67" max="67" width="16.140625" bestFit="1" customWidth="1"/>
    <col min="68" max="68" width="12.28515625" bestFit="1" customWidth="1"/>
    <col min="69" max="69" width="15.5703125" bestFit="1" customWidth="1"/>
    <col min="70" max="70" width="16.5703125" bestFit="1" customWidth="1"/>
    <col min="71" max="71" width="12.28515625" bestFit="1" customWidth="1"/>
    <col min="72" max="72" width="15.5703125" bestFit="1" customWidth="1"/>
    <col min="73" max="73" width="16.5703125" bestFit="1" customWidth="1"/>
    <col min="74" max="74" width="12" bestFit="1" customWidth="1"/>
    <col min="75" max="75" width="14.5703125" bestFit="1" customWidth="1"/>
    <col min="76" max="76" width="15.7109375" bestFit="1" customWidth="1"/>
    <col min="77" max="77" width="12" bestFit="1" customWidth="1"/>
    <col min="78" max="78" width="14.85546875" bestFit="1" customWidth="1"/>
    <col min="79" max="79" width="16" bestFit="1" customWidth="1"/>
    <col min="80" max="80" width="12" bestFit="1" customWidth="1"/>
    <col min="81" max="81" width="14.85546875" bestFit="1" customWidth="1"/>
    <col min="82" max="82" width="16" bestFit="1" customWidth="1"/>
    <col min="83" max="83" width="12.7109375" bestFit="1" customWidth="1"/>
    <col min="84" max="84" width="15.85546875" bestFit="1" customWidth="1"/>
    <col min="85" max="85" width="16.85546875" bestFit="1" customWidth="1"/>
    <col min="86" max="86" width="12.7109375" bestFit="1" customWidth="1"/>
    <col min="87" max="87" width="15.85546875" bestFit="1" customWidth="1"/>
    <col min="88" max="88" width="16.85546875" bestFit="1" customWidth="1"/>
    <col min="89" max="89" width="13.140625" bestFit="1" customWidth="1"/>
    <col min="90" max="90" width="16.28515625" bestFit="1" customWidth="1"/>
    <col min="91" max="91" width="17.28515625" bestFit="1" customWidth="1"/>
    <col min="92" max="92" width="13.140625" bestFit="1" customWidth="1"/>
    <col min="93" max="93" width="16.28515625" bestFit="1" customWidth="1"/>
    <col min="94" max="94" width="17.28515625" bestFit="1" customWidth="1"/>
    <col min="95" max="95" width="13.140625" bestFit="1" customWidth="1"/>
    <col min="96" max="96" width="16.28515625" bestFit="1" customWidth="1"/>
    <col min="97" max="97" width="17.28515625" bestFit="1" customWidth="1"/>
    <col min="98" max="98" width="13.140625" bestFit="1" customWidth="1"/>
    <col min="99" max="99" width="16.28515625" bestFit="1" customWidth="1"/>
    <col min="100" max="100" width="17.28515625" bestFit="1" customWidth="1"/>
    <col min="101" max="101" width="12" bestFit="1" customWidth="1"/>
    <col min="102" max="102" width="14.42578125" bestFit="1" customWidth="1"/>
    <col min="103" max="103" width="15.5703125" bestFit="1" customWidth="1"/>
    <col min="104" max="104" width="13.7109375" bestFit="1" customWidth="1"/>
    <col min="105" max="105" width="16.85546875" bestFit="1" customWidth="1"/>
    <col min="106" max="106" width="17.85546875" bestFit="1" customWidth="1"/>
    <col min="107" max="107" width="13.7109375" bestFit="1" customWidth="1"/>
    <col min="108" max="108" width="16.85546875" bestFit="1" customWidth="1"/>
    <col min="109" max="109" width="17.85546875" bestFit="1" customWidth="1"/>
    <col min="110" max="110" width="11.7109375" bestFit="1" customWidth="1"/>
    <col min="111" max="111" width="14.7109375" bestFit="1" customWidth="1"/>
    <col min="112" max="112" width="15.85546875" bestFit="1" customWidth="1"/>
    <col min="113" max="113" width="12.42578125" bestFit="1" customWidth="1"/>
    <col min="114" max="114" width="15.7109375" bestFit="1" customWidth="1"/>
    <col min="115" max="115" width="16.7109375" bestFit="1" customWidth="1"/>
    <col min="116" max="116" width="12.42578125" bestFit="1" customWidth="1"/>
    <col min="117" max="117" width="15.7109375" bestFit="1" customWidth="1"/>
    <col min="118" max="118" width="16.7109375" bestFit="1" customWidth="1"/>
    <col min="119" max="119" width="12.7109375" bestFit="1" customWidth="1"/>
    <col min="120" max="120" width="15.85546875" bestFit="1" customWidth="1"/>
    <col min="121" max="121" width="16.85546875" bestFit="1" customWidth="1"/>
    <col min="122" max="122" width="12.7109375" bestFit="1" customWidth="1"/>
    <col min="123" max="123" width="15.85546875" bestFit="1" customWidth="1"/>
    <col min="124" max="124" width="16.85546875" bestFit="1" customWidth="1"/>
    <col min="125" max="125" width="12" bestFit="1" customWidth="1"/>
    <col min="126" max="126" width="14.85546875" bestFit="1" customWidth="1"/>
    <col min="127" max="128" width="16" bestFit="1" customWidth="1"/>
    <col min="129" max="129" width="18" bestFit="1" customWidth="1"/>
    <col min="130" max="130" width="13.7109375" bestFit="1" customWidth="1"/>
    <col min="131" max="131" width="17" bestFit="1" customWidth="1"/>
    <col min="132" max="132" width="18.7109375" bestFit="1" customWidth="1"/>
    <col min="133" max="133" width="13.7109375" bestFit="1" customWidth="1"/>
    <col min="134" max="134" width="17" bestFit="1" customWidth="1"/>
    <col min="135" max="135" width="18.7109375" bestFit="1" customWidth="1"/>
    <col min="136" max="136" width="13.7109375" bestFit="1" customWidth="1"/>
    <col min="137" max="137" width="17" bestFit="1" customWidth="1"/>
    <col min="138" max="138" width="18.7109375" bestFit="1" customWidth="1"/>
    <col min="139" max="139" width="13.7109375" bestFit="1" customWidth="1"/>
    <col min="140" max="140" width="17" bestFit="1" customWidth="1"/>
    <col min="141" max="141" width="18.7109375" bestFit="1" customWidth="1"/>
    <col min="142" max="142" width="11.85546875" bestFit="1" customWidth="1"/>
    <col min="143" max="143" width="15.140625" bestFit="1" customWidth="1"/>
    <col min="144" max="144" width="16.7109375" bestFit="1" customWidth="1"/>
    <col min="145" max="145" width="14.42578125" bestFit="1" customWidth="1"/>
    <col min="146" max="146" width="17.7109375" bestFit="1" customWidth="1"/>
    <col min="147" max="147" width="19.42578125" bestFit="1" customWidth="1"/>
    <col min="148" max="148" width="14.42578125" bestFit="1" customWidth="1"/>
    <col min="149" max="149" width="17.7109375" bestFit="1" customWidth="1"/>
    <col min="150" max="150" width="19.42578125" bestFit="1" customWidth="1"/>
    <col min="151" max="151" width="12.140625" bestFit="1" customWidth="1"/>
    <col min="152" max="152" width="15.42578125" bestFit="1" customWidth="1"/>
    <col min="153" max="153" width="17" bestFit="1" customWidth="1"/>
    <col min="154" max="154" width="13" bestFit="1" customWidth="1"/>
    <col min="155" max="155" width="16.28515625" bestFit="1" customWidth="1"/>
    <col min="156" max="156" width="17.85546875" bestFit="1" customWidth="1"/>
    <col min="157" max="157" width="13" bestFit="1" customWidth="1"/>
    <col min="158" max="158" width="16.28515625" bestFit="1" customWidth="1"/>
    <col min="159" max="159" width="17.85546875" bestFit="1" customWidth="1"/>
    <col min="160" max="160" width="13.140625" bestFit="1" customWidth="1"/>
    <col min="161" max="161" width="16.42578125" bestFit="1" customWidth="1"/>
    <col min="162" max="162" width="18" bestFit="1" customWidth="1"/>
    <col min="163" max="163" width="13.140625" bestFit="1" customWidth="1"/>
    <col min="164" max="164" width="16.42578125" bestFit="1" customWidth="1"/>
    <col min="165" max="165" width="18" bestFit="1" customWidth="1"/>
    <col min="166" max="166" width="12.28515625" bestFit="1" customWidth="1"/>
    <col min="167" max="167" width="15.5703125" bestFit="1" customWidth="1"/>
    <col min="168" max="168" width="17.140625" bestFit="1" customWidth="1"/>
    <col min="169" max="169" width="16.5703125" customWidth="1"/>
    <col min="170" max="170" width="12.5703125" bestFit="1" customWidth="1"/>
    <col min="171" max="172" width="14" bestFit="1" customWidth="1"/>
    <col min="173" max="174" width="13.28515625" bestFit="1" customWidth="1"/>
    <col min="175" max="176" width="13" bestFit="1" customWidth="1"/>
    <col min="177" max="178" width="14.5703125" bestFit="1" customWidth="1"/>
    <col min="179" max="179" width="13" bestFit="1" customWidth="1"/>
    <col min="180" max="181" width="13.85546875" bestFit="1" customWidth="1"/>
    <col min="182" max="183" width="12.85546875" bestFit="1" customWidth="1"/>
    <col min="184" max="184" width="12" bestFit="1" customWidth="1"/>
    <col min="185" max="186" width="13.42578125" bestFit="1" customWidth="1"/>
    <col min="187" max="187" width="12" bestFit="1" customWidth="1"/>
    <col min="188" max="188" width="12.42578125" bestFit="1" customWidth="1"/>
    <col min="189" max="190" width="13" bestFit="1" customWidth="1"/>
    <col min="191" max="191" width="12" bestFit="1" customWidth="1"/>
    <col min="192" max="193" width="12.28515625" bestFit="1" customWidth="1"/>
    <col min="194" max="195" width="13.140625" bestFit="1" customWidth="1"/>
    <col min="196" max="199" width="13.7109375" bestFit="1" customWidth="1"/>
    <col min="200" max="200" width="11.85546875" bestFit="1" customWidth="1"/>
    <col min="201" max="202" width="14.42578125" bestFit="1" customWidth="1"/>
    <col min="203" max="203" width="12.140625" bestFit="1" customWidth="1"/>
    <col min="204" max="205" width="13" bestFit="1" customWidth="1"/>
    <col min="206" max="207" width="13.140625" bestFit="1" customWidth="1"/>
    <col min="208" max="208" width="12.28515625" bestFit="1" customWidth="1"/>
    <col min="209" max="210" width="16.7109375" bestFit="1" customWidth="1"/>
    <col min="211" max="212" width="15.85546875" bestFit="1" customWidth="1"/>
    <col min="213" max="214" width="17.28515625" bestFit="1" customWidth="1"/>
    <col min="215" max="216" width="16.5703125" bestFit="1" customWidth="1"/>
    <col min="217" max="218" width="16.28515625" bestFit="1" customWidth="1"/>
    <col min="219" max="220" width="17.85546875" bestFit="1" customWidth="1"/>
    <col min="221" max="221" width="16.28515625" bestFit="1" customWidth="1"/>
    <col min="222" max="223" width="17.140625" bestFit="1" customWidth="1"/>
    <col min="224" max="225" width="16.140625" bestFit="1" customWidth="1"/>
    <col min="226" max="226" width="15.28515625" bestFit="1" customWidth="1"/>
    <col min="227" max="228" width="16.7109375" bestFit="1" customWidth="1"/>
    <col min="229" max="229" width="15.28515625" bestFit="1" customWidth="1"/>
    <col min="230" max="230" width="15.7109375" bestFit="1" customWidth="1"/>
    <col min="231" max="232" width="16.28515625" bestFit="1" customWidth="1"/>
    <col min="233" max="233" width="15.28515625" bestFit="1" customWidth="1"/>
    <col min="234" max="235" width="15.5703125" bestFit="1" customWidth="1"/>
    <col min="236" max="237" width="16.42578125" bestFit="1" customWidth="1"/>
    <col min="238" max="241" width="17" bestFit="1" customWidth="1"/>
    <col min="242" max="242" width="15.140625" bestFit="1" customWidth="1"/>
    <col min="243" max="244" width="17.7109375" bestFit="1" customWidth="1"/>
    <col min="245" max="245" width="15.42578125" bestFit="1" customWidth="1"/>
    <col min="246" max="247" width="16.28515625" bestFit="1" customWidth="1"/>
    <col min="248" max="249" width="16.42578125" bestFit="1" customWidth="1"/>
    <col min="250" max="250" width="15.5703125" bestFit="1" customWidth="1"/>
    <col min="251" max="252" width="17.5703125" bestFit="1" customWidth="1"/>
    <col min="253" max="254" width="16.7109375" bestFit="1" customWidth="1"/>
    <col min="255" max="256" width="18.140625" bestFit="1" customWidth="1"/>
    <col min="257" max="258" width="17.42578125" bestFit="1" customWidth="1"/>
    <col min="259" max="260" width="17.140625" bestFit="1" customWidth="1"/>
    <col min="261" max="262" width="18.85546875" bestFit="1" customWidth="1"/>
    <col min="263" max="263" width="17.140625" bestFit="1" customWidth="1"/>
    <col min="264" max="265" width="18" bestFit="1" customWidth="1"/>
    <col min="266" max="267" width="17" bestFit="1" customWidth="1"/>
    <col min="268" max="268" width="16.140625" bestFit="1" customWidth="1"/>
    <col min="269" max="270" width="17.5703125" bestFit="1" customWidth="1"/>
    <col min="271" max="271" width="16.140625" bestFit="1" customWidth="1"/>
    <col min="272" max="272" width="16.5703125" bestFit="1" customWidth="1"/>
    <col min="273" max="274" width="17.140625" bestFit="1" customWidth="1"/>
    <col min="275" max="275" width="16.140625" bestFit="1" customWidth="1"/>
    <col min="276" max="277" width="16.42578125" bestFit="1" customWidth="1"/>
    <col min="278" max="279" width="17.28515625" bestFit="1" customWidth="1"/>
    <col min="280" max="283" width="17.85546875" bestFit="1" customWidth="1"/>
    <col min="284" max="284" width="16" bestFit="1" customWidth="1"/>
    <col min="285" max="286" width="18.7109375" bestFit="1" customWidth="1"/>
    <col min="287" max="287" width="16.28515625" bestFit="1" customWidth="1"/>
    <col min="288" max="289" width="17.140625" bestFit="1" customWidth="1"/>
    <col min="290" max="291" width="17.28515625" bestFit="1" customWidth="1"/>
    <col min="292" max="292" width="16.42578125" bestFit="1" customWidth="1"/>
    <col min="293" max="293" width="16.5703125" bestFit="1" customWidth="1"/>
    <col min="294" max="294" width="12.42578125" bestFit="1" customWidth="1"/>
    <col min="295" max="296" width="11.5703125" bestFit="1" customWidth="1"/>
    <col min="297" max="298" width="13" bestFit="1" customWidth="1"/>
    <col min="299" max="300" width="12.28515625" bestFit="1" customWidth="1"/>
    <col min="301" max="302" width="12" bestFit="1" customWidth="1"/>
    <col min="303" max="304" width="13.5703125" bestFit="1" customWidth="1"/>
    <col min="305" max="305" width="12" bestFit="1" customWidth="1"/>
    <col min="306" max="307" width="12.85546875" bestFit="1" customWidth="1"/>
    <col min="308" max="309" width="11.85546875" bestFit="1" customWidth="1"/>
    <col min="310" max="310" width="11" bestFit="1" customWidth="1"/>
    <col min="311" max="312" width="12.42578125" bestFit="1" customWidth="1"/>
    <col min="313" max="313" width="11" bestFit="1" customWidth="1"/>
    <col min="314" max="314" width="11.42578125" bestFit="1" customWidth="1"/>
    <col min="315" max="316" width="12" bestFit="1" customWidth="1"/>
    <col min="317" max="317" width="11" bestFit="1" customWidth="1"/>
    <col min="318" max="319" width="11.28515625" bestFit="1" customWidth="1"/>
    <col min="320" max="321" width="12.140625" bestFit="1" customWidth="1"/>
    <col min="322" max="325" width="12.7109375" bestFit="1" customWidth="1"/>
    <col min="326" max="326" width="10.85546875" bestFit="1" customWidth="1"/>
    <col min="327" max="328" width="13.42578125" bestFit="1" customWidth="1"/>
    <col min="329" max="329" width="11.140625" bestFit="1" customWidth="1"/>
    <col min="330" max="331" width="12" bestFit="1" customWidth="1"/>
    <col min="332" max="333" width="12.140625" bestFit="1" customWidth="1"/>
    <col min="334" max="334" width="11.28515625" bestFit="1" customWidth="1"/>
    <col min="335" max="335" width="25.140625" bestFit="1" customWidth="1"/>
    <col min="336" max="337" width="16.7109375" customWidth="1"/>
    <col min="338" max="339" width="15.85546875" bestFit="1" customWidth="1"/>
    <col min="340" max="341" width="17.28515625" bestFit="1" customWidth="1"/>
    <col min="342" max="343" width="16.5703125" bestFit="1" customWidth="1"/>
    <col min="344" max="345" width="16.28515625" bestFit="1" customWidth="1"/>
    <col min="346" max="347" width="17.85546875" bestFit="1" customWidth="1"/>
    <col min="348" max="348" width="16.28515625" bestFit="1" customWidth="1"/>
    <col min="349" max="350" width="17.140625" bestFit="1" customWidth="1"/>
    <col min="351" max="352" width="16.140625" bestFit="1" customWidth="1"/>
    <col min="353" max="353" width="15.28515625" bestFit="1" customWidth="1"/>
    <col min="354" max="355" width="16.7109375" customWidth="1"/>
    <col min="356" max="356" width="15.28515625" bestFit="1" customWidth="1"/>
    <col min="357" max="357" width="15.7109375" bestFit="1" customWidth="1"/>
    <col min="358" max="359" width="16.28515625" bestFit="1" customWidth="1"/>
    <col min="360" max="360" width="15.28515625" bestFit="1" customWidth="1"/>
    <col min="361" max="362" width="15.5703125" bestFit="1" customWidth="1"/>
    <col min="363" max="364" width="16.42578125" bestFit="1" customWidth="1"/>
    <col min="365" max="368" width="17" bestFit="1" customWidth="1"/>
    <col min="369" max="369" width="15.140625" bestFit="1" customWidth="1"/>
    <col min="370" max="371" width="17.7109375" bestFit="1" customWidth="1"/>
    <col min="372" max="372" width="15.42578125" bestFit="1" customWidth="1"/>
    <col min="373" max="374" width="16.28515625" bestFit="1" customWidth="1"/>
    <col min="375" max="376" width="16.42578125" bestFit="1" customWidth="1"/>
    <col min="377" max="377" width="15.5703125" bestFit="1" customWidth="1"/>
    <col min="378" max="378" width="17.5703125" bestFit="1" customWidth="1"/>
    <col min="379" max="379" width="12.28515625" bestFit="1" customWidth="1"/>
    <col min="380" max="381" width="13.140625" bestFit="1" customWidth="1"/>
    <col min="382" max="382" width="12.28515625" bestFit="1" customWidth="1"/>
  </cols>
  <sheetData>
    <row r="1" spans="1:128" x14ac:dyDescent="0.25">
      <c r="A1" t="s">
        <v>33</v>
      </c>
      <c r="B1" t="s">
        <v>59</v>
      </c>
      <c r="C1" t="s">
        <v>185</v>
      </c>
      <c r="D1" t="s">
        <v>227</v>
      </c>
      <c r="E1" t="s">
        <v>60</v>
      </c>
      <c r="F1" t="s">
        <v>186</v>
      </c>
      <c r="G1" t="s">
        <v>228</v>
      </c>
      <c r="H1" t="s">
        <v>61</v>
      </c>
      <c r="I1" t="s">
        <v>187</v>
      </c>
      <c r="J1" t="s">
        <v>229</v>
      </c>
      <c r="K1" t="s">
        <v>62</v>
      </c>
      <c r="L1" t="s">
        <v>188</v>
      </c>
      <c r="M1" t="s">
        <v>230</v>
      </c>
      <c r="N1" t="s">
        <v>63</v>
      </c>
      <c r="O1" t="s">
        <v>189</v>
      </c>
      <c r="P1" t="s">
        <v>231</v>
      </c>
      <c r="Q1" t="s">
        <v>64</v>
      </c>
      <c r="R1" t="s">
        <v>190</v>
      </c>
      <c r="S1" t="s">
        <v>232</v>
      </c>
      <c r="T1" t="s">
        <v>65</v>
      </c>
      <c r="U1" t="s">
        <v>191</v>
      </c>
      <c r="V1" t="s">
        <v>233</v>
      </c>
      <c r="W1" t="s">
        <v>66</v>
      </c>
      <c r="X1" t="s">
        <v>192</v>
      </c>
      <c r="Y1" t="s">
        <v>234</v>
      </c>
      <c r="Z1" t="s">
        <v>67</v>
      </c>
      <c r="AA1" t="s">
        <v>193</v>
      </c>
      <c r="AB1" t="s">
        <v>235</v>
      </c>
      <c r="AC1" t="s">
        <v>68</v>
      </c>
      <c r="AD1" t="s">
        <v>194</v>
      </c>
      <c r="AE1" t="s">
        <v>236</v>
      </c>
      <c r="AF1" t="s">
        <v>69</v>
      </c>
      <c r="AG1" t="s">
        <v>195</v>
      </c>
      <c r="AH1" t="s">
        <v>237</v>
      </c>
      <c r="AI1" t="s">
        <v>70</v>
      </c>
      <c r="AJ1" t="s">
        <v>196</v>
      </c>
      <c r="AK1" t="s">
        <v>238</v>
      </c>
      <c r="AL1" t="s">
        <v>71</v>
      </c>
      <c r="AM1" t="s">
        <v>197</v>
      </c>
      <c r="AN1" t="s">
        <v>239</v>
      </c>
      <c r="AO1" t="s">
        <v>72</v>
      </c>
      <c r="AP1" t="s">
        <v>198</v>
      </c>
      <c r="AQ1" t="s">
        <v>240</v>
      </c>
      <c r="AR1" t="s">
        <v>73</v>
      </c>
      <c r="AS1" t="s">
        <v>199</v>
      </c>
      <c r="AT1" t="s">
        <v>241</v>
      </c>
      <c r="AU1" t="s">
        <v>74</v>
      </c>
      <c r="AV1" t="s">
        <v>200</v>
      </c>
      <c r="AW1" t="s">
        <v>242</v>
      </c>
      <c r="AX1" t="s">
        <v>75</v>
      </c>
      <c r="AY1" t="s">
        <v>201</v>
      </c>
      <c r="AZ1" t="s">
        <v>243</v>
      </c>
      <c r="BA1" t="s">
        <v>76</v>
      </c>
      <c r="BB1" t="s">
        <v>202</v>
      </c>
      <c r="BC1" t="s">
        <v>244</v>
      </c>
      <c r="BD1" t="s">
        <v>77</v>
      </c>
      <c r="BE1" t="s">
        <v>203</v>
      </c>
      <c r="BF1" t="s">
        <v>245</v>
      </c>
      <c r="BG1" t="s">
        <v>78</v>
      </c>
      <c r="BH1" t="s">
        <v>204</v>
      </c>
      <c r="BI1" t="s">
        <v>246</v>
      </c>
      <c r="BJ1" t="s">
        <v>79</v>
      </c>
      <c r="BK1" t="s">
        <v>205</v>
      </c>
      <c r="BL1" t="s">
        <v>247</v>
      </c>
      <c r="BM1" t="s">
        <v>80</v>
      </c>
      <c r="BN1" t="s">
        <v>206</v>
      </c>
      <c r="BO1" t="s">
        <v>248</v>
      </c>
      <c r="BP1" t="s">
        <v>81</v>
      </c>
      <c r="BQ1" t="s">
        <v>207</v>
      </c>
      <c r="BR1" t="s">
        <v>249</v>
      </c>
      <c r="BS1" t="s">
        <v>82</v>
      </c>
      <c r="BT1" t="s">
        <v>208</v>
      </c>
      <c r="BU1" t="s">
        <v>250</v>
      </c>
      <c r="BV1" t="s">
        <v>83</v>
      </c>
      <c r="BW1" t="s">
        <v>209</v>
      </c>
      <c r="BX1" t="s">
        <v>251</v>
      </c>
      <c r="BY1" t="s">
        <v>84</v>
      </c>
      <c r="BZ1" t="s">
        <v>210</v>
      </c>
      <c r="CA1" t="s">
        <v>252</v>
      </c>
      <c r="CB1" t="s">
        <v>85</v>
      </c>
      <c r="CC1" t="s">
        <v>211</v>
      </c>
      <c r="CD1" t="s">
        <v>253</v>
      </c>
      <c r="CE1" t="s">
        <v>86</v>
      </c>
      <c r="CF1" t="s">
        <v>212</v>
      </c>
      <c r="CG1" t="s">
        <v>254</v>
      </c>
      <c r="CH1" t="s">
        <v>87</v>
      </c>
      <c r="CI1" t="s">
        <v>213</v>
      </c>
      <c r="CJ1" t="s">
        <v>255</v>
      </c>
      <c r="CK1" t="s">
        <v>88</v>
      </c>
      <c r="CL1" t="s">
        <v>214</v>
      </c>
      <c r="CM1" t="s">
        <v>256</v>
      </c>
      <c r="CN1" t="s">
        <v>89</v>
      </c>
      <c r="CO1" t="s">
        <v>215</v>
      </c>
      <c r="CP1" t="s">
        <v>257</v>
      </c>
      <c r="CQ1" t="s">
        <v>90</v>
      </c>
      <c r="CR1" t="s">
        <v>216</v>
      </c>
      <c r="CS1" t="s">
        <v>258</v>
      </c>
      <c r="CT1" t="s">
        <v>91</v>
      </c>
      <c r="CU1" t="s">
        <v>217</v>
      </c>
      <c r="CV1" t="s">
        <v>259</v>
      </c>
      <c r="CW1" t="s">
        <v>92</v>
      </c>
      <c r="CX1" t="s">
        <v>218</v>
      </c>
      <c r="CY1" t="s">
        <v>260</v>
      </c>
      <c r="CZ1" t="s">
        <v>93</v>
      </c>
      <c r="DA1" t="s">
        <v>219</v>
      </c>
      <c r="DB1" t="s">
        <v>261</v>
      </c>
      <c r="DC1" t="s">
        <v>94</v>
      </c>
      <c r="DD1" t="s">
        <v>220</v>
      </c>
      <c r="DE1" t="s">
        <v>262</v>
      </c>
      <c r="DF1" t="s">
        <v>95</v>
      </c>
      <c r="DG1" t="s">
        <v>221</v>
      </c>
      <c r="DH1" t="s">
        <v>263</v>
      </c>
      <c r="DI1" t="s">
        <v>96</v>
      </c>
      <c r="DJ1" t="s">
        <v>222</v>
      </c>
      <c r="DK1" t="s">
        <v>264</v>
      </c>
      <c r="DL1" t="s">
        <v>97</v>
      </c>
      <c r="DM1" t="s">
        <v>223</v>
      </c>
      <c r="DN1" t="s">
        <v>265</v>
      </c>
      <c r="DO1" t="s">
        <v>98</v>
      </c>
      <c r="DP1" t="s">
        <v>224</v>
      </c>
      <c r="DQ1" t="s">
        <v>266</v>
      </c>
      <c r="DR1" t="s">
        <v>99</v>
      </c>
      <c r="DS1" t="s">
        <v>225</v>
      </c>
      <c r="DT1" t="s">
        <v>267</v>
      </c>
      <c r="DU1" t="s">
        <v>100</v>
      </c>
      <c r="DV1" t="s">
        <v>226</v>
      </c>
      <c r="DW1" t="s">
        <v>268</v>
      </c>
      <c r="DX1" t="s">
        <v>269</v>
      </c>
    </row>
    <row r="2" spans="1:128" x14ac:dyDescent="0.25">
      <c r="A2" s="25">
        <v>44531</v>
      </c>
      <c r="B2">
        <v>285.2</v>
      </c>
      <c r="C2" s="17">
        <v>9.6968000000000014</v>
      </c>
      <c r="D2" s="17">
        <v>78176.412082447408</v>
      </c>
      <c r="E2">
        <v>46.67</v>
      </c>
      <c r="F2">
        <v>1.5867800000000001</v>
      </c>
      <c r="G2">
        <v>12792.752986983942</v>
      </c>
      <c r="H2">
        <v>365.24</v>
      </c>
      <c r="I2">
        <v>12.418160000000002</v>
      </c>
      <c r="J2">
        <v>95077.415628202521</v>
      </c>
      <c r="K2">
        <v>228.63000000000002</v>
      </c>
      <c r="L2">
        <v>7.7734200000000007</v>
      </c>
      <c r="M2">
        <v>59515.917313031357</v>
      </c>
      <c r="N2">
        <v>364.40999999999991</v>
      </c>
      <c r="O2">
        <v>12.389940000000003</v>
      </c>
      <c r="P2">
        <v>95032.555129741348</v>
      </c>
      <c r="Q2">
        <v>232.17</v>
      </c>
      <c r="R2">
        <v>7.8937800000000014</v>
      </c>
      <c r="S2">
        <v>60546.385457237855</v>
      </c>
      <c r="T2">
        <v>120.37</v>
      </c>
      <c r="U2">
        <v>4.0925799999999999</v>
      </c>
      <c r="V2">
        <v>31475.528141412768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209.94</v>
      </c>
      <c r="AD2">
        <v>7.1379599999999988</v>
      </c>
      <c r="AE2">
        <v>57736.329157534514</v>
      </c>
      <c r="AF2">
        <v>145.74</v>
      </c>
      <c r="AG2">
        <v>4.9551600000000002</v>
      </c>
      <c r="AH2">
        <v>39903.229548055846</v>
      </c>
      <c r="AI2">
        <v>203.62</v>
      </c>
      <c r="AJ2">
        <v>6.9230800000000006</v>
      </c>
      <c r="AK2">
        <v>55750.62165894833</v>
      </c>
      <c r="AL2">
        <v>95.000000000000014</v>
      </c>
      <c r="AM2">
        <v>3.2300000000000013</v>
      </c>
      <c r="AN2">
        <v>25728.838595312132</v>
      </c>
      <c r="AO2">
        <v>0</v>
      </c>
      <c r="AP2">
        <v>0</v>
      </c>
      <c r="AQ2">
        <v>0</v>
      </c>
      <c r="AR2">
        <v>31.20000000000001</v>
      </c>
      <c r="AS2">
        <v>1.0608000000000002</v>
      </c>
      <c r="AT2">
        <v>8542.4781247381743</v>
      </c>
      <c r="AU2">
        <v>0</v>
      </c>
      <c r="AV2">
        <v>0</v>
      </c>
      <c r="AW2">
        <v>0</v>
      </c>
      <c r="AX2">
        <v>2.6</v>
      </c>
      <c r="AY2">
        <v>8.8400000000000006E-2</v>
      </c>
      <c r="AZ2">
        <v>712.6881886899132</v>
      </c>
      <c r="BA2">
        <v>108.98000000000002</v>
      </c>
      <c r="BB2">
        <v>3.7053199999999995</v>
      </c>
      <c r="BC2">
        <v>30242.390142903125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113</v>
      </c>
      <c r="BK2">
        <v>3.8419999999999996</v>
      </c>
      <c r="BL2">
        <v>31392.154543361583</v>
      </c>
      <c r="BM2">
        <v>5.200000000000002</v>
      </c>
      <c r="BN2">
        <v>0.17680000000000001</v>
      </c>
      <c r="BO2">
        <v>1444.5947223493822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210.59000000000003</v>
      </c>
      <c r="BW2">
        <v>7.1600600000000014</v>
      </c>
      <c r="BX2">
        <v>54857.198948040947</v>
      </c>
      <c r="BY2">
        <v>104.64999999999998</v>
      </c>
      <c r="BZ2">
        <v>3.5581000000000009</v>
      </c>
      <c r="CA2">
        <v>27062.263890892493</v>
      </c>
      <c r="CB2">
        <v>31.6</v>
      </c>
      <c r="CC2">
        <v>1.0744</v>
      </c>
      <c r="CD2">
        <v>8781.9622486608241</v>
      </c>
      <c r="CE2">
        <v>72</v>
      </c>
      <c r="CF2">
        <v>2.4480000000000004</v>
      </c>
      <c r="CG2">
        <v>18704.930425042287</v>
      </c>
      <c r="CH2">
        <v>48</v>
      </c>
      <c r="CI2">
        <v>1.632000000000001</v>
      </c>
      <c r="CJ2">
        <v>12469.953616694853</v>
      </c>
      <c r="CK2">
        <v>4.2000000000000011</v>
      </c>
      <c r="CL2">
        <v>0.14280000000000001</v>
      </c>
      <c r="CM2">
        <v>1155.056599321925</v>
      </c>
      <c r="CN2">
        <v>4.8000000000000016</v>
      </c>
      <c r="CO2">
        <v>0.16320000000000001</v>
      </c>
      <c r="CP2">
        <v>1320.0646849393431</v>
      </c>
      <c r="CQ2">
        <v>27.019999999999996</v>
      </c>
      <c r="CR2">
        <v>0.91868000000000016</v>
      </c>
      <c r="CS2">
        <v>7227.380753721035</v>
      </c>
      <c r="CT2">
        <v>26.12</v>
      </c>
      <c r="CU2">
        <v>0.88807999999999987</v>
      </c>
      <c r="CV2">
        <v>6986.646383685913</v>
      </c>
      <c r="CW2">
        <v>2.8000000000000003</v>
      </c>
      <c r="CX2">
        <v>9.5200000000000007E-2</v>
      </c>
      <c r="CY2">
        <v>777.01130849815308</v>
      </c>
      <c r="CZ2">
        <v>2</v>
      </c>
      <c r="DA2">
        <v>6.8000000000000005E-2</v>
      </c>
      <c r="DB2">
        <v>520.98579180436798</v>
      </c>
      <c r="DC2">
        <v>0</v>
      </c>
      <c r="DD2">
        <v>0</v>
      </c>
      <c r="DE2">
        <v>0</v>
      </c>
      <c r="DF2">
        <v>4.8000000000000016</v>
      </c>
      <c r="DG2">
        <v>0.16320000000000001</v>
      </c>
      <c r="DH2">
        <v>1255.1510765039566</v>
      </c>
      <c r="DI2">
        <v>0</v>
      </c>
      <c r="DJ2">
        <v>0</v>
      </c>
      <c r="DK2">
        <v>0</v>
      </c>
      <c r="DL2">
        <v>140.56</v>
      </c>
      <c r="DM2">
        <v>4.7790400000000002</v>
      </c>
      <c r="DN2">
        <v>38680.986936189533</v>
      </c>
      <c r="DO2">
        <v>67.490000000000009</v>
      </c>
      <c r="DP2">
        <v>2.2946600000000004</v>
      </c>
      <c r="DQ2">
        <v>17535.217066134497</v>
      </c>
      <c r="DR2">
        <v>153.66</v>
      </c>
      <c r="DS2">
        <v>5.2244400000000004</v>
      </c>
      <c r="DT2">
        <v>39923.862118569072</v>
      </c>
      <c r="DU2">
        <v>15.599999999999996</v>
      </c>
      <c r="DV2">
        <v>0.53039999999999998</v>
      </c>
      <c r="DW2">
        <v>4271.239062369089</v>
      </c>
      <c r="DX2">
        <v>7149.09</v>
      </c>
    </row>
    <row r="3" spans="1:128" x14ac:dyDescent="0.25">
      <c r="A3" s="25">
        <v>44532</v>
      </c>
      <c r="B3">
        <v>319.27999999999997</v>
      </c>
      <c r="C3" s="17">
        <v>10.855520000000002</v>
      </c>
      <c r="D3" s="17">
        <v>65046.663502354451</v>
      </c>
      <c r="E3">
        <v>0</v>
      </c>
      <c r="F3">
        <v>0</v>
      </c>
      <c r="G3">
        <v>0</v>
      </c>
      <c r="H3">
        <v>524.28</v>
      </c>
      <c r="I3">
        <v>17.825519999999997</v>
      </c>
      <c r="J3">
        <v>102678.06444080631</v>
      </c>
      <c r="K3">
        <v>0</v>
      </c>
      <c r="L3">
        <v>0</v>
      </c>
      <c r="M3">
        <v>0</v>
      </c>
      <c r="N3">
        <v>366.47999999999996</v>
      </c>
      <c r="O3">
        <v>12.460319999999999</v>
      </c>
      <c r="P3">
        <v>71902.433683590774</v>
      </c>
      <c r="Q3">
        <v>243.32</v>
      </c>
      <c r="R3">
        <v>8.2728800000000025</v>
      </c>
      <c r="S3">
        <v>47738.758360323372</v>
      </c>
      <c r="T3">
        <v>108.84000000000002</v>
      </c>
      <c r="U3">
        <v>3.7005600000000003</v>
      </c>
      <c r="V3">
        <v>21411.191677175324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194.85000000000002</v>
      </c>
      <c r="AD3">
        <v>6.6248999999999993</v>
      </c>
      <c r="AE3">
        <v>39660.240851626557</v>
      </c>
      <c r="AF3">
        <v>227.19</v>
      </c>
      <c r="AG3">
        <v>7.7244600000000014</v>
      </c>
      <c r="AH3">
        <v>46247.08254712003</v>
      </c>
      <c r="AI3">
        <v>5.22</v>
      </c>
      <c r="AJ3">
        <v>0.17748</v>
      </c>
      <c r="AK3">
        <v>1062.5897746202143</v>
      </c>
      <c r="AL3">
        <v>94.860000000000014</v>
      </c>
      <c r="AM3">
        <v>3.2252400000000008</v>
      </c>
      <c r="AN3">
        <v>19272.087955991305</v>
      </c>
      <c r="AO3">
        <v>0</v>
      </c>
      <c r="AP3">
        <v>0</v>
      </c>
      <c r="AQ3">
        <v>0</v>
      </c>
      <c r="AR3">
        <v>31.20000000000001</v>
      </c>
      <c r="AS3">
        <v>1.0608000000000002</v>
      </c>
      <c r="AT3">
        <v>6351.111296580596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106.34000000000002</v>
      </c>
      <c r="BB3">
        <v>3.615559999999999</v>
      </c>
      <c r="BC3">
        <v>21798.443080494653</v>
      </c>
      <c r="BD3">
        <v>96.070000000000007</v>
      </c>
      <c r="BE3">
        <v>3.2663800000000007</v>
      </c>
      <c r="BF3">
        <v>19860.969344342706</v>
      </c>
      <c r="BG3">
        <v>42.84</v>
      </c>
      <c r="BH3">
        <v>1.4565600000000001</v>
      </c>
      <c r="BI3">
        <v>8856.4997055443055</v>
      </c>
      <c r="BJ3">
        <v>109</v>
      </c>
      <c r="BK3">
        <v>3.706</v>
      </c>
      <c r="BL3">
        <v>22204.820067163117</v>
      </c>
      <c r="BM3">
        <v>4.7000000000000011</v>
      </c>
      <c r="BN3">
        <v>0.15980000000000005</v>
      </c>
      <c r="BO3">
        <v>957.45554418042809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209.55999999999997</v>
      </c>
      <c r="BW3">
        <v>7.1250400000000003</v>
      </c>
      <c r="BX3">
        <v>41098.71917626942</v>
      </c>
      <c r="BY3">
        <v>104.87999999999998</v>
      </c>
      <c r="BZ3">
        <v>3.5659200000000011</v>
      </c>
      <c r="CA3">
        <v>20406.005957629855</v>
      </c>
      <c r="CB3">
        <v>29.559999999999995</v>
      </c>
      <c r="CC3">
        <v>1.0050400000000002</v>
      </c>
      <c r="CD3">
        <v>6015.4068553789812</v>
      </c>
      <c r="CE3">
        <v>70.3</v>
      </c>
      <c r="CF3">
        <v>2.3901999999999997</v>
      </c>
      <c r="CG3">
        <v>13752.308886128854</v>
      </c>
      <c r="CH3">
        <v>30</v>
      </c>
      <c r="CI3">
        <v>1.02</v>
      </c>
      <c r="CJ3">
        <v>5868.6951149909783</v>
      </c>
      <c r="CK3">
        <v>3.2000000000000006</v>
      </c>
      <c r="CL3">
        <v>0.10880000000000001</v>
      </c>
      <c r="CM3">
        <v>651.33574916707744</v>
      </c>
      <c r="CN3">
        <v>4.2000000000000011</v>
      </c>
      <c r="CO3">
        <v>0.14280000000000001</v>
      </c>
      <c r="CP3">
        <v>854.87817078178921</v>
      </c>
      <c r="CQ3">
        <v>27.36</v>
      </c>
      <c r="CR3">
        <v>0.93024000000000029</v>
      </c>
      <c r="CS3">
        <v>5499.1565602685596</v>
      </c>
      <c r="CT3">
        <v>25.920000000000005</v>
      </c>
      <c r="CU3">
        <v>0.88127999999999984</v>
      </c>
      <c r="CV3">
        <v>5209.7272676228449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7.5</v>
      </c>
      <c r="DG3">
        <v>0.25500000000000012</v>
      </c>
      <c r="DH3">
        <v>1475.4128774238782</v>
      </c>
      <c r="DI3">
        <v>0</v>
      </c>
      <c r="DJ3">
        <v>0</v>
      </c>
      <c r="DK3">
        <v>0</v>
      </c>
      <c r="DL3">
        <v>151.20999999999998</v>
      </c>
      <c r="DM3">
        <v>5.14114</v>
      </c>
      <c r="DN3">
        <v>30755.071640099501</v>
      </c>
      <c r="DO3">
        <v>104.91</v>
      </c>
      <c r="DP3">
        <v>3.5669400000000002</v>
      </c>
      <c r="DQ3">
        <v>20539.63562541292</v>
      </c>
      <c r="DR3">
        <v>0</v>
      </c>
      <c r="DS3">
        <v>0</v>
      </c>
      <c r="DT3">
        <v>0</v>
      </c>
      <c r="DU3">
        <v>1.5</v>
      </c>
      <c r="DV3">
        <v>5.1000000000000004E-2</v>
      </c>
      <c r="DW3">
        <v>305.34188925868227</v>
      </c>
      <c r="DX3">
        <v>5214.12</v>
      </c>
    </row>
    <row r="4" spans="1:128" x14ac:dyDescent="0.25">
      <c r="A4" s="25">
        <v>44533</v>
      </c>
      <c r="B4">
        <v>324.47999999999996</v>
      </c>
      <c r="C4" s="17">
        <v>11.03232</v>
      </c>
      <c r="D4" s="17">
        <v>47500.785021421128</v>
      </c>
      <c r="E4">
        <v>0</v>
      </c>
      <c r="F4">
        <v>0</v>
      </c>
      <c r="G4">
        <v>0</v>
      </c>
      <c r="H4">
        <v>76.919999999999987</v>
      </c>
      <c r="I4">
        <v>2.6152800000000003</v>
      </c>
      <c r="J4">
        <v>10707.876155434518</v>
      </c>
      <c r="K4">
        <v>339.31999999999994</v>
      </c>
      <c r="L4">
        <v>11.53688</v>
      </c>
      <c r="M4">
        <v>47236.139715083933</v>
      </c>
      <c r="N4">
        <v>138.19000000000003</v>
      </c>
      <c r="O4">
        <v>4.6984600000000007</v>
      </c>
      <c r="P4">
        <v>19257.98766185268</v>
      </c>
      <c r="Q4">
        <v>251.36</v>
      </c>
      <c r="R4">
        <v>8.5462400000000009</v>
      </c>
      <c r="S4">
        <v>35029.219036712428</v>
      </c>
      <c r="T4">
        <v>97.14</v>
      </c>
      <c r="U4">
        <v>3.3027600000000001</v>
      </c>
      <c r="V4">
        <v>13568.941426831772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185.05</v>
      </c>
      <c r="AD4">
        <v>6.2917000000000014</v>
      </c>
      <c r="AE4">
        <v>27299.794980853225</v>
      </c>
      <c r="AF4">
        <v>13.12</v>
      </c>
      <c r="AG4">
        <v>0.44608000000000003</v>
      </c>
      <c r="AH4">
        <v>1925.8070078666005</v>
      </c>
      <c r="AI4">
        <v>229.34000000000003</v>
      </c>
      <c r="AJ4">
        <v>7.7975600000000007</v>
      </c>
      <c r="AK4">
        <v>33663.458779277906</v>
      </c>
      <c r="AL4">
        <v>94.249999999999986</v>
      </c>
      <c r="AM4">
        <v>3.2045000000000008</v>
      </c>
      <c r="AN4">
        <v>13510.87662155364</v>
      </c>
      <c r="AO4">
        <v>0</v>
      </c>
      <c r="AP4">
        <v>0</v>
      </c>
      <c r="AQ4">
        <v>0</v>
      </c>
      <c r="AR4">
        <v>31.20000000000001</v>
      </c>
      <c r="AS4">
        <v>1.0608000000000002</v>
      </c>
      <c r="AT4">
        <v>4579.6630065120398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2.8</v>
      </c>
      <c r="BB4">
        <v>9.5200000000000007E-2</v>
      </c>
      <c r="BC4">
        <v>417.83958113949501</v>
      </c>
      <c r="BD4">
        <v>187.36</v>
      </c>
      <c r="BE4">
        <v>6.3702400000000008</v>
      </c>
      <c r="BF4">
        <v>28593.4917066341</v>
      </c>
      <c r="BG4">
        <v>120</v>
      </c>
      <c r="BH4">
        <v>4.0799999999999992</v>
      </c>
      <c r="BI4">
        <v>18313.50877880066</v>
      </c>
      <c r="BJ4">
        <v>102</v>
      </c>
      <c r="BK4">
        <v>3.4680000000000009</v>
      </c>
      <c r="BL4">
        <v>15242.338588473229</v>
      </c>
      <c r="BM4">
        <v>1.7999999999999998</v>
      </c>
      <c r="BN4">
        <v>6.1200000000000004E-2</v>
      </c>
      <c r="BO4">
        <v>268.98244567893943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209.08000000000004</v>
      </c>
      <c r="BW4">
        <v>7.1087200000000026</v>
      </c>
      <c r="BX4">
        <v>29279.135361880693</v>
      </c>
      <c r="BY4">
        <v>104.91</v>
      </c>
      <c r="BZ4">
        <v>3.5669400000000011</v>
      </c>
      <c r="CA4">
        <v>14583.595153439081</v>
      </c>
      <c r="CB4">
        <v>27.029999999999998</v>
      </c>
      <c r="CC4">
        <v>0.91902000000000006</v>
      </c>
      <c r="CD4">
        <v>4125.611258064755</v>
      </c>
      <c r="CE4">
        <v>69.59999999999998</v>
      </c>
      <c r="CF4">
        <v>2.3663999999999996</v>
      </c>
      <c r="CG4">
        <v>9706.9635589567861</v>
      </c>
      <c r="CH4">
        <v>72</v>
      </c>
      <c r="CI4">
        <v>2.4480000000000004</v>
      </c>
      <c r="CJ4">
        <v>10041.686440300122</v>
      </c>
      <c r="CK4">
        <v>0</v>
      </c>
      <c r="CL4">
        <v>0</v>
      </c>
      <c r="CM4">
        <v>0</v>
      </c>
      <c r="CN4">
        <v>4.8000000000000016</v>
      </c>
      <c r="CO4">
        <v>0.16320000000000001</v>
      </c>
      <c r="CP4">
        <v>708.12761906563367</v>
      </c>
      <c r="CQ4">
        <v>28.52</v>
      </c>
      <c r="CR4">
        <v>0.9696800000000001</v>
      </c>
      <c r="CS4">
        <v>4095.2240350661095</v>
      </c>
      <c r="CT4">
        <v>27.479999999999997</v>
      </c>
      <c r="CU4">
        <v>0.93432000000000026</v>
      </c>
      <c r="CV4">
        <v>3945.8890772656619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12</v>
      </c>
      <c r="DG4">
        <v>0.40800000000000025</v>
      </c>
      <c r="DH4">
        <v>1676.2126530984278</v>
      </c>
      <c r="DI4">
        <v>0</v>
      </c>
      <c r="DJ4">
        <v>0</v>
      </c>
      <c r="DK4">
        <v>0</v>
      </c>
      <c r="DL4">
        <v>118.61</v>
      </c>
      <c r="DM4">
        <v>4.0327399999999995</v>
      </c>
      <c r="DN4">
        <v>17504.60718669901</v>
      </c>
      <c r="DO4">
        <v>0</v>
      </c>
      <c r="DP4">
        <v>0</v>
      </c>
      <c r="DQ4">
        <v>0</v>
      </c>
      <c r="DR4">
        <v>102.72999999999999</v>
      </c>
      <c r="DS4">
        <v>3.4928200000000005</v>
      </c>
      <c r="DT4">
        <v>14358.432078226204</v>
      </c>
      <c r="DU4">
        <v>12</v>
      </c>
      <c r="DV4">
        <v>0.40800000000000025</v>
      </c>
      <c r="DW4">
        <v>1761.4088486584756</v>
      </c>
      <c r="DX4">
        <v>3511.82</v>
      </c>
    </row>
    <row r="5" spans="1:128" x14ac:dyDescent="0.25">
      <c r="A5" s="25">
        <v>44534</v>
      </c>
      <c r="B5">
        <v>298.22000000000003</v>
      </c>
      <c r="C5" s="17">
        <v>10.139480000000001</v>
      </c>
      <c r="D5" s="17">
        <v>49058.590613365588</v>
      </c>
      <c r="E5">
        <v>0</v>
      </c>
      <c r="F5">
        <v>0</v>
      </c>
      <c r="G5">
        <v>0</v>
      </c>
      <c r="H5">
        <v>341.87000000000006</v>
      </c>
      <c r="I5">
        <v>11.62358</v>
      </c>
      <c r="J5">
        <v>53647.287939214155</v>
      </c>
      <c r="K5">
        <v>8.73</v>
      </c>
      <c r="L5">
        <v>0.29682000000000003</v>
      </c>
      <c r="M5">
        <v>1369.9521523061164</v>
      </c>
      <c r="N5">
        <v>221.82999999999998</v>
      </c>
      <c r="O5">
        <v>7.5422200000000004</v>
      </c>
      <c r="P5">
        <v>34847.314221236731</v>
      </c>
      <c r="Q5">
        <v>110.17</v>
      </c>
      <c r="R5">
        <v>3.7457800000000003</v>
      </c>
      <c r="S5">
        <v>17306.624927889152</v>
      </c>
      <c r="T5">
        <v>108.32000000000001</v>
      </c>
      <c r="U5">
        <v>3.6828800000000004</v>
      </c>
      <c r="V5">
        <v>17055.945065706754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155.87</v>
      </c>
      <c r="AD5">
        <v>5.2995800000000006</v>
      </c>
      <c r="AE5">
        <v>25945.32325144819</v>
      </c>
      <c r="AF5">
        <v>255.47</v>
      </c>
      <c r="AG5">
        <v>8.6859800000000007</v>
      </c>
      <c r="AH5">
        <v>41701.478239438147</v>
      </c>
      <c r="AI5">
        <v>11.65</v>
      </c>
      <c r="AJ5">
        <v>0.39610000000000006</v>
      </c>
      <c r="AK5">
        <v>1901.6801248266115</v>
      </c>
      <c r="AL5">
        <v>93.52</v>
      </c>
      <c r="AM5">
        <v>3.1796800000000007</v>
      </c>
      <c r="AN5">
        <v>15088.646601500785</v>
      </c>
      <c r="AO5">
        <v>0</v>
      </c>
      <c r="AP5">
        <v>0</v>
      </c>
      <c r="AQ5">
        <v>0</v>
      </c>
      <c r="AR5">
        <v>31.20000000000001</v>
      </c>
      <c r="AS5">
        <v>1.0608000000000002</v>
      </c>
      <c r="AT5">
        <v>5092.9115789347861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187.18000000000004</v>
      </c>
      <c r="BE5">
        <v>6.3641199999999998</v>
      </c>
      <c r="BF5">
        <v>32179.483539974593</v>
      </c>
      <c r="BG5">
        <v>54.24</v>
      </c>
      <c r="BH5">
        <v>1.8441599999999998</v>
      </c>
      <c r="BI5">
        <v>9324.7953157827851</v>
      </c>
      <c r="BJ5">
        <v>103</v>
      </c>
      <c r="BK5">
        <v>3.5020000000000016</v>
      </c>
      <c r="BL5">
        <v>17504.757671012274</v>
      </c>
      <c r="BM5">
        <v>2</v>
      </c>
      <c r="BN5">
        <v>6.8000000000000005E-2</v>
      </c>
      <c r="BO5">
        <v>339.89820720412195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208.73999999999995</v>
      </c>
      <c r="BW5">
        <v>7.0971599999999997</v>
      </c>
      <c r="BX5">
        <v>32997.861899637734</v>
      </c>
      <c r="BY5">
        <v>104.94</v>
      </c>
      <c r="BZ5">
        <v>3.5679600000000016</v>
      </c>
      <c r="CA5">
        <v>16460.421890241854</v>
      </c>
      <c r="CB5">
        <v>31.519999999999996</v>
      </c>
      <c r="CC5">
        <v>1.0716800000000002</v>
      </c>
      <c r="CD5">
        <v>5409.1411799561811</v>
      </c>
      <c r="CE5">
        <v>69.59999999999998</v>
      </c>
      <c r="CF5">
        <v>2.3663999999999996</v>
      </c>
      <c r="CG5">
        <v>10963.605112207502</v>
      </c>
      <c r="CH5">
        <v>60</v>
      </c>
      <c r="CI5">
        <v>2.0400000000000009</v>
      </c>
      <c r="CJ5">
        <v>9451.3837174202636</v>
      </c>
      <c r="CK5">
        <v>1.7999999999999998</v>
      </c>
      <c r="CL5">
        <v>6.1200000000000004E-2</v>
      </c>
      <c r="CM5">
        <v>299.6187967704289</v>
      </c>
      <c r="CN5">
        <v>4.8000000000000016</v>
      </c>
      <c r="CO5">
        <v>0.16320000000000001</v>
      </c>
      <c r="CP5">
        <v>798.9834580544773</v>
      </c>
      <c r="CQ5">
        <v>27.08</v>
      </c>
      <c r="CR5">
        <v>0.92072000000000032</v>
      </c>
      <c r="CS5">
        <v>4338.6368843323617</v>
      </c>
      <c r="CT5">
        <v>25.7</v>
      </c>
      <c r="CU5">
        <v>0.87379999999999991</v>
      </c>
      <c r="CV5">
        <v>4117.5394360170494</v>
      </c>
      <c r="CW5">
        <v>2.4</v>
      </c>
      <c r="CX5">
        <v>8.1600000000000006E-2</v>
      </c>
      <c r="CY5">
        <v>404.14296898352382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12</v>
      </c>
      <c r="DG5">
        <v>0.40800000000000025</v>
      </c>
      <c r="DH5">
        <v>1889.5064696130078</v>
      </c>
      <c r="DI5">
        <v>0</v>
      </c>
      <c r="DJ5">
        <v>0</v>
      </c>
      <c r="DK5">
        <v>0</v>
      </c>
      <c r="DL5">
        <v>124.44999999999999</v>
      </c>
      <c r="DM5">
        <v>4.2313000000000001</v>
      </c>
      <c r="DN5">
        <v>20685.068967312269</v>
      </c>
      <c r="DO5">
        <v>169.85</v>
      </c>
      <c r="DP5">
        <v>5.7749000000000006</v>
      </c>
      <c r="DQ5">
        <v>26797.076363718847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4032.02</v>
      </c>
    </row>
    <row r="6" spans="1:128" x14ac:dyDescent="0.25">
      <c r="A6" s="25">
        <v>44535</v>
      </c>
      <c r="B6">
        <v>17.440000000000001</v>
      </c>
      <c r="C6" s="17">
        <v>0.59295999999999993</v>
      </c>
      <c r="D6" s="17">
        <v>3084.2530604198059</v>
      </c>
      <c r="E6">
        <v>289.26</v>
      </c>
      <c r="F6">
        <v>9.8348399999999998</v>
      </c>
      <c r="G6">
        <v>51155.44955602254</v>
      </c>
      <c r="H6">
        <v>460.21999999999997</v>
      </c>
      <c r="I6">
        <v>15.647480000000002</v>
      </c>
      <c r="J6">
        <v>77201.632062587334</v>
      </c>
      <c r="K6">
        <v>0</v>
      </c>
      <c r="L6">
        <v>0</v>
      </c>
      <c r="M6">
        <v>0</v>
      </c>
      <c r="N6">
        <v>322.38</v>
      </c>
      <c r="O6">
        <v>10.96092</v>
      </c>
      <c r="P6">
        <v>54201.509642037461</v>
      </c>
      <c r="Q6">
        <v>277.05000000000007</v>
      </c>
      <c r="R6">
        <v>9.4197000000000024</v>
      </c>
      <c r="S6">
        <v>46580.210454514789</v>
      </c>
      <c r="T6">
        <v>154.65</v>
      </c>
      <c r="U6">
        <v>5.2581000000000007</v>
      </c>
      <c r="V6">
        <v>26085.932762383956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165.10999999999999</v>
      </c>
      <c r="AD6">
        <v>5.6137400000000008</v>
      </c>
      <c r="AE6">
        <v>29647.005140298868</v>
      </c>
      <c r="AF6">
        <v>0</v>
      </c>
      <c r="AG6">
        <v>0</v>
      </c>
      <c r="AH6">
        <v>0</v>
      </c>
      <c r="AI6">
        <v>349.20000000000005</v>
      </c>
      <c r="AJ6">
        <v>11.872800000000002</v>
      </c>
      <c r="AK6">
        <v>60899.262675578488</v>
      </c>
      <c r="AL6">
        <v>95.56</v>
      </c>
      <c r="AM6">
        <v>3.2490400000000013</v>
      </c>
      <c r="AN6">
        <v>16732.272909730953</v>
      </c>
      <c r="AO6">
        <v>0</v>
      </c>
      <c r="AP6">
        <v>0</v>
      </c>
      <c r="AQ6">
        <v>0</v>
      </c>
      <c r="AR6">
        <v>31.20000000000001</v>
      </c>
      <c r="AS6">
        <v>1.0608000000000002</v>
      </c>
      <c r="AT6">
        <v>5441.1712356186972</v>
      </c>
      <c r="AU6">
        <v>0</v>
      </c>
      <c r="AV6">
        <v>0</v>
      </c>
      <c r="AW6">
        <v>0</v>
      </c>
      <c r="AX6">
        <v>1.5999999999999999</v>
      </c>
      <c r="AY6">
        <v>5.4400000000000004E-2</v>
      </c>
      <c r="AZ6">
        <v>282.95899636878954</v>
      </c>
      <c r="BA6">
        <v>0</v>
      </c>
      <c r="BB6">
        <v>0</v>
      </c>
      <c r="BC6">
        <v>0</v>
      </c>
      <c r="BD6">
        <v>186.29999999999995</v>
      </c>
      <c r="BE6">
        <v>6.3341999999999992</v>
      </c>
      <c r="BF6">
        <v>34557.06667244446</v>
      </c>
      <c r="BG6">
        <v>0</v>
      </c>
      <c r="BH6">
        <v>0</v>
      </c>
      <c r="BI6">
        <v>0</v>
      </c>
      <c r="BJ6">
        <v>94</v>
      </c>
      <c r="BK6">
        <v>3.1960000000000002</v>
      </c>
      <c r="BL6">
        <v>17251.000184676333</v>
      </c>
      <c r="BM6">
        <v>12</v>
      </c>
      <c r="BN6">
        <v>0.40800000000000025</v>
      </c>
      <c r="BO6">
        <v>2202.2553427246389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210.11000000000004</v>
      </c>
      <c r="BW6">
        <v>7.1437399999999984</v>
      </c>
      <c r="BX6">
        <v>35152.61424135667</v>
      </c>
      <c r="BY6">
        <v>104.54</v>
      </c>
      <c r="BZ6">
        <v>3.5543600000000013</v>
      </c>
      <c r="CA6">
        <v>17358.608213935386</v>
      </c>
      <c r="CB6">
        <v>30.39</v>
      </c>
      <c r="CC6">
        <v>1.0332599999999998</v>
      </c>
      <c r="CD6">
        <v>5422.1601828793109</v>
      </c>
      <c r="CE6">
        <v>47.999999999999986</v>
      </c>
      <c r="CF6">
        <v>1.6319999999999992</v>
      </c>
      <c r="CG6">
        <v>8001.9032505118794</v>
      </c>
      <c r="CH6">
        <v>48</v>
      </c>
      <c r="CI6">
        <v>1.632000000000001</v>
      </c>
      <c r="CJ6">
        <v>8001.9032505118803</v>
      </c>
      <c r="CK6">
        <v>4.8000000000000016</v>
      </c>
      <c r="CL6">
        <v>0.16320000000000001</v>
      </c>
      <c r="CM6">
        <v>861.88374219268746</v>
      </c>
      <c r="CN6">
        <v>4.8000000000000016</v>
      </c>
      <c r="CO6">
        <v>0.16320000000000001</v>
      </c>
      <c r="CP6">
        <v>861.88374219268746</v>
      </c>
      <c r="CQ6">
        <v>24.669999999999998</v>
      </c>
      <c r="CR6">
        <v>0.8387800000000003</v>
      </c>
      <c r="CS6">
        <v>4282.2405483851817</v>
      </c>
      <c r="CT6">
        <v>25.789999999999996</v>
      </c>
      <c r="CU6">
        <v>0.87685999999999997</v>
      </c>
      <c r="CV6">
        <v>4476.651144825857</v>
      </c>
      <c r="CW6">
        <v>4.8000000000000016</v>
      </c>
      <c r="CX6">
        <v>0.16320000000000001</v>
      </c>
      <c r="CY6">
        <v>871.98934245099167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12</v>
      </c>
      <c r="DG6">
        <v>0.40800000000000025</v>
      </c>
      <c r="DH6">
        <v>2024.1266934924502</v>
      </c>
      <c r="DI6">
        <v>0</v>
      </c>
      <c r="DJ6">
        <v>0</v>
      </c>
      <c r="DK6">
        <v>0</v>
      </c>
      <c r="DL6">
        <v>127.5</v>
      </c>
      <c r="DM6">
        <v>4.3350000000000009</v>
      </c>
      <c r="DN6">
        <v>22877.149038854732</v>
      </c>
      <c r="DO6">
        <v>0</v>
      </c>
      <c r="DP6">
        <v>0</v>
      </c>
      <c r="DQ6">
        <v>0</v>
      </c>
      <c r="DR6">
        <v>125.45</v>
      </c>
      <c r="DS6">
        <v>4.2652999999999999</v>
      </c>
      <c r="DT6">
        <v>20951.991365676986</v>
      </c>
      <c r="DU6">
        <v>10.799999999999999</v>
      </c>
      <c r="DV6">
        <v>0.36720000000000003</v>
      </c>
      <c r="DW6">
        <v>1883.4823507910876</v>
      </c>
      <c r="DX6">
        <v>4412.1400000000003</v>
      </c>
    </row>
    <row r="7" spans="1:128" x14ac:dyDescent="0.25">
      <c r="A7" s="25">
        <v>44536</v>
      </c>
      <c r="B7">
        <v>286.89999999999998</v>
      </c>
      <c r="C7" s="17">
        <v>9.7545999999999999</v>
      </c>
      <c r="D7" s="17">
        <v>49568.933212230106</v>
      </c>
      <c r="E7">
        <v>59.81</v>
      </c>
      <c r="F7">
        <v>2.0335400000000003</v>
      </c>
      <c r="G7">
        <v>10333.628077460726</v>
      </c>
      <c r="H7">
        <v>357.59</v>
      </c>
      <c r="I7">
        <v>12.158060000000003</v>
      </c>
      <c r="J7">
        <v>58049.207350035431</v>
      </c>
      <c r="K7">
        <v>0</v>
      </c>
      <c r="L7">
        <v>0</v>
      </c>
      <c r="M7">
        <v>0</v>
      </c>
      <c r="N7">
        <v>274.95</v>
      </c>
      <c r="O7">
        <v>9.3483000000000001</v>
      </c>
      <c r="P7">
        <v>44751.478119227468</v>
      </c>
      <c r="Q7">
        <v>155.5</v>
      </c>
      <c r="R7">
        <v>5.2870000000000008</v>
      </c>
      <c r="S7">
        <v>25309.528450772399</v>
      </c>
      <c r="T7">
        <v>136.68</v>
      </c>
      <c r="U7">
        <v>4.6471200000000001</v>
      </c>
      <c r="V7">
        <v>22321.718338704108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212.2</v>
      </c>
      <c r="AD7">
        <v>7.2148000000000003</v>
      </c>
      <c r="AE7">
        <v>37015.74074633055</v>
      </c>
      <c r="AF7">
        <v>315.77000000000004</v>
      </c>
      <c r="AG7">
        <v>10.736180000000001</v>
      </c>
      <c r="AH7">
        <v>53906.756415329648</v>
      </c>
      <c r="AI7">
        <v>193.05</v>
      </c>
      <c r="AJ7">
        <v>6.5636999999999999</v>
      </c>
      <c r="AK7">
        <v>32956.580188046319</v>
      </c>
      <c r="AL7">
        <v>93.51</v>
      </c>
      <c r="AM7">
        <v>3.1793400000000003</v>
      </c>
      <c r="AN7">
        <v>15913.648785623524</v>
      </c>
      <c r="AO7">
        <v>0</v>
      </c>
      <c r="AP7">
        <v>0</v>
      </c>
      <c r="AQ7">
        <v>0</v>
      </c>
      <c r="AR7">
        <v>31.20000000000001</v>
      </c>
      <c r="AS7">
        <v>1.0608000000000002</v>
      </c>
      <c r="AT7">
        <v>5326.3159899872835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176.27000000000004</v>
      </c>
      <c r="BE7">
        <v>5.9931799999999997</v>
      </c>
      <c r="BF7">
        <v>31765.129712612048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</v>
      </c>
      <c r="BN7">
        <v>6.8000000000000005E-2</v>
      </c>
      <c r="BO7">
        <v>357.21809669766458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207.87000000000003</v>
      </c>
      <c r="BW7">
        <v>7.0675800000000013</v>
      </c>
      <c r="BX7">
        <v>33525.516194549884</v>
      </c>
      <c r="BY7">
        <v>104.89</v>
      </c>
      <c r="BZ7">
        <v>3.5662600000000015</v>
      </c>
      <c r="CA7">
        <v>16789.908803320715</v>
      </c>
      <c r="CB7">
        <v>30.38</v>
      </c>
      <c r="CC7">
        <v>1.0329199999999998</v>
      </c>
      <c r="CD7">
        <v>5231.2638547812303</v>
      </c>
      <c r="CE7">
        <v>52</v>
      </c>
      <c r="CF7">
        <v>1.7680000000000007</v>
      </c>
      <c r="CG7">
        <v>8358.1257783761375</v>
      </c>
      <c r="CH7">
        <v>48</v>
      </c>
      <c r="CI7">
        <v>1.632000000000001</v>
      </c>
      <c r="CJ7">
        <v>7715.1930261933576</v>
      </c>
      <c r="CK7">
        <v>4.8000000000000016</v>
      </c>
      <c r="CL7">
        <v>0.16320000000000001</v>
      </c>
      <c r="CM7">
        <v>837.30233544951273</v>
      </c>
      <c r="CN7">
        <v>4.8000000000000016</v>
      </c>
      <c r="CO7">
        <v>0.16320000000000001</v>
      </c>
      <c r="CP7">
        <v>837.30233544951273</v>
      </c>
      <c r="CQ7">
        <v>23.25</v>
      </c>
      <c r="CR7">
        <v>0.79050000000000031</v>
      </c>
      <c r="CS7">
        <v>3894.5238349853248</v>
      </c>
      <c r="CT7">
        <v>25.940000000000008</v>
      </c>
      <c r="CU7">
        <v>0.88195999999999986</v>
      </c>
      <c r="CV7">
        <v>4345.1160550330878</v>
      </c>
      <c r="CW7">
        <v>4.6000000000000014</v>
      </c>
      <c r="CX7">
        <v>0.15640000000000001</v>
      </c>
      <c r="CY7">
        <v>812.50061276997212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12</v>
      </c>
      <c r="DG7">
        <v>0.40800000000000025</v>
      </c>
      <c r="DH7">
        <v>1959.7645600266983</v>
      </c>
      <c r="DI7">
        <v>132.76</v>
      </c>
      <c r="DJ7">
        <v>4.5138400000000001</v>
      </c>
      <c r="DK7">
        <v>23132.878322671539</v>
      </c>
      <c r="DL7">
        <v>0</v>
      </c>
      <c r="DM7">
        <v>0</v>
      </c>
      <c r="DN7">
        <v>0</v>
      </c>
      <c r="DO7">
        <v>167.85</v>
      </c>
      <c r="DP7">
        <v>5.7069000000000001</v>
      </c>
      <c r="DQ7">
        <v>27022.206608022556</v>
      </c>
      <c r="DR7">
        <v>0</v>
      </c>
      <c r="DS7">
        <v>0</v>
      </c>
      <c r="DT7">
        <v>0</v>
      </c>
      <c r="DU7">
        <v>17.999999999999996</v>
      </c>
      <c r="DV7">
        <v>0.61199999999999988</v>
      </c>
      <c r="DW7">
        <v>3072.8746096080481</v>
      </c>
      <c r="DX7">
        <v>4274.8</v>
      </c>
    </row>
    <row r="8" spans="1:128" x14ac:dyDescent="0.25">
      <c r="A8" s="25">
        <v>44537</v>
      </c>
      <c r="B8">
        <v>93.21</v>
      </c>
      <c r="C8" s="17">
        <v>3.1691400000000001</v>
      </c>
      <c r="D8" s="17">
        <v>21637.565195491021</v>
      </c>
      <c r="E8">
        <v>247.24</v>
      </c>
      <c r="F8">
        <v>8.4061599999999999</v>
      </c>
      <c r="G8">
        <v>57393.751946499295</v>
      </c>
      <c r="H8">
        <v>59.7</v>
      </c>
      <c r="I8">
        <v>2.0298000000000003</v>
      </c>
      <c r="J8">
        <v>13054.764902250972</v>
      </c>
      <c r="K8">
        <v>359.46000000000004</v>
      </c>
      <c r="L8">
        <v>12.221640000000001</v>
      </c>
      <c r="M8">
        <v>78605.641366295764</v>
      </c>
      <c r="N8">
        <v>202.03</v>
      </c>
      <c r="O8">
        <v>6.8690200000000008</v>
      </c>
      <c r="P8">
        <v>44294.880702043651</v>
      </c>
      <c r="Q8">
        <v>284.83000000000004</v>
      </c>
      <c r="R8">
        <v>9.6842200000000016</v>
      </c>
      <c r="S8">
        <v>62448.700046345068</v>
      </c>
      <c r="T8">
        <v>1.56</v>
      </c>
      <c r="U8">
        <v>5.3040000000000004E-2</v>
      </c>
      <c r="V8">
        <v>341.84221559850999</v>
      </c>
      <c r="W8">
        <v>101.4</v>
      </c>
      <c r="X8">
        <v>3.4476</v>
      </c>
      <c r="Y8">
        <v>22219.74401390315</v>
      </c>
      <c r="Z8">
        <v>0</v>
      </c>
      <c r="AA8">
        <v>0</v>
      </c>
      <c r="AB8">
        <v>0</v>
      </c>
      <c r="AC8">
        <v>181.48000000000002</v>
      </c>
      <c r="AD8">
        <v>6.1703200000000011</v>
      </c>
      <c r="AE8">
        <v>42464.296848202437</v>
      </c>
      <c r="AF8">
        <v>154.65</v>
      </c>
      <c r="AG8">
        <v>5.2581000000000016</v>
      </c>
      <c r="AH8">
        <v>35208.751047205027</v>
      </c>
      <c r="AI8">
        <v>247.26</v>
      </c>
      <c r="AJ8">
        <v>8.4068400000000008</v>
      </c>
      <c r="AK8">
        <v>56293.021557917324</v>
      </c>
      <c r="AL8">
        <v>94.38</v>
      </c>
      <c r="AM8">
        <v>3.2089200000000009</v>
      </c>
      <c r="AN8">
        <v>21480.311746210362</v>
      </c>
      <c r="AO8">
        <v>0</v>
      </c>
      <c r="AP8">
        <v>0</v>
      </c>
      <c r="AQ8">
        <v>0</v>
      </c>
      <c r="AR8">
        <v>31.20000000000001</v>
      </c>
      <c r="AS8">
        <v>1.0608000000000002</v>
      </c>
      <c r="AT8">
        <v>7103.2203858570792</v>
      </c>
      <c r="AU8">
        <v>0</v>
      </c>
      <c r="AV8">
        <v>0</v>
      </c>
      <c r="AW8">
        <v>0</v>
      </c>
      <c r="AX8">
        <v>0.60000000000000009</v>
      </c>
      <c r="AY8">
        <v>2.0400000000000001E-2</v>
      </c>
      <c r="AZ8">
        <v>139.28268551973619</v>
      </c>
      <c r="BA8">
        <v>85.169999999999987</v>
      </c>
      <c r="BB8">
        <v>2.8957800000000007</v>
      </c>
      <c r="BC8">
        <v>20245.942908470493</v>
      </c>
      <c r="BD8">
        <v>170.14999999999995</v>
      </c>
      <c r="BE8">
        <v>5.7850999999999999</v>
      </c>
      <c r="BF8">
        <v>41650.718667016394</v>
      </c>
      <c r="BG8">
        <v>0</v>
      </c>
      <c r="BH8">
        <v>0</v>
      </c>
      <c r="BI8">
        <v>0</v>
      </c>
      <c r="BJ8">
        <v>47</v>
      </c>
      <c r="BK8">
        <v>1.5979999999999999</v>
      </c>
      <c r="BL8">
        <v>11215.21481747898</v>
      </c>
      <c r="BM8">
        <v>7.3000000000000007</v>
      </c>
      <c r="BN8">
        <v>0.24820000000000009</v>
      </c>
      <c r="BO8">
        <v>1741.9376205871606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150.35999999999999</v>
      </c>
      <c r="BW8">
        <v>5.1122400000000008</v>
      </c>
      <c r="BX8">
        <v>32837.357064237891</v>
      </c>
      <c r="BY8">
        <v>104.77</v>
      </c>
      <c r="BZ8">
        <v>3.5621800000000015</v>
      </c>
      <c r="CA8">
        <v>22646.312822864111</v>
      </c>
      <c r="CB8">
        <v>30.210000000000004</v>
      </c>
      <c r="CC8">
        <v>1.0271399999999999</v>
      </c>
      <c r="CD8">
        <v>6915.3367277710067</v>
      </c>
      <c r="CE8">
        <v>72</v>
      </c>
      <c r="CF8">
        <v>2.4480000000000004</v>
      </c>
      <c r="CG8">
        <v>15648.155508869228</v>
      </c>
      <c r="CH8">
        <v>48</v>
      </c>
      <c r="CI8">
        <v>1.632000000000001</v>
      </c>
      <c r="CJ8">
        <v>10432.103672579486</v>
      </c>
      <c r="CK8">
        <v>4.8000000000000016</v>
      </c>
      <c r="CL8">
        <v>0.16320000000000001</v>
      </c>
      <c r="CM8">
        <v>1123.1464892625731</v>
      </c>
      <c r="CN8">
        <v>3.2000000000000006</v>
      </c>
      <c r="CO8">
        <v>0.10880000000000001</v>
      </c>
      <c r="CP8">
        <v>748.76432617504861</v>
      </c>
      <c r="CQ8">
        <v>11.56</v>
      </c>
      <c r="CR8">
        <v>0.39304</v>
      </c>
      <c r="CS8">
        <v>2605.5187930256943</v>
      </c>
      <c r="CT8">
        <v>26</v>
      </c>
      <c r="CU8">
        <v>0.88399999999999979</v>
      </c>
      <c r="CV8">
        <v>5860.1633753173064</v>
      </c>
      <c r="CW8">
        <v>2.8000000000000003</v>
      </c>
      <c r="CX8">
        <v>9.5200000000000007E-2</v>
      </c>
      <c r="CY8">
        <v>665.59399018101885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11.8</v>
      </c>
      <c r="DG8">
        <v>0.40120000000000022</v>
      </c>
      <c r="DH8">
        <v>2585.7295795271916</v>
      </c>
      <c r="DI8">
        <v>5.22</v>
      </c>
      <c r="DJ8">
        <v>0.17748</v>
      </c>
      <c r="DK8">
        <v>1221.8377091913658</v>
      </c>
      <c r="DL8">
        <v>119.97</v>
      </c>
      <c r="DM8">
        <v>4.0789800000000005</v>
      </c>
      <c r="DN8">
        <v>28081.201144001559</v>
      </c>
      <c r="DO8">
        <v>0</v>
      </c>
      <c r="DP8">
        <v>0</v>
      </c>
      <c r="DQ8">
        <v>0</v>
      </c>
      <c r="DR8">
        <v>197.94</v>
      </c>
      <c r="DS8">
        <v>6.7299600000000002</v>
      </c>
      <c r="DT8">
        <v>43045.583863061845</v>
      </c>
      <c r="DU8">
        <v>0</v>
      </c>
      <c r="DV8">
        <v>0</v>
      </c>
      <c r="DW8">
        <v>0</v>
      </c>
      <c r="DX8">
        <v>5946.03</v>
      </c>
    </row>
    <row r="9" spans="1:128" x14ac:dyDescent="0.25">
      <c r="A9" s="25">
        <v>44538</v>
      </c>
      <c r="B9">
        <v>371.22</v>
      </c>
      <c r="C9" s="17">
        <v>12.62148</v>
      </c>
      <c r="D9" s="17">
        <v>88781.477135321795</v>
      </c>
      <c r="E9">
        <v>51.75</v>
      </c>
      <c r="F9">
        <v>1.7595000000000001</v>
      </c>
      <c r="G9">
        <v>12376.599972396161</v>
      </c>
      <c r="H9">
        <v>382.92</v>
      </c>
      <c r="I9">
        <v>13.019280000000002</v>
      </c>
      <c r="J9">
        <v>85798.3297058069</v>
      </c>
      <c r="K9">
        <v>63.5</v>
      </c>
      <c r="L9">
        <v>2.1590000000000003</v>
      </c>
      <c r="M9">
        <v>14228.35615863734</v>
      </c>
      <c r="N9">
        <v>229.5</v>
      </c>
      <c r="O9">
        <v>7.802999999999999</v>
      </c>
      <c r="P9">
        <v>51609.775515436479</v>
      </c>
      <c r="Q9">
        <v>264.52999999999997</v>
      </c>
      <c r="R9">
        <v>8.9940200000000008</v>
      </c>
      <c r="S9">
        <v>59487.293756420113</v>
      </c>
      <c r="T9">
        <v>125.82</v>
      </c>
      <c r="U9">
        <v>4.2778800000000006</v>
      </c>
      <c r="V9">
        <v>28417.027716300759</v>
      </c>
      <c r="W9">
        <v>0.66</v>
      </c>
      <c r="X9">
        <v>2.2440000000000002E-2</v>
      </c>
      <c r="Y9">
        <v>149.06404619900252</v>
      </c>
      <c r="Z9">
        <v>0</v>
      </c>
      <c r="AA9">
        <v>0</v>
      </c>
      <c r="AB9">
        <v>0</v>
      </c>
      <c r="AC9">
        <v>198.72000000000003</v>
      </c>
      <c r="AD9">
        <v>6.7564800000000007</v>
      </c>
      <c r="AE9">
        <v>47832.134934278241</v>
      </c>
      <c r="AF9">
        <v>216.96999999999997</v>
      </c>
      <c r="AG9">
        <v>7.3769800000000014</v>
      </c>
      <c r="AH9">
        <v>51198.828750201632</v>
      </c>
      <c r="AI9">
        <v>127.97</v>
      </c>
      <c r="AJ9">
        <v>4.3509800000000007</v>
      </c>
      <c r="AK9">
        <v>30197.327350155796</v>
      </c>
      <c r="AL9">
        <v>118.91999999999999</v>
      </c>
      <c r="AM9">
        <v>4.0432800000000011</v>
      </c>
      <c r="AN9">
        <v>27894.478776257998</v>
      </c>
      <c r="AO9">
        <v>0</v>
      </c>
      <c r="AP9">
        <v>0</v>
      </c>
      <c r="AQ9">
        <v>0</v>
      </c>
      <c r="AR9">
        <v>31.20000000000001</v>
      </c>
      <c r="AS9">
        <v>1.0608000000000002</v>
      </c>
      <c r="AT9">
        <v>7362.324086308201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106.17</v>
      </c>
      <c r="BB9">
        <v>3.6097799999999993</v>
      </c>
      <c r="BC9">
        <v>25864.389859916926</v>
      </c>
      <c r="BD9">
        <v>174.43999999999997</v>
      </c>
      <c r="BE9">
        <v>5.9309600000000007</v>
      </c>
      <c r="BF9">
        <v>43976.55140446929</v>
      </c>
      <c r="BG9">
        <v>0</v>
      </c>
      <c r="BH9">
        <v>0</v>
      </c>
      <c r="BI9">
        <v>0</v>
      </c>
      <c r="BJ9">
        <v>82</v>
      </c>
      <c r="BK9">
        <v>2.7879999999999998</v>
      </c>
      <c r="BL9">
        <v>20216.912850903831</v>
      </c>
      <c r="BM9">
        <v>7.4</v>
      </c>
      <c r="BN9">
        <v>0.2516000000000001</v>
      </c>
      <c r="BO9">
        <v>1824.4531109352242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194.92</v>
      </c>
      <c r="BW9">
        <v>6.6272800000000007</v>
      </c>
      <c r="BX9">
        <v>43538.49644835051</v>
      </c>
      <c r="BY9">
        <v>106.94000000000001</v>
      </c>
      <c r="BZ9">
        <v>3.6359600000000016</v>
      </c>
      <c r="CA9">
        <v>23704.954429011537</v>
      </c>
      <c r="CB9">
        <v>28.05</v>
      </c>
      <c r="CC9">
        <v>0.95369999999999999</v>
      </c>
      <c r="CD9">
        <v>6808.1247749669392</v>
      </c>
      <c r="CE9">
        <v>72</v>
      </c>
      <c r="CF9">
        <v>2.4480000000000004</v>
      </c>
      <c r="CG9">
        <v>16042.093915965237</v>
      </c>
      <c r="CH9">
        <v>48</v>
      </c>
      <c r="CI9">
        <v>1.632000000000001</v>
      </c>
      <c r="CJ9">
        <v>10694.729277310153</v>
      </c>
      <c r="CK9">
        <v>4.8000000000000016</v>
      </c>
      <c r="CL9">
        <v>0.16320000000000001</v>
      </c>
      <c r="CM9">
        <v>1155.3655781226626</v>
      </c>
      <c r="CN9">
        <v>4.8000000000000016</v>
      </c>
      <c r="CO9">
        <v>0.16320000000000001</v>
      </c>
      <c r="CP9">
        <v>1155.3655781226626</v>
      </c>
      <c r="CQ9">
        <v>29.279999999999994</v>
      </c>
      <c r="CR9">
        <v>0.9955200000000004</v>
      </c>
      <c r="CS9">
        <v>6717.0886021694459</v>
      </c>
      <c r="CT9">
        <v>26.53</v>
      </c>
      <c r="CU9">
        <v>0.90201999999999982</v>
      </c>
      <c r="CV9">
        <v>6086.2145018973843</v>
      </c>
      <c r="CW9">
        <v>1.9999999999999998</v>
      </c>
      <c r="CX9">
        <v>6.8000000000000005E-2</v>
      </c>
      <c r="CY9">
        <v>487.2259557298093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6.0000000000000027</v>
      </c>
      <c r="DG9">
        <v>0.20400000000000001</v>
      </c>
      <c r="DH9">
        <v>1355.1276927182041</v>
      </c>
      <c r="DI9">
        <v>157.75000000000003</v>
      </c>
      <c r="DJ9">
        <v>5.363500000000001</v>
      </c>
      <c r="DK9">
        <v>37942.039769767776</v>
      </c>
      <c r="DL9">
        <v>2.75</v>
      </c>
      <c r="DM9">
        <v>9.35E-2</v>
      </c>
      <c r="DN9">
        <v>661.4301703129089</v>
      </c>
      <c r="DO9">
        <v>227.49</v>
      </c>
      <c r="DP9">
        <v>7.7346600000000008</v>
      </c>
      <c r="DQ9">
        <v>50679.135872276878</v>
      </c>
      <c r="DR9">
        <v>27.19</v>
      </c>
      <c r="DS9">
        <v>0.92446000000000006</v>
      </c>
      <c r="DT9">
        <v>6057.2583602233435</v>
      </c>
      <c r="DU9">
        <v>0</v>
      </c>
      <c r="DV9">
        <v>0</v>
      </c>
      <c r="DW9">
        <v>0</v>
      </c>
      <c r="DX9">
        <v>6124.33</v>
      </c>
    </row>
    <row r="10" spans="1:128" x14ac:dyDescent="0.25">
      <c r="A10" s="25">
        <v>44539</v>
      </c>
      <c r="B10">
        <v>85.79</v>
      </c>
      <c r="C10" s="17">
        <v>2.9168600000000007</v>
      </c>
      <c r="D10" s="17">
        <v>20321.984254940915</v>
      </c>
      <c r="E10">
        <v>266.14</v>
      </c>
      <c r="F10">
        <v>9.0487599999999997</v>
      </c>
      <c r="G10">
        <v>63043.395379531117</v>
      </c>
      <c r="H10">
        <v>110.26</v>
      </c>
      <c r="I10">
        <v>3.7488400000000004</v>
      </c>
      <c r="J10">
        <v>24428.806774606714</v>
      </c>
      <c r="K10">
        <v>322.75</v>
      </c>
      <c r="L10">
        <v>10.9735</v>
      </c>
      <c r="M10">
        <v>71507.907154490036</v>
      </c>
      <c r="N10">
        <v>208.15</v>
      </c>
      <c r="O10">
        <v>7.0771000000000006</v>
      </c>
      <c r="P10">
        <v>46224.363056790826</v>
      </c>
      <c r="Q10">
        <v>261.64</v>
      </c>
      <c r="R10">
        <v>8.895760000000001</v>
      </c>
      <c r="S10">
        <v>58103.013933119146</v>
      </c>
      <c r="T10">
        <v>3.96</v>
      </c>
      <c r="U10">
        <v>0.13464000000000001</v>
      </c>
      <c r="V10">
        <v>882.47465071383988</v>
      </c>
      <c r="W10">
        <v>146.16999999999999</v>
      </c>
      <c r="X10">
        <v>4.9697800000000001</v>
      </c>
      <c r="Y10">
        <v>32573.565579505557</v>
      </c>
      <c r="Z10">
        <v>0</v>
      </c>
      <c r="AA10">
        <v>0</v>
      </c>
      <c r="AB10">
        <v>0</v>
      </c>
      <c r="AC10">
        <v>199.10000000000002</v>
      </c>
      <c r="AD10">
        <v>6.769400000000001</v>
      </c>
      <c r="AE10">
        <v>47440.826501326017</v>
      </c>
      <c r="AF10">
        <v>140.93</v>
      </c>
      <c r="AG10">
        <v>4.79162</v>
      </c>
      <c r="AH10">
        <v>32997.687764170136</v>
      </c>
      <c r="AI10">
        <v>210.94</v>
      </c>
      <c r="AJ10">
        <v>7.1719600000000003</v>
      </c>
      <c r="AK10">
        <v>49389.996856411322</v>
      </c>
      <c r="AL10">
        <v>141.09999999999997</v>
      </c>
      <c r="AM10">
        <v>4.7974000000000014</v>
      </c>
      <c r="AN10">
        <v>32763.969054975405</v>
      </c>
      <c r="AO10">
        <v>0</v>
      </c>
      <c r="AP10">
        <v>0</v>
      </c>
      <c r="AQ10">
        <v>0</v>
      </c>
      <c r="AR10">
        <v>31.20000000000001</v>
      </c>
      <c r="AS10">
        <v>1.0608000000000002</v>
      </c>
      <c r="AT10">
        <v>7305.2427321514788</v>
      </c>
      <c r="AU10">
        <v>0</v>
      </c>
      <c r="AV10">
        <v>0</v>
      </c>
      <c r="AW10">
        <v>0</v>
      </c>
      <c r="AX10">
        <v>0.4</v>
      </c>
      <c r="AY10">
        <v>1.3600000000000001E-2</v>
      </c>
      <c r="AZ10">
        <v>94.7522287210207</v>
      </c>
      <c r="BA10">
        <v>106.9</v>
      </c>
      <c r="BB10">
        <v>3.6345999999999998</v>
      </c>
      <c r="BC10">
        <v>25765.25438696647</v>
      </c>
      <c r="BD10">
        <v>187.06000000000003</v>
      </c>
      <c r="BE10">
        <v>6.3600399999999997</v>
      </c>
      <c r="BF10">
        <v>46558.958442524621</v>
      </c>
      <c r="BG10">
        <v>0</v>
      </c>
      <c r="BH10">
        <v>0</v>
      </c>
      <c r="BI10">
        <v>0</v>
      </c>
      <c r="BJ10">
        <v>76</v>
      </c>
      <c r="BK10">
        <v>2.584000000000001</v>
      </c>
      <c r="BL10">
        <v>18565.162071594252</v>
      </c>
      <c r="BM10">
        <v>0.7</v>
      </c>
      <c r="BN10">
        <v>2.3800000000000002E-2</v>
      </c>
      <c r="BO10">
        <v>170.99491381731551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181.42000000000007</v>
      </c>
      <c r="BW10">
        <v>6.1682800000000011</v>
      </c>
      <c r="BX10">
        <v>40181.409632758892</v>
      </c>
      <c r="BY10">
        <v>103.17000000000002</v>
      </c>
      <c r="BZ10">
        <v>3.5077800000000003</v>
      </c>
      <c r="CA10">
        <v>22682.105889309634</v>
      </c>
      <c r="CB10">
        <v>30.069999999999997</v>
      </c>
      <c r="CC10">
        <v>1.0223800000000001</v>
      </c>
      <c r="CD10">
        <v>7135.9069214765459</v>
      </c>
      <c r="CE10">
        <v>72</v>
      </c>
      <c r="CF10">
        <v>2.4480000000000004</v>
      </c>
      <c r="CG10">
        <v>15912.675467850513</v>
      </c>
      <c r="CH10">
        <v>48</v>
      </c>
      <c r="CI10">
        <v>1.632000000000001</v>
      </c>
      <c r="CJ10">
        <v>10608.450311900337</v>
      </c>
      <c r="CK10">
        <v>4.8000000000000016</v>
      </c>
      <c r="CL10">
        <v>0.16320000000000001</v>
      </c>
      <c r="CM10">
        <v>1143.726605757734</v>
      </c>
      <c r="CN10">
        <v>3.0000000000000004</v>
      </c>
      <c r="CO10">
        <v>0.10200000000000001</v>
      </c>
      <c r="CP10">
        <v>714.82912859858357</v>
      </c>
      <c r="CQ10">
        <v>27.29000000000001</v>
      </c>
      <c r="CR10">
        <v>0.92786000000000035</v>
      </c>
      <c r="CS10">
        <v>6131.3169054667442</v>
      </c>
      <c r="CT10">
        <v>26.02</v>
      </c>
      <c r="CU10">
        <v>0.88467999999999991</v>
      </c>
      <c r="CV10">
        <v>5845.9826266121154</v>
      </c>
      <c r="CW10">
        <v>3.0000000000000004</v>
      </c>
      <c r="CX10">
        <v>0.10200000000000001</v>
      </c>
      <c r="CY10">
        <v>723.0660725996205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4.8000000000000016</v>
      </c>
      <c r="DG10">
        <v>0.16320000000000001</v>
      </c>
      <c r="DH10">
        <v>1069.6662432895025</v>
      </c>
      <c r="DI10">
        <v>9.06</v>
      </c>
      <c r="DJ10">
        <v>0.30804000000000004</v>
      </c>
      <c r="DK10">
        <v>2159.5778041005319</v>
      </c>
      <c r="DL10">
        <v>122.85</v>
      </c>
      <c r="DM10">
        <v>4.1769000000000007</v>
      </c>
      <c r="DN10">
        <v>29283.016913217478</v>
      </c>
      <c r="DO10">
        <v>31.58</v>
      </c>
      <c r="DP10">
        <v>1.07372</v>
      </c>
      <c r="DQ10">
        <v>6977.3169798110539</v>
      </c>
      <c r="DR10">
        <v>222.55</v>
      </c>
      <c r="DS10">
        <v>7.5667</v>
      </c>
      <c r="DT10">
        <v>49170.42095810482</v>
      </c>
      <c r="DU10">
        <v>21.599999999999994</v>
      </c>
      <c r="DV10">
        <v>0.73439999999999972</v>
      </c>
      <c r="DW10">
        <v>5057.4757376433326</v>
      </c>
      <c r="DX10">
        <v>6041.01</v>
      </c>
    </row>
    <row r="11" spans="1:128" x14ac:dyDescent="0.25">
      <c r="A11" s="25">
        <v>44540</v>
      </c>
      <c r="B11">
        <v>314.38</v>
      </c>
      <c r="C11" s="17">
        <v>10.68892</v>
      </c>
      <c r="D11" s="17">
        <v>71787.487247931771</v>
      </c>
      <c r="E11">
        <v>116.16</v>
      </c>
      <c r="F11">
        <v>3.9494400000000001</v>
      </c>
      <c r="G11">
        <v>26524.697877472336</v>
      </c>
      <c r="H11">
        <v>398.34000000000003</v>
      </c>
      <c r="I11">
        <v>13.543560000000001</v>
      </c>
      <c r="J11">
        <v>86167.090842824313</v>
      </c>
      <c r="K11">
        <v>90.199999999999989</v>
      </c>
      <c r="L11">
        <v>3.0667999999999997</v>
      </c>
      <c r="M11">
        <v>19511.553436222814</v>
      </c>
      <c r="N11">
        <v>240.52000000000004</v>
      </c>
      <c r="O11">
        <v>8.1776800000000023</v>
      </c>
      <c r="P11">
        <v>52127.564001588224</v>
      </c>
      <c r="Q11">
        <v>196.9</v>
      </c>
      <c r="R11">
        <v>6.6946000000000003</v>
      </c>
      <c r="S11">
        <v>42673.862264729425</v>
      </c>
      <c r="T11">
        <v>0</v>
      </c>
      <c r="U11">
        <v>0</v>
      </c>
      <c r="V11">
        <v>0</v>
      </c>
      <c r="W11">
        <v>156.32000000000002</v>
      </c>
      <c r="X11">
        <v>5.3148800000000005</v>
      </c>
      <c r="Y11">
        <v>33983.814288828849</v>
      </c>
      <c r="Z11">
        <v>0</v>
      </c>
      <c r="AA11">
        <v>0</v>
      </c>
      <c r="AB11">
        <v>0</v>
      </c>
      <c r="AC11">
        <v>156.88</v>
      </c>
      <c r="AD11">
        <v>5.33392</v>
      </c>
      <c r="AE11">
        <v>36172.160895415174</v>
      </c>
      <c r="AF11">
        <v>316.43</v>
      </c>
      <c r="AG11">
        <v>10.758620000000001</v>
      </c>
      <c r="AH11">
        <v>71380.881486247614</v>
      </c>
      <c r="AI11">
        <v>191.81999999999996</v>
      </c>
      <c r="AJ11">
        <v>6.5218800000000003</v>
      </c>
      <c r="AK11">
        <v>43271.120584938282</v>
      </c>
      <c r="AL11">
        <v>141.44999999999999</v>
      </c>
      <c r="AM11">
        <v>4.8093000000000004</v>
      </c>
      <c r="AN11">
        <v>31446.850496460502</v>
      </c>
      <c r="AO11">
        <v>0</v>
      </c>
      <c r="AP11">
        <v>0</v>
      </c>
      <c r="AQ11">
        <v>0</v>
      </c>
      <c r="AR11">
        <v>31.20000000000001</v>
      </c>
      <c r="AS11">
        <v>1.0608000000000002</v>
      </c>
      <c r="AT11">
        <v>7038.1553657078239</v>
      </c>
      <c r="AU11">
        <v>0</v>
      </c>
      <c r="AV11">
        <v>0</v>
      </c>
      <c r="AW11">
        <v>0</v>
      </c>
      <c r="AX11">
        <v>4.8000000000000016</v>
      </c>
      <c r="AY11">
        <v>0.16320000000000001</v>
      </c>
      <c r="AZ11">
        <v>1096.0618957633194</v>
      </c>
      <c r="BA11">
        <v>0</v>
      </c>
      <c r="BB11">
        <v>0</v>
      </c>
      <c r="BC11">
        <v>0</v>
      </c>
      <c r="BD11">
        <v>187.07000000000005</v>
      </c>
      <c r="BE11">
        <v>6.3603800000000001</v>
      </c>
      <c r="BF11">
        <v>45051.717999093897</v>
      </c>
      <c r="BG11">
        <v>0</v>
      </c>
      <c r="BH11">
        <v>0</v>
      </c>
      <c r="BI11">
        <v>0</v>
      </c>
      <c r="BJ11">
        <v>114</v>
      </c>
      <c r="BK11">
        <v>3.8760000000000008</v>
      </c>
      <c r="BL11">
        <v>26979.169417227058</v>
      </c>
      <c r="BM11">
        <v>3.3000000000000003</v>
      </c>
      <c r="BN11">
        <v>0.11220000000000001</v>
      </c>
      <c r="BO11">
        <v>780.97595681446728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181.00000000000003</v>
      </c>
      <c r="BW11">
        <v>6.1540000000000017</v>
      </c>
      <c r="BX11">
        <v>39434.008413558549</v>
      </c>
      <c r="BY11">
        <v>102.29</v>
      </c>
      <c r="BZ11">
        <v>3.4778600000000006</v>
      </c>
      <c r="CA11">
        <v>22103.912555728068</v>
      </c>
      <c r="CB11">
        <v>29.810000000000002</v>
      </c>
      <c r="CC11">
        <v>1.0135399999999999</v>
      </c>
      <c r="CD11">
        <v>7073.6897583982382</v>
      </c>
      <c r="CE11">
        <v>72</v>
      </c>
      <c r="CF11">
        <v>2.4480000000000004</v>
      </c>
      <c r="CG11">
        <v>15637.207749471545</v>
      </c>
      <c r="CH11">
        <v>48</v>
      </c>
      <c r="CI11">
        <v>1.632000000000001</v>
      </c>
      <c r="CJ11">
        <v>10424.805166314369</v>
      </c>
      <c r="CK11">
        <v>4.8000000000000016</v>
      </c>
      <c r="CL11">
        <v>0.16320000000000001</v>
      </c>
      <c r="CM11">
        <v>1106.746381297761</v>
      </c>
      <c r="CN11">
        <v>4.8000000000000016</v>
      </c>
      <c r="CO11">
        <v>0.16320000000000001</v>
      </c>
      <c r="CP11">
        <v>1106.746381297761</v>
      </c>
      <c r="CQ11">
        <v>26.81</v>
      </c>
      <c r="CR11">
        <v>0.91154000000000035</v>
      </c>
      <c r="CS11">
        <v>5899.557122907876</v>
      </c>
      <c r="CT11">
        <v>25.710000000000008</v>
      </c>
      <c r="CU11">
        <v>0.87413999999999981</v>
      </c>
      <c r="CV11">
        <v>5657.5014408788311</v>
      </c>
      <c r="CW11">
        <v>3.2000000000000006</v>
      </c>
      <c r="CX11">
        <v>0.10880000000000001</v>
      </c>
      <c r="CY11">
        <v>748.77014979856528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5.0000000000000018</v>
      </c>
      <c r="DG11">
        <v>0.17</v>
      </c>
      <c r="DH11">
        <v>1086.9950834451399</v>
      </c>
      <c r="DI11">
        <v>145.31</v>
      </c>
      <c r="DJ11">
        <v>4.9405400000000004</v>
      </c>
      <c r="DK11">
        <v>33474.549680859825</v>
      </c>
      <c r="DL11">
        <v>0</v>
      </c>
      <c r="DM11">
        <v>0</v>
      </c>
      <c r="DN11">
        <v>0</v>
      </c>
      <c r="DO11">
        <v>193.61</v>
      </c>
      <c r="DP11">
        <v>6.5827400000000011</v>
      </c>
      <c r="DQ11">
        <v>42029.821722848443</v>
      </c>
      <c r="DR11">
        <v>0.59</v>
      </c>
      <c r="DS11">
        <v>2.0060000000000001E-2</v>
      </c>
      <c r="DT11">
        <v>128.08013437570673</v>
      </c>
      <c r="DU11">
        <v>16.799999999999997</v>
      </c>
      <c r="DV11">
        <v>0.57119999999999993</v>
      </c>
      <c r="DW11">
        <v>3789.7759661503646</v>
      </c>
      <c r="DX11">
        <v>5832.07</v>
      </c>
    </row>
    <row r="12" spans="1:128" x14ac:dyDescent="0.25">
      <c r="A12" s="25">
        <v>44541</v>
      </c>
      <c r="B12">
        <v>106.92</v>
      </c>
      <c r="C12" s="17">
        <v>3.6352799999999998</v>
      </c>
      <c r="D12" s="17">
        <v>24414.419011097107</v>
      </c>
      <c r="E12">
        <v>281.87</v>
      </c>
      <c r="F12">
        <v>9.5835800000000013</v>
      </c>
      <c r="G12">
        <v>64363.003055162189</v>
      </c>
      <c r="H12">
        <v>384.40999999999997</v>
      </c>
      <c r="I12">
        <v>13.069940000000001</v>
      </c>
      <c r="J12">
        <v>84614.702911489585</v>
      </c>
      <c r="K12">
        <v>0</v>
      </c>
      <c r="L12">
        <v>0</v>
      </c>
      <c r="M12">
        <v>0</v>
      </c>
      <c r="N12">
        <v>132.12</v>
      </c>
      <c r="O12">
        <v>4.4920799999999996</v>
      </c>
      <c r="P12">
        <v>29116.981356593569</v>
      </c>
      <c r="Q12">
        <v>274.94</v>
      </c>
      <c r="R12">
        <v>9.3479600000000005</v>
      </c>
      <c r="S12">
        <v>60592.059144579449</v>
      </c>
      <c r="T12">
        <v>119.81</v>
      </c>
      <c r="U12">
        <v>4.0735400000000004</v>
      </c>
      <c r="V12">
        <v>26465.626008203704</v>
      </c>
      <c r="W12">
        <v>1.42</v>
      </c>
      <c r="X12">
        <v>4.8280000000000003E-2</v>
      </c>
      <c r="Y12">
        <v>313.6732237012709</v>
      </c>
      <c r="Z12">
        <v>0</v>
      </c>
      <c r="AA12">
        <v>0</v>
      </c>
      <c r="AB12">
        <v>0</v>
      </c>
      <c r="AC12">
        <v>164.41999999999996</v>
      </c>
      <c r="AD12">
        <v>5.5902800000000008</v>
      </c>
      <c r="AE12">
        <v>38158.943897380537</v>
      </c>
      <c r="AF12">
        <v>150.99</v>
      </c>
      <c r="AG12">
        <v>5.1336600000000008</v>
      </c>
      <c r="AH12">
        <v>33924.724225890757</v>
      </c>
      <c r="AI12">
        <v>230.58</v>
      </c>
      <c r="AJ12">
        <v>7.8397200000000007</v>
      </c>
      <c r="AK12">
        <v>51807.158831749723</v>
      </c>
      <c r="AL12">
        <v>141.19000000000003</v>
      </c>
      <c r="AM12">
        <v>4.8004600000000002</v>
      </c>
      <c r="AN12">
        <v>31846.307029115462</v>
      </c>
      <c r="AO12">
        <v>0</v>
      </c>
      <c r="AP12">
        <v>0</v>
      </c>
      <c r="AQ12">
        <v>0</v>
      </c>
      <c r="AR12">
        <v>31.20000000000001</v>
      </c>
      <c r="AS12">
        <v>1.0608000000000002</v>
      </c>
      <c r="AT12">
        <v>7010.0761364844802</v>
      </c>
      <c r="AU12">
        <v>0</v>
      </c>
      <c r="AV12">
        <v>0</v>
      </c>
      <c r="AW12">
        <v>0</v>
      </c>
      <c r="AX12">
        <v>4.2000000000000011</v>
      </c>
      <c r="AY12">
        <v>0.14280000000000001</v>
      </c>
      <c r="AZ12">
        <v>959.04002849427411</v>
      </c>
      <c r="BA12">
        <v>0</v>
      </c>
      <c r="BB12">
        <v>0</v>
      </c>
      <c r="BC12">
        <v>0</v>
      </c>
      <c r="BD12">
        <v>187.11000000000004</v>
      </c>
      <c r="BE12">
        <v>6.3617400000000002</v>
      </c>
      <c r="BF12">
        <v>45159.511423481257</v>
      </c>
      <c r="BG12">
        <v>0</v>
      </c>
      <c r="BH12">
        <v>0</v>
      </c>
      <c r="BI12">
        <v>0</v>
      </c>
      <c r="BJ12">
        <v>115</v>
      </c>
      <c r="BK12">
        <v>3.91</v>
      </c>
      <c r="BL12">
        <v>27346.135583753374</v>
      </c>
      <c r="BM12">
        <v>9</v>
      </c>
      <c r="BN12">
        <v>0.30600000000000016</v>
      </c>
      <c r="BO12">
        <v>2140.1323500328745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180.38999999999996</v>
      </c>
      <c r="BW12">
        <v>6.1332600000000008</v>
      </c>
      <c r="BX12">
        <v>39964.735153179783</v>
      </c>
      <c r="BY12">
        <v>102.78</v>
      </c>
      <c r="BZ12">
        <v>3.4945200000000001</v>
      </c>
      <c r="CA12">
        <v>22600.006000966987</v>
      </c>
      <c r="CB12">
        <v>30.669999999999995</v>
      </c>
      <c r="CC12">
        <v>1.04278</v>
      </c>
      <c r="CD12">
        <v>7351.315955173488</v>
      </c>
      <c r="CE12">
        <v>72</v>
      </c>
      <c r="CF12">
        <v>2.4480000000000004</v>
      </c>
      <c r="CG12">
        <v>15867.485114256297</v>
      </c>
      <c r="CH12">
        <v>48</v>
      </c>
      <c r="CI12">
        <v>1.632000000000001</v>
      </c>
      <c r="CJ12">
        <v>10578.323409504197</v>
      </c>
      <c r="CK12">
        <v>4.8000000000000016</v>
      </c>
      <c r="CL12">
        <v>0.16320000000000001</v>
      </c>
      <c r="CM12">
        <v>1113.9942264166559</v>
      </c>
      <c r="CN12">
        <v>4.8000000000000016</v>
      </c>
      <c r="CO12">
        <v>0.16320000000000001</v>
      </c>
      <c r="CP12">
        <v>1113.9942264166559</v>
      </c>
      <c r="CQ12">
        <v>27.37</v>
      </c>
      <c r="CR12">
        <v>0.9305800000000003</v>
      </c>
      <c r="CS12">
        <v>6084.6945632296556</v>
      </c>
      <c r="CT12">
        <v>25.830000000000005</v>
      </c>
      <c r="CU12">
        <v>0.87821999999999989</v>
      </c>
      <c r="CV12">
        <v>5742.3332323062459</v>
      </c>
      <c r="CW12">
        <v>4.8000000000000016</v>
      </c>
      <c r="CX12">
        <v>0.16320000000000001</v>
      </c>
      <c r="CY12">
        <v>1126.1988526485961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9.6000000000000032</v>
      </c>
      <c r="DG12">
        <v>0.32640000000000002</v>
      </c>
      <c r="DH12">
        <v>2120.6077095297192</v>
      </c>
      <c r="DI12">
        <v>2.7</v>
      </c>
      <c r="DJ12">
        <v>9.1800000000000007E-2</v>
      </c>
      <c r="DK12">
        <v>625.92992498039143</v>
      </c>
      <c r="DL12">
        <v>93.719999999999985</v>
      </c>
      <c r="DM12">
        <v>3.18648</v>
      </c>
      <c r="DN12">
        <v>21726.72317376381</v>
      </c>
      <c r="DO12">
        <v>0</v>
      </c>
      <c r="DP12">
        <v>0</v>
      </c>
      <c r="DQ12">
        <v>0</v>
      </c>
      <c r="DR12">
        <v>189.19999999999996</v>
      </c>
      <c r="DS12">
        <v>6.4327999999999994</v>
      </c>
      <c r="DT12">
        <v>41754.374649326201</v>
      </c>
      <c r="DU12">
        <v>0</v>
      </c>
      <c r="DV12">
        <v>0</v>
      </c>
      <c r="DW12">
        <v>0</v>
      </c>
      <c r="DX12">
        <v>5889.94</v>
      </c>
    </row>
    <row r="13" spans="1:128" x14ac:dyDescent="0.25">
      <c r="A13" s="25">
        <v>44542</v>
      </c>
      <c r="B13">
        <v>290.23</v>
      </c>
      <c r="C13" s="17">
        <v>9.86782</v>
      </c>
      <c r="D13" s="17">
        <v>64145.268801126811</v>
      </c>
      <c r="E13">
        <v>86.789999999999992</v>
      </c>
      <c r="F13">
        <v>2.9508600000000005</v>
      </c>
      <c r="G13">
        <v>19181.917373289449</v>
      </c>
      <c r="H13">
        <v>375.83</v>
      </c>
      <c r="I13">
        <v>12.778220000000003</v>
      </c>
      <c r="J13">
        <v>79836.694773338153</v>
      </c>
      <c r="K13">
        <v>0</v>
      </c>
      <c r="L13">
        <v>0</v>
      </c>
      <c r="M13">
        <v>0</v>
      </c>
      <c r="N13">
        <v>252.64000000000001</v>
      </c>
      <c r="O13">
        <v>8.5897600000000001</v>
      </c>
      <c r="P13">
        <v>53746.923951190947</v>
      </c>
      <c r="Q13">
        <v>189.08</v>
      </c>
      <c r="R13">
        <v>6.4287200000000002</v>
      </c>
      <c r="S13">
        <v>40225.096503685811</v>
      </c>
      <c r="T13">
        <v>8.1</v>
      </c>
      <c r="U13">
        <v>0.27540000000000003</v>
      </c>
      <c r="V13">
        <v>1727.1543793917422</v>
      </c>
      <c r="W13">
        <v>119.99</v>
      </c>
      <c r="X13">
        <v>4.0796600000000005</v>
      </c>
      <c r="Y13">
        <v>25585.339997927793</v>
      </c>
      <c r="Z13">
        <v>0</v>
      </c>
      <c r="AA13">
        <v>0</v>
      </c>
      <c r="AB13">
        <v>0</v>
      </c>
      <c r="AC13">
        <v>288.55</v>
      </c>
      <c r="AD13">
        <v>9.8107000000000024</v>
      </c>
      <c r="AE13">
        <v>64747.587312581207</v>
      </c>
      <c r="AF13">
        <v>210.59</v>
      </c>
      <c r="AG13">
        <v>7.1600600000000005</v>
      </c>
      <c r="AH13">
        <v>45971.026282173218</v>
      </c>
      <c r="AI13">
        <v>142.07</v>
      </c>
      <c r="AJ13">
        <v>4.8303800000000008</v>
      </c>
      <c r="AK13">
        <v>31013.361051846477</v>
      </c>
      <c r="AL13">
        <v>138.96999999999997</v>
      </c>
      <c r="AM13">
        <v>4.7249799999999995</v>
      </c>
      <c r="AN13">
        <v>30609.223379645078</v>
      </c>
      <c r="AO13">
        <v>0</v>
      </c>
      <c r="AP13">
        <v>0</v>
      </c>
      <c r="AQ13">
        <v>0</v>
      </c>
      <c r="AR13">
        <v>31.20000000000001</v>
      </c>
      <c r="AS13">
        <v>1.0608000000000002</v>
      </c>
      <c r="AT13">
        <v>6810.8458141592846</v>
      </c>
      <c r="AU13">
        <v>0</v>
      </c>
      <c r="AV13">
        <v>0</v>
      </c>
      <c r="AW13">
        <v>0</v>
      </c>
      <c r="AX13">
        <v>4.8000000000000016</v>
      </c>
      <c r="AY13">
        <v>0.16320000000000001</v>
      </c>
      <c r="AZ13">
        <v>1060.8734115887703</v>
      </c>
      <c r="BA13">
        <v>0</v>
      </c>
      <c r="BB13">
        <v>0</v>
      </c>
      <c r="BC13">
        <v>0</v>
      </c>
      <c r="BD13">
        <v>186.83</v>
      </c>
      <c r="BE13">
        <v>6.3522199999999991</v>
      </c>
      <c r="BF13">
        <v>43637.073088783094</v>
      </c>
      <c r="BG13">
        <v>0</v>
      </c>
      <c r="BH13">
        <v>0</v>
      </c>
      <c r="BI13">
        <v>0</v>
      </c>
      <c r="BJ13">
        <v>127</v>
      </c>
      <c r="BK13">
        <v>4.3180000000000005</v>
      </c>
      <c r="BL13">
        <v>29110.936129711608</v>
      </c>
      <c r="BM13">
        <v>6.3000000000000016</v>
      </c>
      <c r="BN13">
        <v>0.2142</v>
      </c>
      <c r="BO13">
        <v>1444.0858080093158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179.93000000000004</v>
      </c>
      <c r="BW13">
        <v>6.1176200000000005</v>
      </c>
      <c r="BX13">
        <v>38465.469232026546</v>
      </c>
      <c r="BY13">
        <v>102.71999999999998</v>
      </c>
      <c r="BZ13">
        <v>3.4924800000000005</v>
      </c>
      <c r="CA13">
        <v>21780.508918963933</v>
      </c>
      <c r="CB13">
        <v>31.56</v>
      </c>
      <c r="CC13">
        <v>1.0730400000000004</v>
      </c>
      <c r="CD13">
        <v>7336.2057499836228</v>
      </c>
      <c r="CE13">
        <v>72</v>
      </c>
      <c r="CF13">
        <v>2.4480000000000004</v>
      </c>
      <c r="CG13">
        <v>15341.599838018024</v>
      </c>
      <c r="CH13">
        <v>48</v>
      </c>
      <c r="CI13">
        <v>1.632000000000001</v>
      </c>
      <c r="CJ13">
        <v>10227.73322534535</v>
      </c>
      <c r="CK13">
        <v>4.8000000000000016</v>
      </c>
      <c r="CL13">
        <v>0.16320000000000001</v>
      </c>
      <c r="CM13">
        <v>1077.0695515522084</v>
      </c>
      <c r="CN13">
        <v>4.8000000000000016</v>
      </c>
      <c r="CO13">
        <v>0.16320000000000001</v>
      </c>
      <c r="CP13">
        <v>1077.0695515522084</v>
      </c>
      <c r="CQ13">
        <v>27.169999999999998</v>
      </c>
      <c r="CR13">
        <v>0.92378000000000038</v>
      </c>
      <c r="CS13">
        <v>5872.4772615569809</v>
      </c>
      <c r="CT13">
        <v>26.200000000000003</v>
      </c>
      <c r="CU13">
        <v>0.8907999999999997</v>
      </c>
      <c r="CV13">
        <v>5662.8231230324973</v>
      </c>
      <c r="CW13">
        <v>3.0000000000000004</v>
      </c>
      <c r="CX13">
        <v>0.10200000000000001</v>
      </c>
      <c r="CY13">
        <v>679.25282855258604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7.8000000000000025</v>
      </c>
      <c r="DG13">
        <v>0.2652000000000001</v>
      </c>
      <c r="DH13">
        <v>1663.1856986735297</v>
      </c>
      <c r="DI13">
        <v>129.32</v>
      </c>
      <c r="DJ13">
        <v>4.3968800000000003</v>
      </c>
      <c r="DK13">
        <v>28964.728444506272</v>
      </c>
      <c r="DL13">
        <v>0</v>
      </c>
      <c r="DM13">
        <v>0</v>
      </c>
      <c r="DN13">
        <v>0</v>
      </c>
      <c r="DO13">
        <v>145.69999999999999</v>
      </c>
      <c r="DP13">
        <v>4.9538000000000002</v>
      </c>
      <c r="DQ13">
        <v>31061.582857866641</v>
      </c>
      <c r="DR13">
        <v>0</v>
      </c>
      <c r="DS13">
        <v>0</v>
      </c>
      <c r="DT13">
        <v>0</v>
      </c>
      <c r="DU13">
        <v>0.5</v>
      </c>
      <c r="DV13">
        <v>1.7000000000000001E-2</v>
      </c>
      <c r="DW13">
        <v>109.14817009870654</v>
      </c>
      <c r="DX13">
        <v>5688.18</v>
      </c>
    </row>
    <row r="14" spans="1:128" x14ac:dyDescent="0.25">
      <c r="A14" s="25">
        <v>44543</v>
      </c>
      <c r="B14">
        <v>111.81</v>
      </c>
      <c r="C14" s="17">
        <v>3.8015400000000001</v>
      </c>
      <c r="D14" s="17">
        <v>25581.508459223813</v>
      </c>
      <c r="E14">
        <v>293.15999999999997</v>
      </c>
      <c r="F14">
        <v>9.9674399999999999</v>
      </c>
      <c r="G14">
        <v>67073.383596333544</v>
      </c>
      <c r="H14">
        <v>52.24</v>
      </c>
      <c r="I14">
        <v>1.7761600000000004</v>
      </c>
      <c r="J14">
        <v>11313.720017867645</v>
      </c>
      <c r="K14">
        <v>303.41999999999996</v>
      </c>
      <c r="L14">
        <v>10.316280000000001</v>
      </c>
      <c r="M14">
        <v>65713.136483448136</v>
      </c>
      <c r="N14">
        <v>173.47</v>
      </c>
      <c r="O14">
        <v>5.8979799999999996</v>
      </c>
      <c r="P14">
        <v>37632.15308655741</v>
      </c>
      <c r="Q14">
        <v>247.08999999999997</v>
      </c>
      <c r="R14">
        <v>8.4010599999999993</v>
      </c>
      <c r="S14">
        <v>53603.093942223262</v>
      </c>
      <c r="T14">
        <v>123.48</v>
      </c>
      <c r="U14">
        <v>4.1983199999999998</v>
      </c>
      <c r="V14">
        <v>26855.452464650225</v>
      </c>
      <c r="W14">
        <v>0.04</v>
      </c>
      <c r="X14">
        <v>1.3600000000000001E-3</v>
      </c>
      <c r="Y14">
        <v>8.6995310867023736</v>
      </c>
      <c r="Z14">
        <v>0</v>
      </c>
      <c r="AA14">
        <v>0</v>
      </c>
      <c r="AB14">
        <v>0</v>
      </c>
      <c r="AC14">
        <v>218.25000000000006</v>
      </c>
      <c r="AD14">
        <v>7.4205000000000005</v>
      </c>
      <c r="AE14">
        <v>50544.995754881573</v>
      </c>
      <c r="AF14">
        <v>168.18</v>
      </c>
      <c r="AG14">
        <v>5.7181200000000008</v>
      </c>
      <c r="AH14">
        <v>38014.306947847312</v>
      </c>
      <c r="AI14">
        <v>218.66</v>
      </c>
      <c r="AJ14">
        <v>7.4344400000000013</v>
      </c>
      <c r="AK14">
        <v>49424.47590210662</v>
      </c>
      <c r="AL14">
        <v>140.51000000000002</v>
      </c>
      <c r="AM14">
        <v>4.7773400000000006</v>
      </c>
      <c r="AN14">
        <v>31693.763033604333</v>
      </c>
      <c r="AO14">
        <v>0</v>
      </c>
      <c r="AP14">
        <v>0</v>
      </c>
      <c r="AQ14">
        <v>0</v>
      </c>
      <c r="AR14">
        <v>31.20000000000001</v>
      </c>
      <c r="AS14">
        <v>1.0608000000000002</v>
      </c>
      <c r="AT14">
        <v>7052.243886150768</v>
      </c>
      <c r="AU14">
        <v>0</v>
      </c>
      <c r="AV14">
        <v>0</v>
      </c>
      <c r="AW14">
        <v>0</v>
      </c>
      <c r="AX14">
        <v>5.7999999999999989</v>
      </c>
      <c r="AY14">
        <v>0.19719999999999993</v>
      </c>
      <c r="AZ14">
        <v>1327.0078621187558</v>
      </c>
      <c r="BA14">
        <v>0</v>
      </c>
      <c r="BB14">
        <v>0</v>
      </c>
      <c r="BC14">
        <v>0</v>
      </c>
      <c r="BD14">
        <v>187.1</v>
      </c>
      <c r="BE14">
        <v>6.3613999999999997</v>
      </c>
      <c r="BF14">
        <v>45133.529051875783</v>
      </c>
      <c r="BG14">
        <v>0</v>
      </c>
      <c r="BH14">
        <v>0</v>
      </c>
      <c r="BI14">
        <v>0</v>
      </c>
      <c r="BJ14">
        <v>182</v>
      </c>
      <c r="BK14">
        <v>6.1880000000000033</v>
      </c>
      <c r="BL14">
        <v>43528.147196757003</v>
      </c>
      <c r="BM14">
        <v>7</v>
      </c>
      <c r="BN14">
        <v>0.2380000000000001</v>
      </c>
      <c r="BO14">
        <v>1674.1595075675773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179.29000000000002</v>
      </c>
      <c r="BW14">
        <v>6.0958600000000009</v>
      </c>
      <c r="BX14">
        <v>38889.326991710826</v>
      </c>
      <c r="BY14">
        <v>104.19999999999997</v>
      </c>
      <c r="BZ14">
        <v>3.5428000000000006</v>
      </c>
      <c r="CA14">
        <v>22421.083865128621</v>
      </c>
      <c r="CB14">
        <v>28.519999999999996</v>
      </c>
      <c r="CC14">
        <v>0.9696800000000001</v>
      </c>
      <c r="CD14">
        <v>6666.4523811720783</v>
      </c>
      <c r="CE14">
        <v>72</v>
      </c>
      <c r="CF14">
        <v>2.4480000000000004</v>
      </c>
      <c r="CG14">
        <v>15549.20507546535</v>
      </c>
      <c r="CH14">
        <v>48</v>
      </c>
      <c r="CI14">
        <v>1.632000000000001</v>
      </c>
      <c r="CJ14">
        <v>10366.136716976895</v>
      </c>
      <c r="CK14">
        <v>4.8000000000000016</v>
      </c>
      <c r="CL14">
        <v>0.16320000000000001</v>
      </c>
      <c r="CM14">
        <v>1111.6425183204194</v>
      </c>
      <c r="CN14">
        <v>5</v>
      </c>
      <c r="CO14">
        <v>0.16999999999999998</v>
      </c>
      <c r="CP14">
        <v>1157.9609565837702</v>
      </c>
      <c r="CQ14">
        <v>27.960000000000012</v>
      </c>
      <c r="CR14">
        <v>0.95064000000000048</v>
      </c>
      <c r="CS14">
        <v>6217.2748982399289</v>
      </c>
      <c r="CT14">
        <v>26.66</v>
      </c>
      <c r="CU14">
        <v>0.9064399999999998</v>
      </c>
      <c r="CV14">
        <v>5928.2027463189042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5.7999999999999989</v>
      </c>
      <c r="DG14">
        <v>0.19719999999999993</v>
      </c>
      <c r="DH14">
        <v>1261.4320075718438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29.89</v>
      </c>
      <c r="DP14">
        <v>1.0162600000000002</v>
      </c>
      <c r="DQ14">
        <v>6463.5210308437872</v>
      </c>
      <c r="DR14">
        <v>189.61</v>
      </c>
      <c r="DS14">
        <v>6.446740000000001</v>
      </c>
      <c r="DT14">
        <v>41001.947897567428</v>
      </c>
      <c r="DU14">
        <v>12</v>
      </c>
      <c r="DV14">
        <v>0.40800000000000025</v>
      </c>
      <c r="DW14">
        <v>2712.4014946733728</v>
      </c>
      <c r="DX14">
        <v>5851</v>
      </c>
    </row>
    <row r="15" spans="1:128" x14ac:dyDescent="0.25">
      <c r="A15" s="25">
        <v>44544</v>
      </c>
      <c r="B15">
        <v>398.78</v>
      </c>
      <c r="C15" s="17">
        <v>13.558520000000001</v>
      </c>
      <c r="D15" s="17">
        <v>94012.897832316579</v>
      </c>
      <c r="E15">
        <v>79.040000000000006</v>
      </c>
      <c r="F15">
        <v>2.6873600000000004</v>
      </c>
      <c r="G15">
        <v>18633.781645685096</v>
      </c>
      <c r="H15">
        <v>0</v>
      </c>
      <c r="I15">
        <v>0</v>
      </c>
      <c r="J15">
        <v>0</v>
      </c>
      <c r="K15">
        <v>290.95999999999998</v>
      </c>
      <c r="L15">
        <v>9.8926400000000001</v>
      </c>
      <c r="M15">
        <v>64794.973639970296</v>
      </c>
      <c r="N15">
        <v>257.45</v>
      </c>
      <c r="O15">
        <v>8.7533000000000012</v>
      </c>
      <c r="P15">
        <v>57468.594136813044</v>
      </c>
      <c r="Q15">
        <v>136.25</v>
      </c>
      <c r="R15">
        <v>4.6325000000000003</v>
      </c>
      <c r="S15">
        <v>30414.045255936213</v>
      </c>
      <c r="T15">
        <v>123.33999999999999</v>
      </c>
      <c r="U15">
        <v>4.1935600000000006</v>
      </c>
      <c r="V15">
        <v>27618.996994539397</v>
      </c>
      <c r="W15">
        <v>0</v>
      </c>
      <c r="X15">
        <v>0</v>
      </c>
      <c r="Y15">
        <v>0</v>
      </c>
      <c r="Z15">
        <v>9.08</v>
      </c>
      <c r="AA15">
        <v>0.30871999999999999</v>
      </c>
      <c r="AB15">
        <v>2164.4982144693399</v>
      </c>
      <c r="AC15">
        <v>285.67999999999995</v>
      </c>
      <c r="AD15">
        <v>9.7131200000000018</v>
      </c>
      <c r="AE15">
        <v>68100.644263171911</v>
      </c>
      <c r="AF15">
        <v>142.35</v>
      </c>
      <c r="AG15">
        <v>4.839900000000001</v>
      </c>
      <c r="AH15">
        <v>32995.64256463584</v>
      </c>
      <c r="AI15">
        <v>185.49</v>
      </c>
      <c r="AJ15">
        <v>6.3066600000000008</v>
      </c>
      <c r="AK15">
        <v>42995.16501098912</v>
      </c>
      <c r="AL15">
        <v>140.67999999999998</v>
      </c>
      <c r="AM15">
        <v>4.7831200000000011</v>
      </c>
      <c r="AN15">
        <v>32909.716496761917</v>
      </c>
      <c r="AO15">
        <v>0</v>
      </c>
      <c r="AP15">
        <v>0</v>
      </c>
      <c r="AQ15">
        <v>0</v>
      </c>
      <c r="AR15">
        <v>31.20000000000001</v>
      </c>
      <c r="AS15">
        <v>1.0608000000000002</v>
      </c>
      <c r="AT15">
        <v>7231.9216580023731</v>
      </c>
      <c r="AU15">
        <v>0</v>
      </c>
      <c r="AV15">
        <v>0</v>
      </c>
      <c r="AW15">
        <v>0</v>
      </c>
      <c r="AX15">
        <v>6.3000000000000007</v>
      </c>
      <c r="AY15">
        <v>0.21419999999999997</v>
      </c>
      <c r="AZ15">
        <v>1485.2331018195364</v>
      </c>
      <c r="BA15">
        <v>0</v>
      </c>
      <c r="BB15">
        <v>0</v>
      </c>
      <c r="BC15">
        <v>0</v>
      </c>
      <c r="BD15">
        <v>187.20000000000007</v>
      </c>
      <c r="BE15">
        <v>6.3648000000000016</v>
      </c>
      <c r="BF15">
        <v>46490.708914272014</v>
      </c>
      <c r="BG15">
        <v>0</v>
      </c>
      <c r="BH15">
        <v>0</v>
      </c>
      <c r="BI15">
        <v>0</v>
      </c>
      <c r="BJ15">
        <v>192</v>
      </c>
      <c r="BK15">
        <v>6.528000000000004</v>
      </c>
      <c r="BL15">
        <v>46367.80538169283</v>
      </c>
      <c r="BM15">
        <v>6</v>
      </c>
      <c r="BN15">
        <v>0.20400000000000007</v>
      </c>
      <c r="BO15">
        <v>1448.9939181779009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178.98999999999995</v>
      </c>
      <c r="BW15">
        <v>6.085659999999999</v>
      </c>
      <c r="BX15">
        <v>39770.227794425846</v>
      </c>
      <c r="BY15">
        <v>101.76000000000002</v>
      </c>
      <c r="BZ15">
        <v>3.4598399999999998</v>
      </c>
      <c r="CA15">
        <v>22439.647987308679</v>
      </c>
      <c r="CB15">
        <v>27.540000000000003</v>
      </c>
      <c r="CC15">
        <v>0.93636000000000008</v>
      </c>
      <c r="CD15">
        <v>6497.6288781034746</v>
      </c>
      <c r="CE15">
        <v>72</v>
      </c>
      <c r="CF15">
        <v>2.4480000000000004</v>
      </c>
      <c r="CG15">
        <v>15944.888554005711</v>
      </c>
      <c r="CH15">
        <v>48</v>
      </c>
      <c r="CI15">
        <v>1.632000000000001</v>
      </c>
      <c r="CJ15">
        <v>10629.925702670484</v>
      </c>
      <c r="CK15">
        <v>4.8000000000000016</v>
      </c>
      <c r="CL15">
        <v>0.16320000000000001</v>
      </c>
      <c r="CM15">
        <v>1144.2281309970076</v>
      </c>
      <c r="CN15">
        <v>4.0000000000000009</v>
      </c>
      <c r="CO15">
        <v>0.13600000000000001</v>
      </c>
      <c r="CP15">
        <v>953.52344249750615</v>
      </c>
      <c r="CQ15">
        <v>26.23</v>
      </c>
      <c r="CR15">
        <v>0.89182000000000017</v>
      </c>
      <c r="CS15">
        <v>6039.8699385060845</v>
      </c>
      <c r="CT15">
        <v>25.439999999999998</v>
      </c>
      <c r="CU15">
        <v>0.86495999999999984</v>
      </c>
      <c r="CV15">
        <v>5857.9600166067421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4.4999999999999991</v>
      </c>
      <c r="DG15">
        <v>0.15299999999999997</v>
      </c>
      <c r="DH15">
        <v>1007.6656921957785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214.78</v>
      </c>
      <c r="DP15">
        <v>7.3025200000000012</v>
      </c>
      <c r="DQ15">
        <v>47615.560998731402</v>
      </c>
      <c r="DR15">
        <v>0</v>
      </c>
      <c r="DS15">
        <v>0</v>
      </c>
      <c r="DT15">
        <v>0</v>
      </c>
      <c r="DU15">
        <v>12</v>
      </c>
      <c r="DV15">
        <v>0.40800000000000025</v>
      </c>
      <c r="DW15">
        <v>2781.5083300009137</v>
      </c>
      <c r="DX15">
        <v>6074.62</v>
      </c>
    </row>
    <row r="16" spans="1:128" x14ac:dyDescent="0.25">
      <c r="A16" s="25">
        <v>44545</v>
      </c>
      <c r="B16">
        <v>4.87</v>
      </c>
      <c r="C16" s="17">
        <v>0.16558</v>
      </c>
      <c r="D16" s="17">
        <v>1144.4237728598814</v>
      </c>
      <c r="E16">
        <v>304.07000000000005</v>
      </c>
      <c r="F16">
        <v>10.338380000000001</v>
      </c>
      <c r="G16">
        <v>71454.812446304742</v>
      </c>
      <c r="H16">
        <v>400.44000000000005</v>
      </c>
      <c r="I16">
        <v>13.614960000000002</v>
      </c>
      <c r="J16">
        <v>89063.088543729216</v>
      </c>
      <c r="K16">
        <v>37.83</v>
      </c>
      <c r="L16">
        <v>1.2862200000000001</v>
      </c>
      <c r="M16">
        <v>8414.0157547985091</v>
      </c>
      <c r="N16">
        <v>203.86000000000004</v>
      </c>
      <c r="O16">
        <v>6.9312399999999998</v>
      </c>
      <c r="P16">
        <v>45451.748501530827</v>
      </c>
      <c r="Q16">
        <v>264.45</v>
      </c>
      <c r="R16">
        <v>8.991299999999999</v>
      </c>
      <c r="S16">
        <v>58960.634215784492</v>
      </c>
      <c r="T16">
        <v>3.63</v>
      </c>
      <c r="U16">
        <v>0.12342</v>
      </c>
      <c r="V16">
        <v>812.16333534172247</v>
      </c>
      <c r="W16">
        <v>126.62</v>
      </c>
      <c r="X16">
        <v>4.3050800000000002</v>
      </c>
      <c r="Y16">
        <v>28329.51006087297</v>
      </c>
      <c r="Z16">
        <v>0</v>
      </c>
      <c r="AA16">
        <v>0</v>
      </c>
      <c r="AB16">
        <v>0</v>
      </c>
      <c r="AC16">
        <v>287.60999999999996</v>
      </c>
      <c r="AD16">
        <v>9.7787399999999991</v>
      </c>
      <c r="AE16">
        <v>67982.57495726725</v>
      </c>
      <c r="AF16">
        <v>185.98999999999998</v>
      </c>
      <c r="AG16">
        <v>6.3236600000000012</v>
      </c>
      <c r="AH16">
        <v>42879.955121106781</v>
      </c>
      <c r="AI16">
        <v>198.42</v>
      </c>
      <c r="AJ16">
        <v>6.7462800000000005</v>
      </c>
      <c r="AK16">
        <v>45745.688989354327</v>
      </c>
      <c r="AL16">
        <v>139.35999999999999</v>
      </c>
      <c r="AM16">
        <v>4.7382399999999993</v>
      </c>
      <c r="AN16">
        <v>32580.91938061548</v>
      </c>
      <c r="AO16">
        <v>0</v>
      </c>
      <c r="AP16">
        <v>0</v>
      </c>
      <c r="AQ16">
        <v>0</v>
      </c>
      <c r="AR16">
        <v>31.20000000000001</v>
      </c>
      <c r="AS16">
        <v>1.0608000000000002</v>
      </c>
      <c r="AT16">
        <v>7193.153394153087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189.69</v>
      </c>
      <c r="BE16">
        <v>6.4494600000000037</v>
      </c>
      <c r="BF16">
        <v>47013.993286625766</v>
      </c>
      <c r="BG16">
        <v>0</v>
      </c>
      <c r="BH16">
        <v>0</v>
      </c>
      <c r="BI16">
        <v>0</v>
      </c>
      <c r="BJ16">
        <v>183</v>
      </c>
      <c r="BK16">
        <v>6.222000000000004</v>
      </c>
      <c r="BL16">
        <v>44006.795736465945</v>
      </c>
      <c r="BM16">
        <v>3.9999999999999996</v>
      </c>
      <c r="BN16">
        <v>0.13600000000000001</v>
      </c>
      <c r="BO16">
        <v>961.89717456756159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178.52999999999994</v>
      </c>
      <c r="BW16">
        <v>6.0700199999999986</v>
      </c>
      <c r="BX16">
        <v>39649.865734563791</v>
      </c>
      <c r="BY16">
        <v>101.39999999999999</v>
      </c>
      <c r="BZ16">
        <v>3.4476</v>
      </c>
      <c r="CA16">
        <v>22333.866105813257</v>
      </c>
      <c r="CB16">
        <v>28.21</v>
      </c>
      <c r="CC16">
        <v>0.95913999999999999</v>
      </c>
      <c r="CD16">
        <v>6734.7298461689843</v>
      </c>
      <c r="CE16">
        <v>72</v>
      </c>
      <c r="CF16">
        <v>2.4480000000000004</v>
      </c>
      <c r="CG16">
        <v>15942.006842130413</v>
      </c>
      <c r="CH16">
        <v>48</v>
      </c>
      <c r="CI16">
        <v>1.632000000000001</v>
      </c>
      <c r="CJ16">
        <v>10628.004561420281</v>
      </c>
      <c r="CK16">
        <v>4.8000000000000016</v>
      </c>
      <c r="CL16">
        <v>0.16320000000000001</v>
      </c>
      <c r="CM16">
        <v>1134.5793254576779</v>
      </c>
      <c r="CN16">
        <v>4.8000000000000016</v>
      </c>
      <c r="CO16">
        <v>0.16320000000000001</v>
      </c>
      <c r="CP16">
        <v>1134.5793254576779</v>
      </c>
      <c r="CQ16">
        <v>27.20000000000001</v>
      </c>
      <c r="CR16">
        <v>0.92480000000000029</v>
      </c>
      <c r="CS16">
        <v>6244.9156380923632</v>
      </c>
      <c r="CT16">
        <v>26.050000000000004</v>
      </c>
      <c r="CU16">
        <v>0.88569999999999993</v>
      </c>
      <c r="CV16">
        <v>5980.8842783936025</v>
      </c>
      <c r="CW16">
        <v>2.8000000000000003</v>
      </c>
      <c r="CX16">
        <v>9.5200000000000007E-2</v>
      </c>
      <c r="CY16">
        <v>674.18446155182039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6.1000000000000005</v>
      </c>
      <c r="DG16">
        <v>0.2074</v>
      </c>
      <c r="DH16">
        <v>1364.7923817037204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70.930000000000007</v>
      </c>
      <c r="DP16">
        <v>2.4116200000000001</v>
      </c>
      <c r="DQ16">
        <v>15707.194119442087</v>
      </c>
      <c r="DR16">
        <v>203.75</v>
      </c>
      <c r="DS16">
        <v>6.9275000000000002</v>
      </c>
      <c r="DT16">
        <v>45119.706779026164</v>
      </c>
      <c r="DU16">
        <v>28.79999999999999</v>
      </c>
      <c r="DV16">
        <v>0.9791999999999994</v>
      </c>
      <c r="DW16">
        <v>6639.8339022951559</v>
      </c>
      <c r="DX16">
        <v>6090.54</v>
      </c>
    </row>
    <row r="17" spans="1:128" x14ac:dyDescent="0.25">
      <c r="A17" s="25">
        <v>44546</v>
      </c>
      <c r="B17">
        <v>498.17000000000007</v>
      </c>
      <c r="C17" s="17">
        <v>16.93778</v>
      </c>
      <c r="D17" s="17">
        <v>119996.56963491977</v>
      </c>
      <c r="E17">
        <v>85.59</v>
      </c>
      <c r="F17">
        <v>2.9100600000000005</v>
      </c>
      <c r="G17">
        <v>20616.469066890379</v>
      </c>
      <c r="H17">
        <v>378.55</v>
      </c>
      <c r="I17">
        <v>12.870699999999999</v>
      </c>
      <c r="J17">
        <v>86556.011753091414</v>
      </c>
      <c r="K17">
        <v>0</v>
      </c>
      <c r="L17">
        <v>0</v>
      </c>
      <c r="M17">
        <v>0</v>
      </c>
      <c r="N17">
        <v>245.77</v>
      </c>
      <c r="O17">
        <v>8.3561800000000002</v>
      </c>
      <c r="P17">
        <v>56345.991311602193</v>
      </c>
      <c r="Q17">
        <v>295.38</v>
      </c>
      <c r="R17">
        <v>10.042920000000002</v>
      </c>
      <c r="S17">
        <v>67719.733546083953</v>
      </c>
      <c r="T17">
        <v>124.78</v>
      </c>
      <c r="U17">
        <v>4.2425199999999998</v>
      </c>
      <c r="V17">
        <v>28711.70480029699</v>
      </c>
      <c r="W17">
        <v>0.22</v>
      </c>
      <c r="X17">
        <v>7.4800000000000005E-3</v>
      </c>
      <c r="Y17">
        <v>50.621694631073396</v>
      </c>
      <c r="Z17">
        <v>161.57</v>
      </c>
      <c r="AA17">
        <v>5.493380000000001</v>
      </c>
      <c r="AB17">
        <v>39183.991618763728</v>
      </c>
      <c r="AC17">
        <v>284.85000000000002</v>
      </c>
      <c r="AD17">
        <v>9.684899999999999</v>
      </c>
      <c r="AE17">
        <v>69081.884091136031</v>
      </c>
      <c r="AF17">
        <v>227.60999999999999</v>
      </c>
      <c r="AG17">
        <v>7.7387400000000008</v>
      </c>
      <c r="AH17">
        <v>53680.094746452713</v>
      </c>
      <c r="AI17">
        <v>164.99</v>
      </c>
      <c r="AJ17">
        <v>5.6096599999999999</v>
      </c>
      <c r="AK17">
        <v>38911.64198505001</v>
      </c>
      <c r="AL17">
        <v>139.79</v>
      </c>
      <c r="AM17">
        <v>4.7528600000000019</v>
      </c>
      <c r="AN17">
        <v>33487.672944842918</v>
      </c>
      <c r="AO17">
        <v>0</v>
      </c>
      <c r="AP17">
        <v>0</v>
      </c>
      <c r="AQ17">
        <v>0</v>
      </c>
      <c r="AR17">
        <v>31.20000000000001</v>
      </c>
      <c r="AS17">
        <v>1.0608000000000002</v>
      </c>
      <c r="AT17">
        <v>7358.2837137618071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53.51</v>
      </c>
      <c r="BB17">
        <v>1.81934</v>
      </c>
      <c r="BC17">
        <v>13206.970801447011</v>
      </c>
      <c r="BD17">
        <v>189.75</v>
      </c>
      <c r="BE17">
        <v>6.4515000000000029</v>
      </c>
      <c r="BF17">
        <v>48049.770230178008</v>
      </c>
      <c r="BG17">
        <v>0</v>
      </c>
      <c r="BH17">
        <v>0</v>
      </c>
      <c r="BI17">
        <v>0</v>
      </c>
      <c r="BJ17">
        <v>185</v>
      </c>
      <c r="BK17">
        <v>6.2900000000000036</v>
      </c>
      <c r="BL17">
        <v>45560.288712502421</v>
      </c>
      <c r="BM17">
        <v>12</v>
      </c>
      <c r="BN17">
        <v>0.40800000000000025</v>
      </c>
      <c r="BO17">
        <v>2955.2619705406973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179.31000000000006</v>
      </c>
      <c r="BW17">
        <v>6.096540000000001</v>
      </c>
      <c r="BX17">
        <v>40885.660615814799</v>
      </c>
      <c r="BY17">
        <v>101.69</v>
      </c>
      <c r="BZ17">
        <v>3.4574599999999998</v>
      </c>
      <c r="CA17">
        <v>23002.350564440243</v>
      </c>
      <c r="CB17">
        <v>27.88</v>
      </c>
      <c r="CC17">
        <v>0.9479200000000001</v>
      </c>
      <c r="CD17">
        <v>6748.1826065455343</v>
      </c>
      <c r="CE17">
        <v>72</v>
      </c>
      <c r="CF17">
        <v>2.4480000000000004</v>
      </c>
      <c r="CG17">
        <v>16357.833063335025</v>
      </c>
      <c r="CH17">
        <v>48</v>
      </c>
      <c r="CI17">
        <v>1.632000000000001</v>
      </c>
      <c r="CJ17">
        <v>10905.222042223342</v>
      </c>
      <c r="CK17">
        <v>4.6000000000000014</v>
      </c>
      <c r="CL17">
        <v>0.15640000000000001</v>
      </c>
      <c r="CM17">
        <v>1115.5930027004586</v>
      </c>
      <c r="CN17">
        <v>4.8000000000000016</v>
      </c>
      <c r="CO17">
        <v>0.16320000000000001</v>
      </c>
      <c r="CP17">
        <v>1164.0970462961307</v>
      </c>
      <c r="CQ17">
        <v>25.839999999999996</v>
      </c>
      <c r="CR17">
        <v>0.87856000000000034</v>
      </c>
      <c r="CS17">
        <v>6084.3487440085919</v>
      </c>
      <c r="CT17">
        <v>24.51</v>
      </c>
      <c r="CU17">
        <v>0.83333999999999975</v>
      </c>
      <c r="CV17">
        <v>5771.1837351257964</v>
      </c>
      <c r="CW17">
        <v>2.6</v>
      </c>
      <c r="CX17">
        <v>8.8400000000000006E-2</v>
      </c>
      <c r="CY17">
        <v>641.71414845378843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4.8000000000000016</v>
      </c>
      <c r="DG17">
        <v>0.16320000000000001</v>
      </c>
      <c r="DH17">
        <v>1104.4733374052378</v>
      </c>
      <c r="DI17">
        <v>351.37</v>
      </c>
      <c r="DJ17">
        <v>11.946580000000003</v>
      </c>
      <c r="DK17">
        <v>85789.699640898267</v>
      </c>
      <c r="DL17">
        <v>332.44</v>
      </c>
      <c r="DM17">
        <v>11.302960000000001</v>
      </c>
      <c r="DN17">
        <v>81167.793917011179</v>
      </c>
      <c r="DO17">
        <v>136.30999999999997</v>
      </c>
      <c r="DP17">
        <v>4.6345400000000003</v>
      </c>
      <c r="DQ17">
        <v>30985.111578710555</v>
      </c>
      <c r="DR17">
        <v>3.29</v>
      </c>
      <c r="DS17">
        <v>0.11186000000000001</v>
      </c>
      <c r="DT17">
        <v>747.86161759194283</v>
      </c>
      <c r="DU17">
        <v>28.79999999999999</v>
      </c>
      <c r="DV17">
        <v>0.9791999999999994</v>
      </c>
      <c r="DW17">
        <v>6792.2618896262802</v>
      </c>
      <c r="DX17">
        <v>6277.01</v>
      </c>
    </row>
    <row r="18" spans="1:128" x14ac:dyDescent="0.25">
      <c r="A18" s="25">
        <v>44547</v>
      </c>
      <c r="B18">
        <v>14.25</v>
      </c>
      <c r="C18" s="17">
        <v>0.48450000000000004</v>
      </c>
      <c r="D18" s="17">
        <v>3434.7454088783725</v>
      </c>
      <c r="E18">
        <v>320.83999999999997</v>
      </c>
      <c r="F18">
        <v>10.90856</v>
      </c>
      <c r="G18">
        <v>77333.594174353464</v>
      </c>
      <c r="H18">
        <v>412.97000000000008</v>
      </c>
      <c r="I18">
        <v>14.040980000000005</v>
      </c>
      <c r="J18">
        <v>94692.14657137153</v>
      </c>
      <c r="K18">
        <v>0</v>
      </c>
      <c r="L18">
        <v>0</v>
      </c>
      <c r="M18">
        <v>0</v>
      </c>
      <c r="N18">
        <v>231.82999999999998</v>
      </c>
      <c r="O18">
        <v>7.8822200000000002</v>
      </c>
      <c r="P18">
        <v>53304.805699768054</v>
      </c>
      <c r="Q18">
        <v>286.73</v>
      </c>
      <c r="R18">
        <v>9.748820000000002</v>
      </c>
      <c r="S18">
        <v>65927.994385086029</v>
      </c>
      <c r="T18">
        <v>0.03</v>
      </c>
      <c r="U18">
        <v>1.0200000000000001E-3</v>
      </c>
      <c r="V18">
        <v>6.9230704483018695</v>
      </c>
      <c r="W18">
        <v>114.69</v>
      </c>
      <c r="X18">
        <v>3.8994600000000008</v>
      </c>
      <c r="Y18">
        <v>26466.898323858048</v>
      </c>
      <c r="Z18">
        <v>243.95</v>
      </c>
      <c r="AA18">
        <v>8.2942999999999998</v>
      </c>
      <c r="AB18">
        <v>59255.836733606004</v>
      </c>
      <c r="AC18">
        <v>284.59999999999997</v>
      </c>
      <c r="AD18">
        <v>9.6763999999999992</v>
      </c>
      <c r="AE18">
        <v>69129.785342833638</v>
      </c>
      <c r="AF18">
        <v>146.88999999999999</v>
      </c>
      <c r="AG18">
        <v>4.9942599999999997</v>
      </c>
      <c r="AH18">
        <v>34636.43673790351</v>
      </c>
      <c r="AI18">
        <v>200.14999999999998</v>
      </c>
      <c r="AJ18">
        <v>6.8051000000000004</v>
      </c>
      <c r="AK18">
        <v>47195.063061415945</v>
      </c>
      <c r="AL18">
        <v>140.45000000000002</v>
      </c>
      <c r="AM18">
        <v>4.7753000000000014</v>
      </c>
      <c r="AN18">
        <v>33532.740261471619</v>
      </c>
      <c r="AO18">
        <v>0</v>
      </c>
      <c r="AP18">
        <v>0</v>
      </c>
      <c r="AQ18">
        <v>0</v>
      </c>
      <c r="AR18">
        <v>31.20000000000001</v>
      </c>
      <c r="AS18">
        <v>1.0608000000000002</v>
      </c>
      <c r="AT18">
        <v>7356.9121534657843</v>
      </c>
      <c r="AU18">
        <v>0</v>
      </c>
      <c r="AV18">
        <v>0</v>
      </c>
      <c r="AW18">
        <v>0</v>
      </c>
      <c r="AX18">
        <v>1.7999999999999998</v>
      </c>
      <c r="AY18">
        <v>6.1200000000000004E-2</v>
      </c>
      <c r="AZ18">
        <v>433.86257796358382</v>
      </c>
      <c r="BA18">
        <v>54.829999999999991</v>
      </c>
      <c r="BB18">
        <v>1.8642200000000002</v>
      </c>
      <c r="BC18">
        <v>13559.015115717646</v>
      </c>
      <c r="BD18">
        <v>191.85</v>
      </c>
      <c r="BE18">
        <v>6.5229000000000035</v>
      </c>
      <c r="BF18">
        <v>48705.705387805509</v>
      </c>
      <c r="BG18">
        <v>0</v>
      </c>
      <c r="BH18">
        <v>0</v>
      </c>
      <c r="BI18">
        <v>0</v>
      </c>
      <c r="BJ18">
        <v>192</v>
      </c>
      <c r="BK18">
        <v>6.528000000000004</v>
      </c>
      <c r="BL18">
        <v>47357.020226441207</v>
      </c>
      <c r="BM18">
        <v>8</v>
      </c>
      <c r="BN18">
        <v>0.27200000000000013</v>
      </c>
      <c r="BO18">
        <v>1973.209176101718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179.68999999999991</v>
      </c>
      <c r="BW18">
        <v>6.1094599999999994</v>
      </c>
      <c r="BX18">
        <v>41186.178108367421</v>
      </c>
      <c r="BY18">
        <v>99.11999999999999</v>
      </c>
      <c r="BZ18">
        <v>3.3700799999999989</v>
      </c>
      <c r="CA18">
        <v>22546.014057674369</v>
      </c>
      <c r="CB18">
        <v>28.35</v>
      </c>
      <c r="CC18">
        <v>0.9639000000000002</v>
      </c>
      <c r="CD18">
        <v>6962.5863249106405</v>
      </c>
      <c r="CE18">
        <v>72</v>
      </c>
      <c r="CF18">
        <v>2.4480000000000004</v>
      </c>
      <c r="CG18">
        <v>16446.062464156403</v>
      </c>
      <c r="CH18">
        <v>48</v>
      </c>
      <c r="CI18">
        <v>1.632000000000001</v>
      </c>
      <c r="CJ18">
        <v>10964.041642770932</v>
      </c>
      <c r="CK18">
        <v>4.8000000000000016</v>
      </c>
      <c r="CL18">
        <v>0.16320000000000001</v>
      </c>
      <c r="CM18">
        <v>1165.9275110527105</v>
      </c>
      <c r="CN18">
        <v>1.5999999999999999</v>
      </c>
      <c r="CO18">
        <v>5.4400000000000004E-2</v>
      </c>
      <c r="CP18">
        <v>388.64250368423694</v>
      </c>
      <c r="CQ18">
        <v>27.089999999999996</v>
      </c>
      <c r="CR18">
        <v>0.92106000000000021</v>
      </c>
      <c r="CS18">
        <v>6471.2216730927485</v>
      </c>
      <c r="CT18">
        <v>25.370000000000005</v>
      </c>
      <c r="CU18">
        <v>0.8625799999999999</v>
      </c>
      <c r="CV18">
        <v>6060.3504557535271</v>
      </c>
      <c r="CW18">
        <v>3.600000000000001</v>
      </c>
      <c r="CX18">
        <v>0.12240000000000001</v>
      </c>
      <c r="CY18">
        <v>890.25085567360077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4.8000000000000016</v>
      </c>
      <c r="DG18">
        <v>0.16320000000000001</v>
      </c>
      <c r="DH18">
        <v>1107.6912717282987</v>
      </c>
      <c r="DI18">
        <v>13.13</v>
      </c>
      <c r="DJ18">
        <v>0.44642000000000004</v>
      </c>
      <c r="DK18">
        <v>3208.1947138804903</v>
      </c>
      <c r="DL18">
        <v>468.14999999999992</v>
      </c>
      <c r="DM18">
        <v>15.917100000000001</v>
      </c>
      <c r="DN18">
        <v>114388.14587228873</v>
      </c>
      <c r="DO18">
        <v>0</v>
      </c>
      <c r="DP18">
        <v>0</v>
      </c>
      <c r="DQ18">
        <v>0</v>
      </c>
      <c r="DR18">
        <v>125.53999999999999</v>
      </c>
      <c r="DS18">
        <v>4.2683600000000004</v>
      </c>
      <c r="DT18">
        <v>28698.288443029516</v>
      </c>
      <c r="DU18">
        <v>28.79999999999999</v>
      </c>
      <c r="DV18">
        <v>0.9791999999999994</v>
      </c>
      <c r="DW18">
        <v>6790.9958339684172</v>
      </c>
      <c r="DX18">
        <v>6295.31</v>
      </c>
    </row>
    <row r="19" spans="1:128" x14ac:dyDescent="0.25">
      <c r="A19" s="25">
        <v>44548</v>
      </c>
      <c r="B19">
        <v>344.79</v>
      </c>
      <c r="C19" s="17">
        <v>11.722860000000001</v>
      </c>
      <c r="D19" s="17">
        <v>83227.809670311603</v>
      </c>
      <c r="E19">
        <v>120.65</v>
      </c>
      <c r="F19">
        <v>4.1021000000000001</v>
      </c>
      <c r="G19">
        <v>29123.336630189668</v>
      </c>
      <c r="H19">
        <v>409.86</v>
      </c>
      <c r="I19">
        <v>13.93524</v>
      </c>
      <c r="J19">
        <v>93243.519768251514</v>
      </c>
      <c r="K19">
        <v>0</v>
      </c>
      <c r="L19">
        <v>0</v>
      </c>
      <c r="M19">
        <v>0</v>
      </c>
      <c r="N19">
        <v>226.75</v>
      </c>
      <c r="O19">
        <v>7.7094999999999994</v>
      </c>
      <c r="P19">
        <v>51480.179005770638</v>
      </c>
      <c r="Q19">
        <v>267.82</v>
      </c>
      <c r="R19">
        <v>9.1058800000000009</v>
      </c>
      <c r="S19">
        <v>60804.505143662594</v>
      </c>
      <c r="T19">
        <v>111.42999999999999</v>
      </c>
      <c r="U19">
        <v>3.7886199999999999</v>
      </c>
      <c r="V19">
        <v>25114.959873441516</v>
      </c>
      <c r="W19">
        <v>10.23</v>
      </c>
      <c r="X19">
        <v>0.34782000000000002</v>
      </c>
      <c r="Y19">
        <v>2305.7169479072663</v>
      </c>
      <c r="Z19">
        <v>282.73999999999995</v>
      </c>
      <c r="AA19">
        <v>9.6131600000000006</v>
      </c>
      <c r="AB19">
        <v>68834.544475612347</v>
      </c>
      <c r="AC19">
        <v>287.09000000000003</v>
      </c>
      <c r="AD19">
        <v>9.7610600000000023</v>
      </c>
      <c r="AE19">
        <v>69893.574922202577</v>
      </c>
      <c r="AF19">
        <v>190.19</v>
      </c>
      <c r="AG19">
        <v>6.4664600000000005</v>
      </c>
      <c r="AH19">
        <v>44961.426470085586</v>
      </c>
      <c r="AI19">
        <v>518.73</v>
      </c>
      <c r="AJ19">
        <v>17.63682</v>
      </c>
      <c r="AK19">
        <v>122629.16427166254</v>
      </c>
      <c r="AL19">
        <v>141.34</v>
      </c>
      <c r="AM19">
        <v>4.8055600000000007</v>
      </c>
      <c r="AN19">
        <v>34047.699045599933</v>
      </c>
      <c r="AO19">
        <v>0</v>
      </c>
      <c r="AP19">
        <v>0</v>
      </c>
      <c r="AQ19">
        <v>0</v>
      </c>
      <c r="AR19">
        <v>31.20000000000001</v>
      </c>
      <c r="AS19">
        <v>1.0608000000000002</v>
      </c>
      <c r="AT19">
        <v>7375.7637408206047</v>
      </c>
      <c r="AU19">
        <v>0</v>
      </c>
      <c r="AV19">
        <v>0</v>
      </c>
      <c r="AW19">
        <v>0</v>
      </c>
      <c r="AX19">
        <v>3.600000000000001</v>
      </c>
      <c r="AY19">
        <v>0.12240000000000001</v>
      </c>
      <c r="AZ19">
        <v>868.99305320085239</v>
      </c>
      <c r="BA19">
        <v>0</v>
      </c>
      <c r="BB19">
        <v>0</v>
      </c>
      <c r="BC19">
        <v>0</v>
      </c>
      <c r="BD19">
        <v>192</v>
      </c>
      <c r="BE19">
        <v>6.528000000000004</v>
      </c>
      <c r="BF19">
        <v>48760.842845463885</v>
      </c>
      <c r="BG19">
        <v>0</v>
      </c>
      <c r="BH19">
        <v>0</v>
      </c>
      <c r="BI19">
        <v>0</v>
      </c>
      <c r="BJ19">
        <v>192</v>
      </c>
      <c r="BK19">
        <v>6.528000000000004</v>
      </c>
      <c r="BL19">
        <v>47263.817600818977</v>
      </c>
      <c r="BM19">
        <v>6.5</v>
      </c>
      <c r="BN19">
        <v>0.22100000000000009</v>
      </c>
      <c r="BO19">
        <v>1600.0771583610597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179.54</v>
      </c>
      <c r="BW19">
        <v>6.1043599999999989</v>
      </c>
      <c r="BX19">
        <v>40569.361724685776</v>
      </c>
      <c r="BY19">
        <v>99.78</v>
      </c>
      <c r="BZ19">
        <v>3.3925199999999993</v>
      </c>
      <c r="CA19">
        <v>22383.288524649317</v>
      </c>
      <c r="CB19">
        <v>28.650000000000002</v>
      </c>
      <c r="CC19">
        <v>0.97410000000000019</v>
      </c>
      <c r="CD19">
        <v>6780.404546793131</v>
      </c>
      <c r="CE19">
        <v>72.8</v>
      </c>
      <c r="CF19">
        <v>2.4752000000000001</v>
      </c>
      <c r="CG19">
        <v>16400.37349147183</v>
      </c>
      <c r="CH19">
        <v>48</v>
      </c>
      <c r="CI19">
        <v>1.632000000000001</v>
      </c>
      <c r="CJ19">
        <v>10813.433071300109</v>
      </c>
      <c r="CK19">
        <v>4.8000000000000016</v>
      </c>
      <c r="CL19">
        <v>0.16320000000000001</v>
      </c>
      <c r="CM19">
        <v>1168.5853203753957</v>
      </c>
      <c r="CN19">
        <v>0.8</v>
      </c>
      <c r="CO19">
        <v>2.7200000000000002E-2</v>
      </c>
      <c r="CP19">
        <v>194.76422006256593</v>
      </c>
      <c r="CQ19">
        <v>26.12</v>
      </c>
      <c r="CR19">
        <v>0.88808000000000031</v>
      </c>
      <c r="CS19">
        <v>6077.5561742499931</v>
      </c>
      <c r="CT19">
        <v>24.680000000000003</v>
      </c>
      <c r="CU19">
        <v>0.83911999999999987</v>
      </c>
      <c r="CV19">
        <v>5742.4994785792433</v>
      </c>
      <c r="CW19">
        <v>3.8000000000000012</v>
      </c>
      <c r="CX19">
        <v>0.12920000000000001</v>
      </c>
      <c r="CY19">
        <v>938.05523636470593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4.8000000000000016</v>
      </c>
      <c r="DG19">
        <v>0.16320000000000001</v>
      </c>
      <c r="DH19">
        <v>1081.8613245312688</v>
      </c>
      <c r="DI19">
        <v>339.38</v>
      </c>
      <c r="DJ19">
        <v>11.538919999999999</v>
      </c>
      <c r="DK19">
        <v>82788.747826793129</v>
      </c>
      <c r="DL19">
        <v>249.67999999999998</v>
      </c>
      <c r="DM19">
        <v>8.4891200000000016</v>
      </c>
      <c r="DN19">
        <v>60907.22658198393</v>
      </c>
      <c r="DO19">
        <v>248.76</v>
      </c>
      <c r="DP19">
        <v>8.4578400000000009</v>
      </c>
      <c r="DQ19">
        <v>55995.678600922452</v>
      </c>
      <c r="DR19">
        <v>19.45</v>
      </c>
      <c r="DS19">
        <v>0.6613</v>
      </c>
      <c r="DT19">
        <v>4378.1795657981247</v>
      </c>
      <c r="DU19">
        <v>28.79999999999999</v>
      </c>
      <c r="DV19">
        <v>0.9791999999999994</v>
      </c>
      <c r="DW19">
        <v>6808.3972992190184</v>
      </c>
      <c r="DX19">
        <v>6282.23</v>
      </c>
    </row>
    <row r="20" spans="1:128" x14ac:dyDescent="0.25">
      <c r="A20" s="25">
        <v>44549</v>
      </c>
      <c r="B20">
        <v>113.46000000000001</v>
      </c>
      <c r="C20" s="17">
        <v>3.85764</v>
      </c>
      <c r="D20" s="17">
        <v>27098.418741377522</v>
      </c>
      <c r="E20">
        <v>308.01</v>
      </c>
      <c r="F20">
        <v>10.472340000000001</v>
      </c>
      <c r="G20">
        <v>73564.110316690378</v>
      </c>
      <c r="H20">
        <v>300.64000000000004</v>
      </c>
      <c r="I20">
        <v>10.221760000000002</v>
      </c>
      <c r="J20">
        <v>68332.181275324896</v>
      </c>
      <c r="K20">
        <v>0</v>
      </c>
      <c r="L20">
        <v>0</v>
      </c>
      <c r="M20">
        <v>0</v>
      </c>
      <c r="N20">
        <v>252.82</v>
      </c>
      <c r="O20">
        <v>8.5958800000000011</v>
      </c>
      <c r="P20">
        <v>57636.87837557801</v>
      </c>
      <c r="Q20">
        <v>233.06</v>
      </c>
      <c r="R20">
        <v>7.9240400000000015</v>
      </c>
      <c r="S20">
        <v>53132.073705451345</v>
      </c>
      <c r="T20">
        <v>7.47</v>
      </c>
      <c r="U20">
        <v>0.25397999999999998</v>
      </c>
      <c r="V20">
        <v>1709.3993845282819</v>
      </c>
      <c r="W20">
        <v>125.18</v>
      </c>
      <c r="X20">
        <v>4.256120000000001</v>
      </c>
      <c r="Y20">
        <v>28645.597718239675</v>
      </c>
      <c r="Z20">
        <v>285.15999999999991</v>
      </c>
      <c r="AA20">
        <v>9.6954400000000032</v>
      </c>
      <c r="AB20">
        <v>68862.869504425762</v>
      </c>
      <c r="AC20">
        <v>289.57</v>
      </c>
      <c r="AD20">
        <v>9.8453800000000022</v>
      </c>
      <c r="AE20">
        <v>69927.83392620481</v>
      </c>
      <c r="AF20">
        <v>141.47</v>
      </c>
      <c r="AG20">
        <v>4.8099800000000004</v>
      </c>
      <c r="AH20">
        <v>33146.554747442235</v>
      </c>
      <c r="AI20">
        <v>167.75000000000003</v>
      </c>
      <c r="AJ20">
        <v>5.7035000000000009</v>
      </c>
      <c r="AK20">
        <v>39303.98359287082</v>
      </c>
      <c r="AL20">
        <v>140.39000000000001</v>
      </c>
      <c r="AM20">
        <v>4.7732599999999996</v>
      </c>
      <c r="AN20">
        <v>33510.678161212069</v>
      </c>
      <c r="AO20">
        <v>0</v>
      </c>
      <c r="AP20">
        <v>0</v>
      </c>
      <c r="AQ20">
        <v>0</v>
      </c>
      <c r="AR20">
        <v>31.20000000000001</v>
      </c>
      <c r="AS20">
        <v>1.0608000000000002</v>
      </c>
      <c r="AT20">
        <v>7310.1894968558572</v>
      </c>
      <c r="AU20">
        <v>0</v>
      </c>
      <c r="AV20">
        <v>0</v>
      </c>
      <c r="AW20">
        <v>0</v>
      </c>
      <c r="AX20">
        <v>3.8000000000000012</v>
      </c>
      <c r="AY20">
        <v>0.12920000000000001</v>
      </c>
      <c r="AZ20">
        <v>907.57968638493401</v>
      </c>
      <c r="BA20">
        <v>65.3</v>
      </c>
      <c r="BB20">
        <v>2.2202000000000002</v>
      </c>
      <c r="BC20">
        <v>16003.14343581775</v>
      </c>
      <c r="BD20">
        <v>192</v>
      </c>
      <c r="BE20">
        <v>6.528000000000004</v>
      </c>
      <c r="BF20">
        <v>48225.482696355546</v>
      </c>
      <c r="BG20">
        <v>0</v>
      </c>
      <c r="BH20">
        <v>0</v>
      </c>
      <c r="BI20">
        <v>0</v>
      </c>
      <c r="BJ20">
        <v>192</v>
      </c>
      <c r="BK20">
        <v>6.528000000000004</v>
      </c>
      <c r="BL20">
        <v>46858.968566637843</v>
      </c>
      <c r="BM20">
        <v>5</v>
      </c>
      <c r="BN20">
        <v>0.17000000000000004</v>
      </c>
      <c r="BO20">
        <v>1220.2856397561939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179.31</v>
      </c>
      <c r="BW20">
        <v>6.0965400000000001</v>
      </c>
      <c r="BX20">
        <v>40389.262205321051</v>
      </c>
      <c r="BY20">
        <v>98.25</v>
      </c>
      <c r="BZ20">
        <v>3.3404999999999996</v>
      </c>
      <c r="CA20">
        <v>21955.150587049833</v>
      </c>
      <c r="CB20">
        <v>28.89</v>
      </c>
      <c r="CC20">
        <v>0.98226000000000024</v>
      </c>
      <c r="CD20">
        <v>6822.1558524688107</v>
      </c>
      <c r="CE20">
        <v>74.400000000000006</v>
      </c>
      <c r="CF20">
        <v>2.5295999999999994</v>
      </c>
      <c r="CG20">
        <v>16727.510878275989</v>
      </c>
      <c r="CH20">
        <v>48</v>
      </c>
      <c r="CI20">
        <v>1.632000000000001</v>
      </c>
      <c r="CJ20">
        <v>10791.942502113541</v>
      </c>
      <c r="CK20">
        <v>4.8000000000000016</v>
      </c>
      <c r="CL20">
        <v>0.16320000000000001</v>
      </c>
      <c r="CM20">
        <v>1159.1449488751703</v>
      </c>
      <c r="CN20">
        <v>4.8000000000000016</v>
      </c>
      <c r="CO20">
        <v>0.16320000000000001</v>
      </c>
      <c r="CP20">
        <v>1159.1449488751703</v>
      </c>
      <c r="CQ20">
        <v>26.930000000000003</v>
      </c>
      <c r="CR20">
        <v>0.91562000000000032</v>
      </c>
      <c r="CS20">
        <v>6336.6094248386489</v>
      </c>
      <c r="CT20">
        <v>25.650000000000006</v>
      </c>
      <c r="CU20">
        <v>0.87209999999999988</v>
      </c>
      <c r="CV20">
        <v>6035.4263552584944</v>
      </c>
      <c r="CW20">
        <v>3.8000000000000012</v>
      </c>
      <c r="CX20">
        <v>0.12920000000000001</v>
      </c>
      <c r="CY20">
        <v>931.27021525432576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1.9999999999999998</v>
      </c>
      <c r="DG20">
        <v>6.8000000000000005E-2</v>
      </c>
      <c r="DH20">
        <v>457.67051794599246</v>
      </c>
      <c r="DI20">
        <v>33.99</v>
      </c>
      <c r="DJ20">
        <v>1.1556600000000001</v>
      </c>
      <c r="DK20">
        <v>8215.9855807425247</v>
      </c>
      <c r="DL20">
        <v>461.60000000000014</v>
      </c>
      <c r="DM20">
        <v>15.694400000000005</v>
      </c>
      <c r="DN20">
        <v>111576.9033265887</v>
      </c>
      <c r="DO20">
        <v>28.03</v>
      </c>
      <c r="DP20">
        <v>0.95302000000000009</v>
      </c>
      <c r="DQ20">
        <v>6294.7624645693586</v>
      </c>
      <c r="DR20">
        <v>215.09999999999997</v>
      </c>
      <c r="DS20">
        <v>7.3134000000000006</v>
      </c>
      <c r="DT20">
        <v>48305.508602528338</v>
      </c>
      <c r="DU20">
        <v>28.79999999999999</v>
      </c>
      <c r="DV20">
        <v>0.9791999999999994</v>
      </c>
      <c r="DW20">
        <v>6747.867227866941</v>
      </c>
      <c r="DX20">
        <v>6253.61</v>
      </c>
    </row>
    <row r="21" spans="1:128" x14ac:dyDescent="0.25">
      <c r="A21" s="25">
        <v>44550</v>
      </c>
      <c r="B21">
        <v>363.04</v>
      </c>
      <c r="C21" s="17">
        <v>12.343359999999999</v>
      </c>
      <c r="D21" s="17">
        <v>80703.771441383855</v>
      </c>
      <c r="E21">
        <v>96.410000000000011</v>
      </c>
      <c r="F21">
        <v>3.2779400000000001</v>
      </c>
      <c r="G21">
        <v>21431.937540391737</v>
      </c>
      <c r="H21">
        <v>358.46</v>
      </c>
      <c r="I21">
        <v>12.18764</v>
      </c>
      <c r="J21">
        <v>75317.554453581892</v>
      </c>
      <c r="K21">
        <v>203.15</v>
      </c>
      <c r="L21">
        <v>6.9071000000000007</v>
      </c>
      <c r="M21">
        <v>42685.280227545933</v>
      </c>
      <c r="N21">
        <v>288.29000000000002</v>
      </c>
      <c r="O21">
        <v>9.8018599999999996</v>
      </c>
      <c r="P21">
        <v>60754.753153073114</v>
      </c>
      <c r="Q21">
        <v>304.93</v>
      </c>
      <c r="R21">
        <v>10.367619999999999</v>
      </c>
      <c r="S21">
        <v>64261.496683778765</v>
      </c>
      <c r="T21">
        <v>124.88000000000001</v>
      </c>
      <c r="U21">
        <v>4.2459199999999999</v>
      </c>
      <c r="V21">
        <v>26417.101126320915</v>
      </c>
      <c r="W21">
        <v>73.67</v>
      </c>
      <c r="X21">
        <v>2.5047800000000002</v>
      </c>
      <c r="Y21">
        <v>15584.143497566158</v>
      </c>
      <c r="Z21">
        <v>279.60999999999996</v>
      </c>
      <c r="AA21">
        <v>9.5067399999999989</v>
      </c>
      <c r="AB21">
        <v>62680.010922901936</v>
      </c>
      <c r="AC21">
        <v>284.85999999999996</v>
      </c>
      <c r="AD21">
        <v>9.6852400000000003</v>
      </c>
      <c r="AE21">
        <v>63856.9003665743</v>
      </c>
      <c r="AF21">
        <v>214.50000000000003</v>
      </c>
      <c r="AG21">
        <v>7.2930000000000001</v>
      </c>
      <c r="AH21">
        <v>46929.67584225849</v>
      </c>
      <c r="AI21">
        <v>315.99</v>
      </c>
      <c r="AJ21">
        <v>10.743660000000002</v>
      </c>
      <c r="AK21">
        <v>69134.304286224986</v>
      </c>
      <c r="AL21">
        <v>139.79999999999998</v>
      </c>
      <c r="AM21">
        <v>4.7531999999999996</v>
      </c>
      <c r="AN21">
        <v>30946.07115652514</v>
      </c>
      <c r="AO21">
        <v>0</v>
      </c>
      <c r="AP21">
        <v>0</v>
      </c>
      <c r="AQ21">
        <v>0</v>
      </c>
      <c r="AR21">
        <v>31.20000000000001</v>
      </c>
      <c r="AS21">
        <v>1.0608000000000002</v>
      </c>
      <c r="AT21">
        <v>6826.1346679648723</v>
      </c>
      <c r="AU21">
        <v>0</v>
      </c>
      <c r="AV21">
        <v>0</v>
      </c>
      <c r="AW21">
        <v>0</v>
      </c>
      <c r="AX21">
        <v>4.8000000000000016</v>
      </c>
      <c r="AY21">
        <v>0.16320000000000001</v>
      </c>
      <c r="AZ21">
        <v>1067.0397281804828</v>
      </c>
      <c r="BA21">
        <v>54.62</v>
      </c>
      <c r="BB21">
        <v>1.8570800000000005</v>
      </c>
      <c r="BC21">
        <v>12425.999118644913</v>
      </c>
      <c r="BD21">
        <v>180.83999999999995</v>
      </c>
      <c r="BE21">
        <v>6.148559999999998</v>
      </c>
      <c r="BF21">
        <v>42320.644181900265</v>
      </c>
      <c r="BG21">
        <v>0</v>
      </c>
      <c r="BH21">
        <v>0</v>
      </c>
      <c r="BI21">
        <v>0</v>
      </c>
      <c r="BJ21">
        <v>192</v>
      </c>
      <c r="BK21">
        <v>6.528000000000004</v>
      </c>
      <c r="BL21">
        <v>43459.64972275011</v>
      </c>
      <c r="BM21">
        <v>8.5</v>
      </c>
      <c r="BN21">
        <v>0.28900000000000015</v>
      </c>
      <c r="BO21">
        <v>1923.9949096009157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179.18</v>
      </c>
      <c r="BW21">
        <v>6.0921199999999995</v>
      </c>
      <c r="BX21">
        <v>37416.846562349565</v>
      </c>
      <c r="BY21">
        <v>100.05000000000001</v>
      </c>
      <c r="BZ21">
        <v>3.4016999999999991</v>
      </c>
      <c r="CA21">
        <v>20728.432085451826</v>
      </c>
      <c r="CB21">
        <v>28.339999999999996</v>
      </c>
      <c r="CC21">
        <v>0.96355999999999997</v>
      </c>
      <c r="CD21">
        <v>6254.8365026135143</v>
      </c>
      <c r="CE21">
        <v>74.400000000000006</v>
      </c>
      <c r="CF21">
        <v>2.5295999999999994</v>
      </c>
      <c r="CG21">
        <v>15485.669944394713</v>
      </c>
      <c r="CH21">
        <v>48</v>
      </c>
      <c r="CI21">
        <v>1.632000000000001</v>
      </c>
      <c r="CJ21">
        <v>9990.7548028353031</v>
      </c>
      <c r="CK21">
        <v>1.7999999999999998</v>
      </c>
      <c r="CL21">
        <v>6.1200000000000004E-2</v>
      </c>
      <c r="CM21">
        <v>403.50495211624587</v>
      </c>
      <c r="CN21">
        <v>0</v>
      </c>
      <c r="CO21">
        <v>0</v>
      </c>
      <c r="CP21">
        <v>0</v>
      </c>
      <c r="CQ21">
        <v>26.930000000000003</v>
      </c>
      <c r="CR21">
        <v>0.91562000000000032</v>
      </c>
      <c r="CS21">
        <v>5865.8781925677531</v>
      </c>
      <c r="CT21">
        <v>25.770000000000003</v>
      </c>
      <c r="CU21">
        <v>0.87617999999999985</v>
      </c>
      <c r="CV21">
        <v>5613.2076131626791</v>
      </c>
      <c r="CW21">
        <v>3.600000000000001</v>
      </c>
      <c r="CX21">
        <v>0.12240000000000001</v>
      </c>
      <c r="CY21">
        <v>818.99664641379889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</v>
      </c>
      <c r="DG21">
        <v>6.8000000000000005E-2</v>
      </c>
      <c r="DH21">
        <v>423.07977460475524</v>
      </c>
      <c r="DI21">
        <v>0</v>
      </c>
      <c r="DJ21">
        <v>0</v>
      </c>
      <c r="DK21">
        <v>0</v>
      </c>
      <c r="DL21">
        <v>598.52</v>
      </c>
      <c r="DM21">
        <v>20.349680000000003</v>
      </c>
      <c r="DN21">
        <v>134395.34320797987</v>
      </c>
      <c r="DO21">
        <v>214.53</v>
      </c>
      <c r="DP21">
        <v>7.2940199999999997</v>
      </c>
      <c r="DQ21">
        <v>44665.211745410001</v>
      </c>
      <c r="DR21">
        <v>59.650000000000006</v>
      </c>
      <c r="DS21">
        <v>2.0281000000000002</v>
      </c>
      <c r="DT21">
        <v>12419.148280490872</v>
      </c>
      <c r="DU21">
        <v>28.899999999999991</v>
      </c>
      <c r="DV21">
        <v>0.98259999999999947</v>
      </c>
      <c r="DW21">
        <v>6322.9260225700255</v>
      </c>
      <c r="DX21">
        <v>5731.21</v>
      </c>
    </row>
    <row r="22" spans="1:128" x14ac:dyDescent="0.25">
      <c r="A22" s="25">
        <v>44551</v>
      </c>
      <c r="B22">
        <v>86.280000000000015</v>
      </c>
      <c r="C22" s="17">
        <v>2.9335200000000001</v>
      </c>
      <c r="D22" s="17">
        <v>20549.973688965991</v>
      </c>
      <c r="E22">
        <v>333.16</v>
      </c>
      <c r="F22">
        <v>11.327440000000001</v>
      </c>
      <c r="G22">
        <v>79351.289223642889</v>
      </c>
      <c r="H22">
        <v>205.63</v>
      </c>
      <c r="I22">
        <v>6.9914199999999997</v>
      </c>
      <c r="J22">
        <v>46801.823296401606</v>
      </c>
      <c r="K22">
        <v>400.54999999999995</v>
      </c>
      <c r="L22">
        <v>13.6187</v>
      </c>
      <c r="M22">
        <v>91166.120794497067</v>
      </c>
      <c r="N22">
        <v>372.31</v>
      </c>
      <c r="O22">
        <v>12.65854</v>
      </c>
      <c r="P22">
        <v>84916.63411879167</v>
      </c>
      <c r="Q22">
        <v>243.53000000000003</v>
      </c>
      <c r="R22">
        <v>8.2800200000000004</v>
      </c>
      <c r="S22">
        <v>55544.433152344383</v>
      </c>
      <c r="T22">
        <v>43.04</v>
      </c>
      <c r="U22">
        <v>1.4633600000000002</v>
      </c>
      <c r="V22">
        <v>9847.3495037162193</v>
      </c>
      <c r="W22">
        <v>132.31</v>
      </c>
      <c r="X22">
        <v>4.4985400000000002</v>
      </c>
      <c r="Y22">
        <v>30271.905502711266</v>
      </c>
      <c r="Z22">
        <v>278.05000000000007</v>
      </c>
      <c r="AA22">
        <v>9.4536999999999995</v>
      </c>
      <c r="AB22">
        <v>65788.014271842636</v>
      </c>
      <c r="AC22">
        <v>283.85999999999996</v>
      </c>
      <c r="AD22">
        <v>9.6512399999999996</v>
      </c>
      <c r="AE22">
        <v>67162.689196925916</v>
      </c>
      <c r="AF22">
        <v>206.52</v>
      </c>
      <c r="AG22">
        <v>7.0216800000000017</v>
      </c>
      <c r="AH22">
        <v>48705.017820351713</v>
      </c>
      <c r="AI22">
        <v>147.04</v>
      </c>
      <c r="AJ22">
        <v>4.9993600000000002</v>
      </c>
      <c r="AK22">
        <v>34677.444413637975</v>
      </c>
      <c r="AL22">
        <v>141.20000000000002</v>
      </c>
      <c r="AM22">
        <v>4.8008000000000015</v>
      </c>
      <c r="AN22">
        <v>33606.041334309419</v>
      </c>
      <c r="AO22">
        <v>0</v>
      </c>
      <c r="AP22">
        <v>0</v>
      </c>
      <c r="AQ22">
        <v>0</v>
      </c>
      <c r="AR22">
        <v>31.20000000000001</v>
      </c>
      <c r="AS22">
        <v>1.0608000000000002</v>
      </c>
      <c r="AT22">
        <v>7358.1084446783552</v>
      </c>
      <c r="AU22">
        <v>0</v>
      </c>
      <c r="AV22">
        <v>0</v>
      </c>
      <c r="AW22">
        <v>0</v>
      </c>
      <c r="AX22">
        <v>4.8000000000000016</v>
      </c>
      <c r="AY22">
        <v>0.16320000000000001</v>
      </c>
      <c r="AZ22">
        <v>1143.2530564097906</v>
      </c>
      <c r="BA22">
        <v>109.2</v>
      </c>
      <c r="BB22">
        <v>3.7128000000000005</v>
      </c>
      <c r="BC22">
        <v>26437.466637613794</v>
      </c>
      <c r="BD22">
        <v>170.41</v>
      </c>
      <c r="BE22">
        <v>5.7939399999999992</v>
      </c>
      <c r="BF22">
        <v>42408.387456257376</v>
      </c>
      <c r="BG22">
        <v>0</v>
      </c>
      <c r="BH22">
        <v>0</v>
      </c>
      <c r="BI22">
        <v>0</v>
      </c>
      <c r="BJ22">
        <v>192</v>
      </c>
      <c r="BK22">
        <v>6.528000000000004</v>
      </c>
      <c r="BL22">
        <v>46305.652466940097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179.06999999999996</v>
      </c>
      <c r="BW22">
        <v>6.088379999999999</v>
      </c>
      <c r="BX22">
        <v>40604.830547340483</v>
      </c>
      <c r="BY22">
        <v>97.5</v>
      </c>
      <c r="BZ22">
        <v>3.3149999999999995</v>
      </c>
      <c r="CA22">
        <v>21935.997598948001</v>
      </c>
      <c r="CB22">
        <v>28.070000000000004</v>
      </c>
      <c r="CC22">
        <v>0.95438000000000012</v>
      </c>
      <c r="CD22">
        <v>6751.6964131799095</v>
      </c>
      <c r="CE22">
        <v>74.400000000000006</v>
      </c>
      <c r="CF22">
        <v>2.5295999999999994</v>
      </c>
      <c r="CG22">
        <v>16820.673955281858</v>
      </c>
      <c r="CH22">
        <v>48</v>
      </c>
      <c r="CI22">
        <v>1.632000000000001</v>
      </c>
      <c r="CJ22">
        <v>10852.047713085076</v>
      </c>
      <c r="CK22">
        <v>0</v>
      </c>
      <c r="CL22">
        <v>0</v>
      </c>
      <c r="CM22">
        <v>0</v>
      </c>
      <c r="CN22">
        <v>3.600000000000001</v>
      </c>
      <c r="CO22">
        <v>0.12240000000000001</v>
      </c>
      <c r="CP22">
        <v>851.77792259893386</v>
      </c>
      <c r="CQ22">
        <v>16.52</v>
      </c>
      <c r="CR22">
        <v>0.56167999999999996</v>
      </c>
      <c r="CS22">
        <v>3862.3968915032042</v>
      </c>
      <c r="CT22">
        <v>29.7</v>
      </c>
      <c r="CU22">
        <v>1.0098</v>
      </c>
      <c r="CV22">
        <v>6943.8975591794906</v>
      </c>
      <c r="CW22">
        <v>3.0000000000000004</v>
      </c>
      <c r="CX22">
        <v>0.10200000000000001</v>
      </c>
      <c r="CY22">
        <v>726.30402850587348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6.0000000000000009</v>
      </c>
      <c r="DG22">
        <v>0.20400000000000001</v>
      </c>
      <c r="DH22">
        <v>1372.771770964157</v>
      </c>
      <c r="DI22">
        <v>0</v>
      </c>
      <c r="DJ22">
        <v>0</v>
      </c>
      <c r="DK22">
        <v>0</v>
      </c>
      <c r="DL22">
        <v>464.94999999999993</v>
      </c>
      <c r="DM22">
        <v>15.808300000000003</v>
      </c>
      <c r="DN22">
        <v>109076.2106334868</v>
      </c>
      <c r="DO22">
        <v>5.52</v>
      </c>
      <c r="DP22">
        <v>0.18767999999999999</v>
      </c>
      <c r="DQ22">
        <v>1248.4398500316561</v>
      </c>
      <c r="DR22">
        <v>190.91000000000003</v>
      </c>
      <c r="DS22">
        <v>6.4909400000000002</v>
      </c>
      <c r="DT22">
        <v>43177.473146656441</v>
      </c>
      <c r="DU22">
        <v>30.299999999999997</v>
      </c>
      <c r="DV22">
        <v>1.0301999999999998</v>
      </c>
      <c r="DW22">
        <v>7145.8553164664745</v>
      </c>
      <c r="DX22">
        <v>6201.52</v>
      </c>
    </row>
    <row r="23" spans="1:128" x14ac:dyDescent="0.25">
      <c r="A23" s="25">
        <v>44552</v>
      </c>
      <c r="B23">
        <v>386.98</v>
      </c>
      <c r="C23" s="17">
        <v>13.157320000000002</v>
      </c>
      <c r="D23" s="17">
        <v>85547.140323127969</v>
      </c>
      <c r="E23">
        <v>21.49</v>
      </c>
      <c r="F23">
        <v>0.73065999999999998</v>
      </c>
      <c r="G23">
        <v>4750.6538982480233</v>
      </c>
      <c r="H23">
        <v>345.23</v>
      </c>
      <c r="I23">
        <v>11.737820000000001</v>
      </c>
      <c r="J23">
        <v>72464.062650066946</v>
      </c>
      <c r="K23">
        <v>35.6</v>
      </c>
      <c r="L23">
        <v>1.2104000000000001</v>
      </c>
      <c r="M23">
        <v>7472.4694561375991</v>
      </c>
      <c r="N23">
        <v>241.51000000000005</v>
      </c>
      <c r="O23">
        <v>8.2113399999999999</v>
      </c>
      <c r="P23">
        <v>50794.669388576396</v>
      </c>
      <c r="Q23">
        <v>160.24</v>
      </c>
      <c r="R23">
        <v>5.4481600000000006</v>
      </c>
      <c r="S23">
        <v>33701.866683886721</v>
      </c>
      <c r="T23">
        <v>116.35000000000001</v>
      </c>
      <c r="U23">
        <v>3.9559000000000002</v>
      </c>
      <c r="V23">
        <v>24545.561683697204</v>
      </c>
      <c r="W23">
        <v>3.97</v>
      </c>
      <c r="X23">
        <v>0.13498000000000002</v>
      </c>
      <c r="Y23">
        <v>837.52367756147737</v>
      </c>
      <c r="Z23">
        <v>238.59999999999994</v>
      </c>
      <c r="AA23">
        <v>8.1124000000000009</v>
      </c>
      <c r="AB23">
        <v>52280.015169573286</v>
      </c>
      <c r="AC23">
        <v>283.86</v>
      </c>
      <c r="AD23">
        <v>9.6512399999999996</v>
      </c>
      <c r="AE23">
        <v>62197.003797297039</v>
      </c>
      <c r="AF23">
        <v>208.10000000000002</v>
      </c>
      <c r="AG23">
        <v>7.0754000000000019</v>
      </c>
      <c r="AH23">
        <v>46099.313770850473</v>
      </c>
      <c r="AI23">
        <v>2.35</v>
      </c>
      <c r="AJ23">
        <v>7.9900000000000013E-2</v>
      </c>
      <c r="AK23">
        <v>520.58331264535627</v>
      </c>
      <c r="AL23">
        <v>140.36999999999998</v>
      </c>
      <c r="AM23">
        <v>4.7725800000000005</v>
      </c>
      <c r="AN23">
        <v>30699.360460069187</v>
      </c>
      <c r="AO23">
        <v>0</v>
      </c>
      <c r="AP23">
        <v>0</v>
      </c>
      <c r="AQ23">
        <v>0</v>
      </c>
      <c r="AR23">
        <v>31.20000000000001</v>
      </c>
      <c r="AS23">
        <v>1.0608000000000002</v>
      </c>
      <c r="AT23">
        <v>6911.5741934191992</v>
      </c>
      <c r="AU23">
        <v>0</v>
      </c>
      <c r="AV23">
        <v>0</v>
      </c>
      <c r="AW23">
        <v>0</v>
      </c>
      <c r="AX23">
        <v>4.8000000000000016</v>
      </c>
      <c r="AY23">
        <v>0.16320000000000001</v>
      </c>
      <c r="AZ23">
        <v>1061.1046399064915</v>
      </c>
      <c r="BA23">
        <v>112.55000000000001</v>
      </c>
      <c r="BB23">
        <v>3.8267000000000002</v>
      </c>
      <c r="BC23">
        <v>25202.308721434318</v>
      </c>
      <c r="BD23">
        <v>170.54</v>
      </c>
      <c r="BE23">
        <v>5.7983599999999988</v>
      </c>
      <c r="BF23">
        <v>39459.372286912905</v>
      </c>
      <c r="BG23">
        <v>0</v>
      </c>
      <c r="BH23">
        <v>0</v>
      </c>
      <c r="BI23">
        <v>0</v>
      </c>
      <c r="BJ23">
        <v>190</v>
      </c>
      <c r="BK23">
        <v>6.4600000000000035</v>
      </c>
      <c r="BL23">
        <v>42516.353029168335</v>
      </c>
      <c r="BM23">
        <v>1.5</v>
      </c>
      <c r="BN23">
        <v>5.1000000000000004E-2</v>
      </c>
      <c r="BO23">
        <v>335.65541865132894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190.43000000000004</v>
      </c>
      <c r="BW23">
        <v>6.4746199999999998</v>
      </c>
      <c r="BX23">
        <v>39940.842388034289</v>
      </c>
      <c r="BY23">
        <v>95.53</v>
      </c>
      <c r="BZ23">
        <v>3.2480199999999995</v>
      </c>
      <c r="CA23">
        <v>19886.304327352846</v>
      </c>
      <c r="CB23">
        <v>28.08</v>
      </c>
      <c r="CC23">
        <v>0.95472000000000012</v>
      </c>
      <c r="CD23">
        <v>6401.2300868445591</v>
      </c>
      <c r="CE23">
        <v>73</v>
      </c>
      <c r="CF23">
        <v>2.4820000000000007</v>
      </c>
      <c r="CG23">
        <v>15274.822131825795</v>
      </c>
      <c r="CH23">
        <v>48</v>
      </c>
      <c r="CI23">
        <v>1.632000000000001</v>
      </c>
      <c r="CJ23">
        <v>10043.718662022447</v>
      </c>
      <c r="CK23">
        <v>0.60000000000000009</v>
      </c>
      <c r="CL23">
        <v>2.0400000000000001E-2</v>
      </c>
      <c r="CM23">
        <v>131.4669283392455</v>
      </c>
      <c r="CN23">
        <v>4.8000000000000016</v>
      </c>
      <c r="CO23">
        <v>0.16320000000000001</v>
      </c>
      <c r="CP23">
        <v>1051.7354267139638</v>
      </c>
      <c r="CQ23">
        <v>0</v>
      </c>
      <c r="CR23">
        <v>0</v>
      </c>
      <c r="CS23">
        <v>0</v>
      </c>
      <c r="CT23">
        <v>36.52000000000001</v>
      </c>
      <c r="CU23">
        <v>1.2416800000000001</v>
      </c>
      <c r="CV23">
        <v>7746.7639662945739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198.86</v>
      </c>
      <c r="DJ23">
        <v>6.7612400000000008</v>
      </c>
      <c r="DK23">
        <v>43509.562713006977</v>
      </c>
      <c r="DL23">
        <v>255.81000000000003</v>
      </c>
      <c r="DM23">
        <v>8.69754</v>
      </c>
      <c r="DN23">
        <v>55969.934816525783</v>
      </c>
      <c r="DO23">
        <v>185.20999999999998</v>
      </c>
      <c r="DP23">
        <v>6.2971400000000006</v>
      </c>
      <c r="DQ23">
        <v>38760.156578657981</v>
      </c>
      <c r="DR23">
        <v>12.77</v>
      </c>
      <c r="DS23">
        <v>0.43418000000000001</v>
      </c>
      <c r="DT23">
        <v>2672.4647670723089</v>
      </c>
      <c r="DU23">
        <v>28.79999999999999</v>
      </c>
      <c r="DV23">
        <v>0.9791999999999994</v>
      </c>
      <c r="DW23">
        <v>6379.9146400792579</v>
      </c>
      <c r="DX23">
        <v>5661.01</v>
      </c>
    </row>
    <row r="24" spans="1:128" x14ac:dyDescent="0.25">
      <c r="A24" s="25">
        <v>44553</v>
      </c>
      <c r="B24">
        <v>92.71</v>
      </c>
      <c r="C24" s="17">
        <v>3.1521400000000002</v>
      </c>
      <c r="D24" s="17">
        <v>20816.206851084356</v>
      </c>
      <c r="E24">
        <v>278.45</v>
      </c>
      <c r="F24">
        <v>9.4673000000000016</v>
      </c>
      <c r="G24">
        <v>62520.470258703906</v>
      </c>
      <c r="H24">
        <v>29.8</v>
      </c>
      <c r="I24">
        <v>1.0132000000000001</v>
      </c>
      <c r="J24">
        <v>6474.9867785634115</v>
      </c>
      <c r="K24">
        <v>327.05</v>
      </c>
      <c r="L24">
        <v>11.1197</v>
      </c>
      <c r="M24">
        <v>71060.970546813012</v>
      </c>
      <c r="N24">
        <v>210.46000000000004</v>
      </c>
      <c r="O24">
        <v>7.1556400000000009</v>
      </c>
      <c r="P24">
        <v>45748.467592650697</v>
      </c>
      <c r="Q24">
        <v>238.04</v>
      </c>
      <c r="R24">
        <v>8.0933600000000006</v>
      </c>
      <c r="S24">
        <v>51743.634067065352</v>
      </c>
      <c r="T24">
        <v>16.27</v>
      </c>
      <c r="U24">
        <v>0.55318000000000001</v>
      </c>
      <c r="V24">
        <v>3543.5889176540245</v>
      </c>
      <c r="W24">
        <v>134.88999999999999</v>
      </c>
      <c r="X24">
        <v>4.5862600000000002</v>
      </c>
      <c r="Y24">
        <v>29378.900375067697</v>
      </c>
      <c r="Z24">
        <v>130.5</v>
      </c>
      <c r="AA24">
        <v>4.4370000000000003</v>
      </c>
      <c r="AB24">
        <v>29218.119892865714</v>
      </c>
      <c r="AC24">
        <v>285.51</v>
      </c>
      <c r="AD24">
        <v>9.7073400000000021</v>
      </c>
      <c r="AE24">
        <v>63923.872878253547</v>
      </c>
      <c r="AF24">
        <v>130.07999999999998</v>
      </c>
      <c r="AG24">
        <v>4.42272</v>
      </c>
      <c r="AH24">
        <v>29288.455277808855</v>
      </c>
      <c r="AI24">
        <v>189.60999999999999</v>
      </c>
      <c r="AJ24">
        <v>6.446740000000001</v>
      </c>
      <c r="AK24">
        <v>42692.066460834387</v>
      </c>
      <c r="AL24">
        <v>141.69</v>
      </c>
      <c r="AM24">
        <v>4.8174600000000005</v>
      </c>
      <c r="AN24">
        <v>31465.00101712492</v>
      </c>
      <c r="AO24">
        <v>0</v>
      </c>
      <c r="AP24">
        <v>0</v>
      </c>
      <c r="AQ24">
        <v>0</v>
      </c>
      <c r="AR24">
        <v>31.20000000000001</v>
      </c>
      <c r="AS24">
        <v>1.0608000000000002</v>
      </c>
      <c r="AT24">
        <v>7024.9062474449302</v>
      </c>
      <c r="AU24">
        <v>0</v>
      </c>
      <c r="AV24">
        <v>0</v>
      </c>
      <c r="AW24">
        <v>0</v>
      </c>
      <c r="AX24">
        <v>4.8000000000000016</v>
      </c>
      <c r="AY24">
        <v>0.16320000000000001</v>
      </c>
      <c r="AZ24">
        <v>1077.7455817625389</v>
      </c>
      <c r="BA24">
        <v>105.77</v>
      </c>
      <c r="BB24">
        <v>3.5961800000000004</v>
      </c>
      <c r="BC24">
        <v>24115.08928574876</v>
      </c>
      <c r="BD24">
        <v>170.46</v>
      </c>
      <c r="BE24">
        <v>5.7956399999999979</v>
      </c>
      <c r="BF24">
        <v>39983.02290017475</v>
      </c>
      <c r="BG24">
        <v>0</v>
      </c>
      <c r="BH24">
        <v>0</v>
      </c>
      <c r="BI24">
        <v>0</v>
      </c>
      <c r="BJ24">
        <v>152</v>
      </c>
      <c r="BK24">
        <v>5.168000000000001</v>
      </c>
      <c r="BL24">
        <v>34667.268059391841</v>
      </c>
      <c r="BM24">
        <v>2.7</v>
      </c>
      <c r="BN24">
        <v>9.1800000000000007E-2</v>
      </c>
      <c r="BO24">
        <v>615.80015631814445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203.51</v>
      </c>
      <c r="BW24">
        <v>6.9193399999999992</v>
      </c>
      <c r="BX24">
        <v>44732.200238528429</v>
      </c>
      <c r="BY24">
        <v>97.589999999999989</v>
      </c>
      <c r="BZ24">
        <v>3.3180599999999996</v>
      </c>
      <c r="CA24">
        <v>21291.119393710447</v>
      </c>
      <c r="CB24">
        <v>28.41</v>
      </c>
      <c r="CC24">
        <v>0.96594000000000013</v>
      </c>
      <c r="CD24">
        <v>6770.5234233009032</v>
      </c>
      <c r="CE24">
        <v>66.899999999999991</v>
      </c>
      <c r="CF24">
        <v>2.2746000000000004</v>
      </c>
      <c r="CG24">
        <v>14661.893189052056</v>
      </c>
      <c r="CH24">
        <v>48</v>
      </c>
      <c r="CI24">
        <v>1.632000000000001</v>
      </c>
      <c r="CJ24">
        <v>10519.743992144971</v>
      </c>
      <c r="CK24">
        <v>4.6000000000000014</v>
      </c>
      <c r="CL24">
        <v>0.15640000000000001</v>
      </c>
      <c r="CM24">
        <v>1029.9107395186377</v>
      </c>
      <c r="CN24">
        <v>4.8000000000000016</v>
      </c>
      <c r="CO24">
        <v>0.16320000000000001</v>
      </c>
      <c r="CP24">
        <v>1074.689467323796</v>
      </c>
      <c r="CQ24">
        <v>0</v>
      </c>
      <c r="CR24">
        <v>0</v>
      </c>
      <c r="CS24">
        <v>0</v>
      </c>
      <c r="CT24">
        <v>36.580000000000005</v>
      </c>
      <c r="CU24">
        <v>1.2437200000000002</v>
      </c>
      <c r="CV24">
        <v>7907.0537322865739</v>
      </c>
      <c r="CW24">
        <v>1.5999999999999999</v>
      </c>
      <c r="CX24">
        <v>5.4400000000000004E-2</v>
      </c>
      <c r="CY24">
        <v>364.79287942893092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211.83</v>
      </c>
      <c r="DJ24">
        <v>7.2022200000000005</v>
      </c>
      <c r="DK24">
        <v>47330.685863686711</v>
      </c>
      <c r="DL24">
        <v>141.62</v>
      </c>
      <c r="DM24">
        <v>4.81508</v>
      </c>
      <c r="DN24">
        <v>31643.165425177318</v>
      </c>
      <c r="DO24">
        <v>1.76</v>
      </c>
      <c r="DP24">
        <v>5.9840000000000004E-2</v>
      </c>
      <c r="DQ24">
        <v>385.81067348120075</v>
      </c>
      <c r="DR24">
        <v>178</v>
      </c>
      <c r="DS24">
        <v>6.0520000000000014</v>
      </c>
      <c r="DT24">
        <v>39019.488567985078</v>
      </c>
      <c r="DU24">
        <v>28.79999999999999</v>
      </c>
      <c r="DV24">
        <v>0.9791999999999994</v>
      </c>
      <c r="DW24">
        <v>6484.5288437953213</v>
      </c>
      <c r="DX24">
        <v>5766.61</v>
      </c>
    </row>
    <row r="25" spans="1:128" x14ac:dyDescent="0.25">
      <c r="A25" s="25">
        <v>44554</v>
      </c>
      <c r="B25">
        <v>380.81</v>
      </c>
      <c r="C25" s="17">
        <v>12.94754</v>
      </c>
      <c r="D25" s="17">
        <v>93056.344994523577</v>
      </c>
      <c r="E25">
        <v>79.44</v>
      </c>
      <c r="F25">
        <v>2.7009600000000002</v>
      </c>
      <c r="G25">
        <v>19412.2949669519</v>
      </c>
      <c r="H25">
        <v>360.02000000000004</v>
      </c>
      <c r="I25">
        <v>12.240679999999999</v>
      </c>
      <c r="J25">
        <v>83979.280952257628</v>
      </c>
      <c r="K25">
        <v>87.43</v>
      </c>
      <c r="L25">
        <v>2.9726200000000005</v>
      </c>
      <c r="M25">
        <v>20393.922191174272</v>
      </c>
      <c r="N25">
        <v>222.25</v>
      </c>
      <c r="O25">
        <v>7.5564999999999998</v>
      </c>
      <c r="P25">
        <v>51897.546357599174</v>
      </c>
      <c r="Q25">
        <v>198.41</v>
      </c>
      <c r="R25">
        <v>6.7459400000000009</v>
      </c>
      <c r="S25">
        <v>46330.673443470201</v>
      </c>
      <c r="T25">
        <v>109.82</v>
      </c>
      <c r="U25">
        <v>3.7338800000000001</v>
      </c>
      <c r="V25">
        <v>25707.073461321088</v>
      </c>
      <c r="W25">
        <v>0.73</v>
      </c>
      <c r="X25">
        <v>2.4820000000000002E-2</v>
      </c>
      <c r="Y25">
        <v>170.88111115247128</v>
      </c>
      <c r="Z25">
        <v>0</v>
      </c>
      <c r="AA25">
        <v>0</v>
      </c>
      <c r="AB25">
        <v>0</v>
      </c>
      <c r="AC25">
        <v>286.44</v>
      </c>
      <c r="AD25">
        <v>9.7389600000000005</v>
      </c>
      <c r="AE25">
        <v>69865.247384673901</v>
      </c>
      <c r="AF25">
        <v>211.41000000000003</v>
      </c>
      <c r="AG25">
        <v>7.1879400000000011</v>
      </c>
      <c r="AH25">
        <v>51645.857491878742</v>
      </c>
      <c r="AI25">
        <v>130.69</v>
      </c>
      <c r="AJ25">
        <v>4.4434600000000009</v>
      </c>
      <c r="AK25">
        <v>31926.574502689717</v>
      </c>
      <c r="AL25">
        <v>141.63</v>
      </c>
      <c r="AM25">
        <v>4.8154200000000005</v>
      </c>
      <c r="AN25">
        <v>33766.90704356911</v>
      </c>
      <c r="AO25">
        <v>0</v>
      </c>
      <c r="AP25">
        <v>0</v>
      </c>
      <c r="AQ25">
        <v>0</v>
      </c>
      <c r="AR25">
        <v>31.20000000000001</v>
      </c>
      <c r="AS25">
        <v>1.0608000000000002</v>
      </c>
      <c r="AT25">
        <v>7621.9230582593873</v>
      </c>
      <c r="AU25">
        <v>0</v>
      </c>
      <c r="AV25">
        <v>0</v>
      </c>
      <c r="AW25">
        <v>0</v>
      </c>
      <c r="AX25">
        <v>3.0000000000000004</v>
      </c>
      <c r="AY25">
        <v>0.10200000000000001</v>
      </c>
      <c r="AZ25">
        <v>733.0927102323227</v>
      </c>
      <c r="BA25">
        <v>110.02</v>
      </c>
      <c r="BB25">
        <v>3.7406800000000002</v>
      </c>
      <c r="BC25">
        <v>27364.599503336911</v>
      </c>
      <c r="BD25">
        <v>170.33999999999997</v>
      </c>
      <c r="BE25">
        <v>5.7915599999999987</v>
      </c>
      <c r="BF25">
        <v>43529.774344071222</v>
      </c>
      <c r="BG25">
        <v>0</v>
      </c>
      <c r="BH25">
        <v>0</v>
      </c>
      <c r="BI25">
        <v>0</v>
      </c>
      <c r="BJ25">
        <v>173</v>
      </c>
      <c r="BK25">
        <v>5.8820000000000023</v>
      </c>
      <c r="BL25">
        <v>43032.964602637643</v>
      </c>
      <c r="BM25">
        <v>3.4</v>
      </c>
      <c r="BN25">
        <v>0.11560000000000001</v>
      </c>
      <c r="BO25">
        <v>845.73456444490159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200.23999999999998</v>
      </c>
      <c r="BW25">
        <v>6.8081600000000018</v>
      </c>
      <c r="BX25">
        <v>47139.81569638598</v>
      </c>
      <c r="BY25">
        <v>98.589999999999989</v>
      </c>
      <c r="BZ25">
        <v>3.3520599999999998</v>
      </c>
      <c r="CA25">
        <v>23041.700800814149</v>
      </c>
      <c r="CB25">
        <v>28.209999999999997</v>
      </c>
      <c r="CC25">
        <v>0.95913999999999999</v>
      </c>
      <c r="CD25">
        <v>7248.5309054511144</v>
      </c>
      <c r="CE25">
        <v>69.899999999999977</v>
      </c>
      <c r="CF25">
        <v>2.3765999999999998</v>
      </c>
      <c r="CG25">
        <v>16437.618761638518</v>
      </c>
      <c r="CH25">
        <v>34</v>
      </c>
      <c r="CI25">
        <v>1.1560000000000006</v>
      </c>
      <c r="CJ25">
        <v>7995.4082674636547</v>
      </c>
      <c r="CK25">
        <v>0</v>
      </c>
      <c r="CL25">
        <v>0</v>
      </c>
      <c r="CM25">
        <v>0</v>
      </c>
      <c r="CN25">
        <v>4.8000000000000016</v>
      </c>
      <c r="CO25">
        <v>0.16320000000000001</v>
      </c>
      <c r="CP25">
        <v>1170.7624195169485</v>
      </c>
      <c r="CQ25">
        <v>7.7600000000000007</v>
      </c>
      <c r="CR25">
        <v>0.26384000000000002</v>
      </c>
      <c r="CS25">
        <v>1847.5442120388886</v>
      </c>
      <c r="CT25">
        <v>28.18</v>
      </c>
      <c r="CU25">
        <v>0.9581200000000003</v>
      </c>
      <c r="CV25">
        <v>6709.2520483577182</v>
      </c>
      <c r="CW25">
        <v>4.8000000000000016</v>
      </c>
      <c r="CX25">
        <v>0.16320000000000001</v>
      </c>
      <c r="CY25">
        <v>1193.8745465916843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239.31</v>
      </c>
      <c r="DM25">
        <v>8.1365400000000001</v>
      </c>
      <c r="DN25">
        <v>58445.212192613857</v>
      </c>
      <c r="DO25">
        <v>223.5</v>
      </c>
      <c r="DP25">
        <v>7.5990000000000002</v>
      </c>
      <c r="DQ25">
        <v>52472.743605614058</v>
      </c>
      <c r="DR25">
        <v>2.88</v>
      </c>
      <c r="DS25">
        <v>9.7920000000000007E-2</v>
      </c>
      <c r="DT25">
        <v>676.15884377704026</v>
      </c>
      <c r="DU25">
        <v>28.79999999999999</v>
      </c>
      <c r="DV25">
        <v>0.9791999999999994</v>
      </c>
      <c r="DW25">
        <v>7035.6212845471291</v>
      </c>
      <c r="DX25">
        <v>6286.13</v>
      </c>
    </row>
    <row r="26" spans="1:128" x14ac:dyDescent="0.25">
      <c r="A26" s="25">
        <v>44555</v>
      </c>
      <c r="B26">
        <v>2.57</v>
      </c>
      <c r="C26" s="17">
        <v>8.7379999999999999E-2</v>
      </c>
      <c r="D26" s="17">
        <v>656.66215824367623</v>
      </c>
      <c r="E26">
        <v>346.22</v>
      </c>
      <c r="F26">
        <v>11.77148</v>
      </c>
      <c r="G26">
        <v>88462.868648687014</v>
      </c>
      <c r="H26">
        <v>410.69</v>
      </c>
      <c r="I26">
        <v>13.96346</v>
      </c>
      <c r="J26">
        <v>100243.63438307328</v>
      </c>
      <c r="K26">
        <v>0</v>
      </c>
      <c r="L26">
        <v>0</v>
      </c>
      <c r="M26">
        <v>0</v>
      </c>
      <c r="N26">
        <v>247.29</v>
      </c>
      <c r="O26">
        <v>8.4078600000000012</v>
      </c>
      <c r="P26">
        <v>60419.677526916304</v>
      </c>
      <c r="Q26">
        <v>203.96</v>
      </c>
      <c r="R26">
        <v>6.9346400000000008</v>
      </c>
      <c r="S26">
        <v>49832.979208176024</v>
      </c>
      <c r="T26">
        <v>56.02</v>
      </c>
      <c r="U26">
        <v>1.9046800000000004</v>
      </c>
      <c r="V26">
        <v>13720.003510511367</v>
      </c>
      <c r="W26">
        <v>116.43</v>
      </c>
      <c r="X26">
        <v>3.9586200000000007</v>
      </c>
      <c r="Y26">
        <v>28515.173308262019</v>
      </c>
      <c r="Z26">
        <v>0</v>
      </c>
      <c r="AA26">
        <v>0</v>
      </c>
      <c r="AB26">
        <v>0</v>
      </c>
      <c r="AC26">
        <v>287.18</v>
      </c>
      <c r="AD26">
        <v>9.7641200000000001</v>
      </c>
      <c r="AE26">
        <v>73481.410437339684</v>
      </c>
      <c r="AF26">
        <v>143.28</v>
      </c>
      <c r="AG26">
        <v>4.8715200000000012</v>
      </c>
      <c r="AH26">
        <v>36476.702709506615</v>
      </c>
      <c r="AI26">
        <v>213.30999999999997</v>
      </c>
      <c r="AJ26">
        <v>7.2525400000000015</v>
      </c>
      <c r="AK26">
        <v>54305.174867147223</v>
      </c>
      <c r="AL26">
        <v>140.27000000000001</v>
      </c>
      <c r="AM26">
        <v>4.7691799999999995</v>
      </c>
      <c r="AN26">
        <v>35375.172765754171</v>
      </c>
      <c r="AO26">
        <v>0</v>
      </c>
      <c r="AP26">
        <v>0</v>
      </c>
      <c r="AQ26">
        <v>0</v>
      </c>
      <c r="AR26">
        <v>31.20000000000001</v>
      </c>
      <c r="AS26">
        <v>1.0608000000000002</v>
      </c>
      <c r="AT26">
        <v>7943.0005900098167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1.25</v>
      </c>
      <c r="BB26">
        <v>4.2500000000000003E-2</v>
      </c>
      <c r="BC26">
        <v>332.91583127048892</v>
      </c>
      <c r="BD26">
        <v>170.5</v>
      </c>
      <c r="BE26">
        <v>5.7969999999999997</v>
      </c>
      <c r="BF26">
        <v>45798.177936239881</v>
      </c>
      <c r="BG26">
        <v>0</v>
      </c>
      <c r="BH26">
        <v>0</v>
      </c>
      <c r="BI26">
        <v>0</v>
      </c>
      <c r="BJ26">
        <v>101</v>
      </c>
      <c r="BK26">
        <v>3.4340000000000011</v>
      </c>
      <c r="BL26">
        <v>27120.429478502792</v>
      </c>
      <c r="BM26">
        <v>5</v>
      </c>
      <c r="BN26">
        <v>0.17</v>
      </c>
      <c r="BO26">
        <v>1342.5955187377613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199.54999999999993</v>
      </c>
      <c r="BW26">
        <v>6.7847</v>
      </c>
      <c r="BX26">
        <v>49118.731271970821</v>
      </c>
      <c r="BY26">
        <v>98.42000000000003</v>
      </c>
      <c r="BZ26">
        <v>3.3462800000000001</v>
      </c>
      <c r="CA26">
        <v>24043.274382718955</v>
      </c>
      <c r="CB26">
        <v>27.799999999999997</v>
      </c>
      <c r="CC26">
        <v>0.94520000000000015</v>
      </c>
      <c r="CD26">
        <v>7407.2727221027235</v>
      </c>
      <c r="CE26">
        <v>103.19999999999996</v>
      </c>
      <c r="CF26">
        <v>3.5087999999999981</v>
      </c>
      <c r="CG26">
        <v>25398.337595866582</v>
      </c>
      <c r="CH26">
        <v>0</v>
      </c>
      <c r="CI26">
        <v>0</v>
      </c>
      <c r="CJ26">
        <v>0</v>
      </c>
      <c r="CK26">
        <v>1.9999999999999998</v>
      </c>
      <c r="CL26">
        <v>6.8000000000000005E-2</v>
      </c>
      <c r="CM26">
        <v>511.74462314464574</v>
      </c>
      <c r="CN26">
        <v>4.6000000000000014</v>
      </c>
      <c r="CO26">
        <v>0.15640000000000001</v>
      </c>
      <c r="CP26">
        <v>1177.0126332326852</v>
      </c>
      <c r="CQ26">
        <v>0</v>
      </c>
      <c r="CR26">
        <v>0</v>
      </c>
      <c r="CS26">
        <v>0</v>
      </c>
      <c r="CT26">
        <v>36.029999999999994</v>
      </c>
      <c r="CU26">
        <v>1.2250200000000002</v>
      </c>
      <c r="CV26">
        <v>8921.5634820684754</v>
      </c>
      <c r="CW26">
        <v>3.0000000000000004</v>
      </c>
      <c r="CX26">
        <v>0.10200000000000001</v>
      </c>
      <c r="CY26">
        <v>798.99799504917371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137.12</v>
      </c>
      <c r="DM26">
        <v>4.6620799999999996</v>
      </c>
      <c r="DN26">
        <v>35130.230895639361</v>
      </c>
      <c r="DO26">
        <v>8.83</v>
      </c>
      <c r="DP26">
        <v>0.30022000000000004</v>
      </c>
      <c r="DQ26">
        <v>2170.4920974326319</v>
      </c>
      <c r="DR26">
        <v>209.85</v>
      </c>
      <c r="DS26">
        <v>7.1349000000000009</v>
      </c>
      <c r="DT26">
        <v>51582.986030151507</v>
      </c>
      <c r="DU26">
        <v>28.79999999999999</v>
      </c>
      <c r="DV26">
        <v>0.9791999999999994</v>
      </c>
      <c r="DW26">
        <v>7332.0005446244413</v>
      </c>
      <c r="DX26">
        <v>6609.9</v>
      </c>
    </row>
    <row r="27" spans="1:128" x14ac:dyDescent="0.25">
      <c r="A27" s="25">
        <v>44556</v>
      </c>
      <c r="B27">
        <v>394.61999999999995</v>
      </c>
      <c r="C27" s="17">
        <v>13.41708</v>
      </c>
      <c r="D27" s="17">
        <v>112011.40952805262</v>
      </c>
      <c r="E27">
        <v>83.49</v>
      </c>
      <c r="F27">
        <v>2.83866</v>
      </c>
      <c r="G27">
        <v>23698.323910336814</v>
      </c>
      <c r="H27">
        <v>423.56999999999994</v>
      </c>
      <c r="I27">
        <v>14.401380000000003</v>
      </c>
      <c r="J27">
        <v>115760.84716994787</v>
      </c>
      <c r="K27">
        <v>0</v>
      </c>
      <c r="L27">
        <v>0</v>
      </c>
      <c r="M27">
        <v>0</v>
      </c>
      <c r="N27">
        <v>279.03999999999996</v>
      </c>
      <c r="O27">
        <v>9.4873600000000007</v>
      </c>
      <c r="P27">
        <v>76340.220968988433</v>
      </c>
      <c r="Q27">
        <v>192.82000000000002</v>
      </c>
      <c r="R27">
        <v>6.5558800000000002</v>
      </c>
      <c r="S27">
        <v>52752.011923883139</v>
      </c>
      <c r="T27">
        <v>104.23</v>
      </c>
      <c r="U27">
        <v>3.5438200000000002</v>
      </c>
      <c r="V27">
        <v>28583.300596155896</v>
      </c>
      <c r="W27">
        <v>0.41</v>
      </c>
      <c r="X27">
        <v>1.3940000000000001E-2</v>
      </c>
      <c r="Y27">
        <v>112.43551035617307</v>
      </c>
      <c r="Z27">
        <v>0</v>
      </c>
      <c r="AA27">
        <v>0</v>
      </c>
      <c r="AB27">
        <v>0</v>
      </c>
      <c r="AC27">
        <v>287.43</v>
      </c>
      <c r="AD27">
        <v>9.7726200000000016</v>
      </c>
      <c r="AE27">
        <v>81949.441692215521</v>
      </c>
      <c r="AF27">
        <v>300.15000000000003</v>
      </c>
      <c r="AG27">
        <v>10.2051</v>
      </c>
      <c r="AH27">
        <v>84945.77960794924</v>
      </c>
      <c r="AI27">
        <v>217.98999999999998</v>
      </c>
      <c r="AJ27">
        <v>7.4116600000000004</v>
      </c>
      <c r="AK27">
        <v>61693.588195025332</v>
      </c>
      <c r="AL27">
        <v>141.19</v>
      </c>
      <c r="AM27">
        <v>4.8004600000000011</v>
      </c>
      <c r="AN27">
        <v>39767.318271970187</v>
      </c>
      <c r="AO27">
        <v>0</v>
      </c>
      <c r="AP27">
        <v>0</v>
      </c>
      <c r="AQ27">
        <v>0</v>
      </c>
      <c r="AR27">
        <v>31.20000000000001</v>
      </c>
      <c r="AS27">
        <v>1.0608000000000002</v>
      </c>
      <c r="AT27">
        <v>8829.9461061736311</v>
      </c>
      <c r="AU27">
        <v>0</v>
      </c>
      <c r="AV27">
        <v>0</v>
      </c>
      <c r="AW27">
        <v>0</v>
      </c>
      <c r="AX27">
        <v>2.1999999999999997</v>
      </c>
      <c r="AY27">
        <v>7.4800000000000005E-2</v>
      </c>
      <c r="AZ27">
        <v>624.46176311822978</v>
      </c>
      <c r="BA27">
        <v>0</v>
      </c>
      <c r="BB27">
        <v>0</v>
      </c>
      <c r="BC27">
        <v>0</v>
      </c>
      <c r="BD27">
        <v>170.34</v>
      </c>
      <c r="BE27">
        <v>5.7915599999999987</v>
      </c>
      <c r="BF27">
        <v>50752.762508546963</v>
      </c>
      <c r="BG27">
        <v>0</v>
      </c>
      <c r="BH27">
        <v>0</v>
      </c>
      <c r="BI27">
        <v>0</v>
      </c>
      <c r="BJ27">
        <v>157</v>
      </c>
      <c r="BK27">
        <v>5.338000000000001</v>
      </c>
      <c r="BL27">
        <v>46252.810657818045</v>
      </c>
      <c r="BM27">
        <v>1.2</v>
      </c>
      <c r="BN27">
        <v>4.0800000000000003E-2</v>
      </c>
      <c r="BO27">
        <v>353.52466744829076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178.39000000000004</v>
      </c>
      <c r="BW27">
        <v>6.0652600000000003</v>
      </c>
      <c r="BX27">
        <v>49188.480920290123</v>
      </c>
      <c r="BY27">
        <v>96.820000000000007</v>
      </c>
      <c r="BZ27">
        <v>3.2918799999999995</v>
      </c>
      <c r="CA27">
        <v>26486.577979194539</v>
      </c>
      <c r="CB27">
        <v>28.459999999999997</v>
      </c>
      <c r="CC27">
        <v>0.96764000000000028</v>
      </c>
      <c r="CD27">
        <v>8509.0893640496488</v>
      </c>
      <c r="CE27">
        <v>103.19999999999996</v>
      </c>
      <c r="CF27">
        <v>3.5087999999999981</v>
      </c>
      <c r="CG27">
        <v>28416.354638110057</v>
      </c>
      <c r="CH27">
        <v>0</v>
      </c>
      <c r="CI27">
        <v>0</v>
      </c>
      <c r="CJ27">
        <v>0</v>
      </c>
      <c r="CK27">
        <v>4.8000000000000016</v>
      </c>
      <c r="CL27">
        <v>0.16320000000000001</v>
      </c>
      <c r="CM27">
        <v>1368.5325822726734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37.319999999999986</v>
      </c>
      <c r="CU27">
        <v>1.26888</v>
      </c>
      <c r="CV27">
        <v>10157.237672535402</v>
      </c>
      <c r="CW27">
        <v>4.8000000000000016</v>
      </c>
      <c r="CX27">
        <v>0.16320000000000001</v>
      </c>
      <c r="CY27">
        <v>1409.0108546188426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177.13</v>
      </c>
      <c r="DJ27">
        <v>6.0224200000000003</v>
      </c>
      <c r="DK27">
        <v>50553.642803024588</v>
      </c>
      <c r="DL27">
        <v>0</v>
      </c>
      <c r="DM27">
        <v>0</v>
      </c>
      <c r="DN27">
        <v>0</v>
      </c>
      <c r="DO27">
        <v>190.37</v>
      </c>
      <c r="DP27">
        <v>6.4725800000000007</v>
      </c>
      <c r="DQ27">
        <v>52385.382065098827</v>
      </c>
      <c r="DR27">
        <v>0</v>
      </c>
      <c r="DS27">
        <v>0</v>
      </c>
      <c r="DT27">
        <v>0</v>
      </c>
      <c r="DU27">
        <v>16.799999999999997</v>
      </c>
      <c r="DV27">
        <v>0.57119999999999993</v>
      </c>
      <c r="DW27">
        <v>4754.5863648627255</v>
      </c>
      <c r="DX27">
        <v>7464.75</v>
      </c>
    </row>
    <row r="28" spans="1:128" x14ac:dyDescent="0.25">
      <c r="A28" s="25">
        <v>44557</v>
      </c>
      <c r="B28">
        <v>91.44</v>
      </c>
      <c r="C28" s="17">
        <v>3.1089600000000002</v>
      </c>
      <c r="D28" s="17">
        <v>26906.582640216144</v>
      </c>
      <c r="E28">
        <v>290.07</v>
      </c>
      <c r="F28">
        <v>9.8623800000000017</v>
      </c>
      <c r="G28">
        <v>85354.247883284086</v>
      </c>
      <c r="H28">
        <v>102.58999999999999</v>
      </c>
      <c r="I28">
        <v>3.4880600000000004</v>
      </c>
      <c r="J28">
        <v>28836.925847238952</v>
      </c>
      <c r="K28">
        <v>276.66999999999996</v>
      </c>
      <c r="L28">
        <v>9.4067799999999995</v>
      </c>
      <c r="M28">
        <v>77768.829965862824</v>
      </c>
      <c r="N28">
        <v>200.68</v>
      </c>
      <c r="O28">
        <v>6.8231199999999994</v>
      </c>
      <c r="P28">
        <v>56445.186834185166</v>
      </c>
      <c r="Q28">
        <v>231.01</v>
      </c>
      <c r="R28">
        <v>7.8543400000000005</v>
      </c>
      <c r="S28">
        <v>64976.094332096458</v>
      </c>
      <c r="T28">
        <v>16.079999999999998</v>
      </c>
      <c r="U28">
        <v>0.54671999999999998</v>
      </c>
      <c r="V28">
        <v>4532.4241940404354</v>
      </c>
      <c r="W28">
        <v>109.09</v>
      </c>
      <c r="X28">
        <v>3.70906</v>
      </c>
      <c r="Y28">
        <v>30748.890256708401</v>
      </c>
      <c r="Z28">
        <v>0</v>
      </c>
      <c r="AA28">
        <v>0</v>
      </c>
      <c r="AB28">
        <v>0</v>
      </c>
      <c r="AC28">
        <v>286.99</v>
      </c>
      <c r="AD28">
        <v>9.7576599999999996</v>
      </c>
      <c r="AE28">
        <v>84404.788926939233</v>
      </c>
      <c r="AF28">
        <v>226.9</v>
      </c>
      <c r="AG28">
        <v>7.7146000000000026</v>
      </c>
      <c r="AH28">
        <v>66695.102978682495</v>
      </c>
      <c r="AI28">
        <v>291.56000000000006</v>
      </c>
      <c r="AJ28">
        <v>9.9130400000000005</v>
      </c>
      <c r="AK28">
        <v>85701.296714255892</v>
      </c>
      <c r="AL28">
        <v>140.97000000000006</v>
      </c>
      <c r="AM28">
        <v>4.79298</v>
      </c>
      <c r="AN28">
        <v>40539.450469701842</v>
      </c>
      <c r="AO28">
        <v>0</v>
      </c>
      <c r="AP28">
        <v>0</v>
      </c>
      <c r="AQ28">
        <v>0</v>
      </c>
      <c r="AR28">
        <v>31.20000000000001</v>
      </c>
      <c r="AS28">
        <v>1.0608000000000002</v>
      </c>
      <c r="AT28">
        <v>9170.9440852132811</v>
      </c>
      <c r="AU28">
        <v>0</v>
      </c>
      <c r="AV28">
        <v>0</v>
      </c>
      <c r="AW28">
        <v>0</v>
      </c>
      <c r="AX28">
        <v>1.2</v>
      </c>
      <c r="AY28">
        <v>4.0800000000000003E-2</v>
      </c>
      <c r="AZ28">
        <v>353.10475905795465</v>
      </c>
      <c r="BA28">
        <v>108.27</v>
      </c>
      <c r="BB28">
        <v>3.6811800000000008</v>
      </c>
      <c r="BC28">
        <v>33184.293649910243</v>
      </c>
      <c r="BD28">
        <v>170.39</v>
      </c>
      <c r="BE28">
        <v>5.7932599999999992</v>
      </c>
      <c r="BF28">
        <v>52679.634564562497</v>
      </c>
      <c r="BG28">
        <v>0</v>
      </c>
      <c r="BH28">
        <v>0</v>
      </c>
      <c r="BI28">
        <v>0</v>
      </c>
      <c r="BJ28">
        <v>153</v>
      </c>
      <c r="BK28">
        <v>5.202</v>
      </c>
      <c r="BL28">
        <v>47416.420816723563</v>
      </c>
      <c r="BM28">
        <v>7.6000000000000005</v>
      </c>
      <c r="BN28">
        <v>0.25840000000000007</v>
      </c>
      <c r="BO28">
        <v>2355.325478477771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179.90000000000003</v>
      </c>
      <c r="BW28">
        <v>6.1166000000000018</v>
      </c>
      <c r="BX28">
        <v>51111.667542871095</v>
      </c>
      <c r="BY28">
        <v>97.43</v>
      </c>
      <c r="BZ28">
        <v>3.3126199999999986</v>
      </c>
      <c r="CA28">
        <v>27464.050742554708</v>
      </c>
      <c r="CB28">
        <v>27.73</v>
      </c>
      <c r="CC28">
        <v>0.94282000000000044</v>
      </c>
      <c r="CD28">
        <v>8552.2957684774392</v>
      </c>
      <c r="CE28">
        <v>103.19999999999996</v>
      </c>
      <c r="CF28">
        <v>3.5087999999999981</v>
      </c>
      <c r="CG28">
        <v>29246.939017465676</v>
      </c>
      <c r="CH28">
        <v>0</v>
      </c>
      <c r="CI28">
        <v>0</v>
      </c>
      <c r="CJ28">
        <v>0</v>
      </c>
      <c r="CK28">
        <v>4.6000000000000014</v>
      </c>
      <c r="CL28">
        <v>0.15640000000000001</v>
      </c>
      <c r="CM28">
        <v>1352.8765081149879</v>
      </c>
      <c r="CN28">
        <v>0</v>
      </c>
      <c r="CO28">
        <v>0</v>
      </c>
      <c r="CP28">
        <v>0</v>
      </c>
      <c r="CQ28">
        <v>2.52</v>
      </c>
      <c r="CR28">
        <v>8.5680000000000006E-2</v>
      </c>
      <c r="CS28">
        <v>712.39982075030309</v>
      </c>
      <c r="CT28">
        <v>28.96</v>
      </c>
      <c r="CU28">
        <v>0.98464000000000029</v>
      </c>
      <c r="CV28">
        <v>8186.9439717971336</v>
      </c>
      <c r="CW28">
        <v>4.6000000000000014</v>
      </c>
      <c r="CX28">
        <v>0.15640000000000001</v>
      </c>
      <c r="CY28">
        <v>1409.8803989063188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0.2</v>
      </c>
      <c r="DG28">
        <v>6.8000000000000005E-3</v>
      </c>
      <c r="DH28">
        <v>56.373435249259146</v>
      </c>
      <c r="DI28">
        <v>20.46</v>
      </c>
      <c r="DJ28">
        <v>0.69564000000000004</v>
      </c>
      <c r="DK28">
        <v>6022.1274702628816</v>
      </c>
      <c r="DL28">
        <v>157.61000000000001</v>
      </c>
      <c r="DM28">
        <v>5.3587400000000001</v>
      </c>
      <c r="DN28">
        <v>46390.396411932197</v>
      </c>
      <c r="DO28">
        <v>16.670000000000002</v>
      </c>
      <c r="DP28">
        <v>0.56678000000000006</v>
      </c>
      <c r="DQ28">
        <v>4724.6402705719356</v>
      </c>
      <c r="DR28">
        <v>176.56</v>
      </c>
      <c r="DS28">
        <v>6.0030400000000004</v>
      </c>
      <c r="DT28">
        <v>50040.940982134431</v>
      </c>
      <c r="DU28">
        <v>14.199999999999996</v>
      </c>
      <c r="DV28">
        <v>0.48280000000000006</v>
      </c>
      <c r="DW28">
        <v>4173.9553208342513</v>
      </c>
      <c r="DX28">
        <v>7680</v>
      </c>
    </row>
    <row r="29" spans="1:128" x14ac:dyDescent="0.25">
      <c r="A29" s="25">
        <v>44558</v>
      </c>
      <c r="B29">
        <v>433.24999999999994</v>
      </c>
      <c r="C29" s="17">
        <v>14.730500000000001</v>
      </c>
      <c r="D29" s="17">
        <v>140055.02161737415</v>
      </c>
      <c r="E29">
        <v>86.580000000000013</v>
      </c>
      <c r="F29">
        <v>2.9437199999999999</v>
      </c>
      <c r="G29">
        <v>27988.375699093489</v>
      </c>
      <c r="H29">
        <v>347.10999999999996</v>
      </c>
      <c r="I29">
        <v>11.801739999999999</v>
      </c>
      <c r="J29">
        <v>107007.58417383864</v>
      </c>
      <c r="K29">
        <v>80.67</v>
      </c>
      <c r="L29">
        <v>2.7427800000000007</v>
      </c>
      <c r="M29">
        <v>24869.142539677552</v>
      </c>
      <c r="N29">
        <v>226.75</v>
      </c>
      <c r="O29">
        <v>7.709500000000002</v>
      </c>
      <c r="P29">
        <v>70024.776044054743</v>
      </c>
      <c r="Q29">
        <v>163.69</v>
      </c>
      <c r="R29">
        <v>5.5654600000000007</v>
      </c>
      <c r="S29">
        <v>50550.631050281445</v>
      </c>
      <c r="T29">
        <v>102.66</v>
      </c>
      <c r="U29">
        <v>3.4904400000000004</v>
      </c>
      <c r="V29">
        <v>31791.613899089913</v>
      </c>
      <c r="W29">
        <v>0.1</v>
      </c>
      <c r="X29">
        <v>3.4000000000000002E-3</v>
      </c>
      <c r="Y29">
        <v>30.967868594476826</v>
      </c>
      <c r="Z29">
        <v>0.01</v>
      </c>
      <c r="AA29">
        <v>3.4000000000000002E-4</v>
      </c>
      <c r="AB29">
        <v>3.2513108855306347</v>
      </c>
      <c r="AC29">
        <v>245.49999999999997</v>
      </c>
      <c r="AD29">
        <v>8.3470000000000013</v>
      </c>
      <c r="AE29">
        <v>79819.682239777074</v>
      </c>
      <c r="AF29">
        <v>188.54</v>
      </c>
      <c r="AG29">
        <v>6.4103599999999998</v>
      </c>
      <c r="AH29">
        <v>60394.975159214271</v>
      </c>
      <c r="AI29">
        <v>177.8</v>
      </c>
      <c r="AJ29">
        <v>6.0452000000000004</v>
      </c>
      <c r="AK29">
        <v>56954.633410991286</v>
      </c>
      <c r="AL29">
        <v>141.20999999999998</v>
      </c>
      <c r="AM29">
        <v>4.801140000000002</v>
      </c>
      <c r="AN29">
        <v>45279.92572523719</v>
      </c>
      <c r="AO29">
        <v>0</v>
      </c>
      <c r="AP29">
        <v>0</v>
      </c>
      <c r="AQ29">
        <v>0</v>
      </c>
      <c r="AR29">
        <v>31.20000000000001</v>
      </c>
      <c r="AS29">
        <v>1.0608000000000002</v>
      </c>
      <c r="AT29">
        <v>9994.2888775192823</v>
      </c>
      <c r="AU29">
        <v>0</v>
      </c>
      <c r="AV29">
        <v>0</v>
      </c>
      <c r="AW29">
        <v>0</v>
      </c>
      <c r="AX29">
        <v>1.9999999999999998</v>
      </c>
      <c r="AY29">
        <v>6.8000000000000005E-2</v>
      </c>
      <c r="AZ29">
        <v>646.53212518118482</v>
      </c>
      <c r="BA29">
        <v>113.75000000000003</v>
      </c>
      <c r="BB29">
        <v>3.867500000000001</v>
      </c>
      <c r="BC29">
        <v>37665.56651863514</v>
      </c>
      <c r="BD29">
        <v>170.48000000000002</v>
      </c>
      <c r="BE29">
        <v>5.7963199999999997</v>
      </c>
      <c r="BF29">
        <v>57794.057283861024</v>
      </c>
      <c r="BG29">
        <v>0</v>
      </c>
      <c r="BH29">
        <v>0</v>
      </c>
      <c r="BI29">
        <v>0</v>
      </c>
      <c r="BJ29">
        <v>141</v>
      </c>
      <c r="BK29">
        <v>4.7940000000000023</v>
      </c>
      <c r="BL29">
        <v>47142.199690023474</v>
      </c>
      <c r="BM29">
        <v>0.89999999999999991</v>
      </c>
      <c r="BN29">
        <v>3.0600000000000002E-2</v>
      </c>
      <c r="BO29">
        <v>300.90765759589453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180.43999999999997</v>
      </c>
      <c r="BW29">
        <v>6.1349600000000004</v>
      </c>
      <c r="BX29">
        <v>55843.29219034109</v>
      </c>
      <c r="BY29">
        <v>97.699999999999989</v>
      </c>
      <c r="BZ29">
        <v>3.3217999999999992</v>
      </c>
      <c r="CA29">
        <v>29995.691467338544</v>
      </c>
      <c r="CB29">
        <v>27.639999999999997</v>
      </c>
      <c r="CC29">
        <v>0.93976000000000026</v>
      </c>
      <c r="CD29">
        <v>9083.4164600356016</v>
      </c>
      <c r="CE29">
        <v>103.19999999999996</v>
      </c>
      <c r="CF29">
        <v>3.5087999999999981</v>
      </c>
      <c r="CG29">
        <v>31845.609063240518</v>
      </c>
      <c r="CH29">
        <v>0</v>
      </c>
      <c r="CI29">
        <v>0</v>
      </c>
      <c r="CJ29">
        <v>0</v>
      </c>
      <c r="CK29">
        <v>4.8000000000000016</v>
      </c>
      <c r="CL29">
        <v>0.16320000000000001</v>
      </c>
      <c r="CM29">
        <v>1560.6292250547035</v>
      </c>
      <c r="CN29">
        <v>0</v>
      </c>
      <c r="CO29">
        <v>0</v>
      </c>
      <c r="CP29">
        <v>0</v>
      </c>
      <c r="CQ29">
        <v>9.94</v>
      </c>
      <c r="CR29">
        <v>0.33796000000000004</v>
      </c>
      <c r="CS29">
        <v>3118.861304239455</v>
      </c>
      <c r="CT29">
        <v>32.6</v>
      </c>
      <c r="CU29">
        <v>1.1084000000000001</v>
      </c>
      <c r="CV29">
        <v>10228.861017928191</v>
      </c>
      <c r="CW29">
        <v>3.4000000000000008</v>
      </c>
      <c r="CX29">
        <v>0.11560000000000001</v>
      </c>
      <c r="CY29">
        <v>1125.8279223152479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4.8000000000000016</v>
      </c>
      <c r="DG29">
        <v>0.16320000000000001</v>
      </c>
      <c r="DH29">
        <v>1486.4576925348881</v>
      </c>
      <c r="DI29">
        <v>179.52</v>
      </c>
      <c r="DJ29">
        <v>6.1036799999999998</v>
      </c>
      <c r="DK29">
        <v>58347.673340585308</v>
      </c>
      <c r="DL29">
        <v>1.52</v>
      </c>
      <c r="DM29">
        <v>5.1680000000000004E-2</v>
      </c>
      <c r="DN29">
        <v>494.03110225985779</v>
      </c>
      <c r="DO29">
        <v>180.48000000000002</v>
      </c>
      <c r="DP29">
        <v>6.1363200000000013</v>
      </c>
      <c r="DQ29">
        <v>55729.89779931154</v>
      </c>
      <c r="DR29">
        <v>11.25</v>
      </c>
      <c r="DS29">
        <v>0.38250000000000001</v>
      </c>
      <c r="DT29">
        <v>3473.8549991259683</v>
      </c>
      <c r="DU29">
        <v>14.000000000000002</v>
      </c>
      <c r="DV29">
        <v>0.47599999999999998</v>
      </c>
      <c r="DW29">
        <v>4484.6168040150624</v>
      </c>
      <c r="DX29">
        <v>8573.26</v>
      </c>
    </row>
    <row r="30" spans="1:128" x14ac:dyDescent="0.25">
      <c r="A30" s="25">
        <v>44559</v>
      </c>
      <c r="B30">
        <v>101.15</v>
      </c>
      <c r="C30" s="17">
        <v>3.4391000000000003</v>
      </c>
      <c r="D30" s="17">
        <v>26285.100462742175</v>
      </c>
      <c r="E30">
        <v>278.95999999999998</v>
      </c>
      <c r="F30">
        <v>9.4846400000000006</v>
      </c>
      <c r="G30">
        <v>72491.26668399958</v>
      </c>
      <c r="H30">
        <v>398.67</v>
      </c>
      <c r="I30">
        <v>13.554780000000001</v>
      </c>
      <c r="J30">
        <v>98208.051996058915</v>
      </c>
      <c r="K30">
        <v>0</v>
      </c>
      <c r="L30">
        <v>0</v>
      </c>
      <c r="M30">
        <v>0</v>
      </c>
      <c r="N30">
        <v>199.57</v>
      </c>
      <c r="O30">
        <v>6.78538</v>
      </c>
      <c r="P30">
        <v>49264.463863942845</v>
      </c>
      <c r="Q30">
        <v>260.98</v>
      </c>
      <c r="R30">
        <v>8.8733200000000014</v>
      </c>
      <c r="S30">
        <v>64423.709872284417</v>
      </c>
      <c r="T30">
        <v>0</v>
      </c>
      <c r="U30">
        <v>0</v>
      </c>
      <c r="V30">
        <v>0</v>
      </c>
      <c r="W30">
        <v>96.53</v>
      </c>
      <c r="X30">
        <v>3.2820200000000002</v>
      </c>
      <c r="Y30">
        <v>23905.93445123146</v>
      </c>
      <c r="Z30">
        <v>0</v>
      </c>
      <c r="AA30">
        <v>0</v>
      </c>
      <c r="AB30">
        <v>0</v>
      </c>
      <c r="AC30">
        <v>286.55</v>
      </c>
      <c r="AD30">
        <v>9.742700000000001</v>
      </c>
      <c r="AE30">
        <v>75120.767922184983</v>
      </c>
      <c r="AF30">
        <v>181.3</v>
      </c>
      <c r="AG30">
        <v>6.164200000000001</v>
      </c>
      <c r="AH30">
        <v>46356.530924792314</v>
      </c>
      <c r="AI30">
        <v>183.45</v>
      </c>
      <c r="AJ30">
        <v>6.2373000000000003</v>
      </c>
      <c r="AK30">
        <v>46906.263641219797</v>
      </c>
      <c r="AL30">
        <v>139.48000000000002</v>
      </c>
      <c r="AM30">
        <v>4.7423200000000003</v>
      </c>
      <c r="AN30">
        <v>36164.059536098808</v>
      </c>
      <c r="AO30">
        <v>0</v>
      </c>
      <c r="AP30">
        <v>0</v>
      </c>
      <c r="AQ30">
        <v>0</v>
      </c>
      <c r="AR30">
        <v>31.20000000000001</v>
      </c>
      <c r="AS30">
        <v>1.0608000000000002</v>
      </c>
      <c r="AT30">
        <v>7977.5166290872585</v>
      </c>
      <c r="AU30">
        <v>0</v>
      </c>
      <c r="AV30">
        <v>0</v>
      </c>
      <c r="AW30">
        <v>0</v>
      </c>
      <c r="AX30">
        <v>1.2</v>
      </c>
      <c r="AY30">
        <v>4.0800000000000003E-2</v>
      </c>
      <c r="AZ30">
        <v>311.8351018812715</v>
      </c>
      <c r="BA30">
        <v>92.109999999999985</v>
      </c>
      <c r="BB30">
        <v>3.1317399999999997</v>
      </c>
      <c r="BC30">
        <v>24690.699996457086</v>
      </c>
      <c r="BD30">
        <v>170.5</v>
      </c>
      <c r="BE30">
        <v>5.7970000000000006</v>
      </c>
      <c r="BF30">
        <v>46674.548285757861</v>
      </c>
      <c r="BG30">
        <v>0</v>
      </c>
      <c r="BH30">
        <v>0</v>
      </c>
      <c r="BI30">
        <v>0</v>
      </c>
      <c r="BJ30">
        <v>140</v>
      </c>
      <c r="BK30">
        <v>4.7600000000000016</v>
      </c>
      <c r="BL30">
        <v>37828.517256083476</v>
      </c>
      <c r="BM30">
        <v>6.2</v>
      </c>
      <c r="BN30">
        <v>0.2108000000000001</v>
      </c>
      <c r="BO30">
        <v>1675.2629070551254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180.18</v>
      </c>
      <c r="BW30">
        <v>6.1261199999999985</v>
      </c>
      <c r="BX30">
        <v>44228.580605834883</v>
      </c>
      <c r="BY30">
        <v>99.639999999999958</v>
      </c>
      <c r="BZ30">
        <v>3.3877599999999997</v>
      </c>
      <c r="CA30">
        <v>24256.67980961634</v>
      </c>
      <c r="CB30">
        <v>28.29</v>
      </c>
      <c r="CC30">
        <v>0.96186000000000027</v>
      </c>
      <c r="CD30">
        <v>7358.6775979599142</v>
      </c>
      <c r="CE30">
        <v>87.000000000000028</v>
      </c>
      <c r="CF30">
        <v>2.9580000000000006</v>
      </c>
      <c r="CG30">
        <v>21308.04238672676</v>
      </c>
      <c r="CH30">
        <v>36</v>
      </c>
      <c r="CI30">
        <v>1.2240000000000006</v>
      </c>
      <c r="CJ30">
        <v>8817.1209876110734</v>
      </c>
      <c r="CK30">
        <v>4.8000000000000016</v>
      </c>
      <c r="CL30">
        <v>0.16320000000000001</v>
      </c>
      <c r="CM30">
        <v>1258.3482325126092</v>
      </c>
      <c r="CN30">
        <v>0</v>
      </c>
      <c r="CO30">
        <v>0</v>
      </c>
      <c r="CP30">
        <v>0</v>
      </c>
      <c r="CQ30">
        <v>26.820000000000004</v>
      </c>
      <c r="CR30">
        <v>0.91188000000000025</v>
      </c>
      <c r="CS30">
        <v>6774.1990170037179</v>
      </c>
      <c r="CT30">
        <v>25.71</v>
      </c>
      <c r="CU30">
        <v>0.87413999999999992</v>
      </c>
      <c r="CV30">
        <v>6493.8350755841002</v>
      </c>
      <c r="CW30">
        <v>4.8000000000000016</v>
      </c>
      <c r="CX30">
        <v>0.16320000000000001</v>
      </c>
      <c r="CY30">
        <v>1286.6720223970694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4.8000000000000016</v>
      </c>
      <c r="DG30">
        <v>0.16320000000000001</v>
      </c>
      <c r="DH30">
        <v>1188.7339207076668</v>
      </c>
      <c r="DI30">
        <v>1.55</v>
      </c>
      <c r="DJ30">
        <v>5.2700000000000004E-2</v>
      </c>
      <c r="DK30">
        <v>407.53260041167772</v>
      </c>
      <c r="DL30">
        <v>188.17999999999998</v>
      </c>
      <c r="DM30">
        <v>6.3981200000000005</v>
      </c>
      <c r="DN30">
        <v>49477.086932560982</v>
      </c>
      <c r="DO30">
        <v>3.21</v>
      </c>
      <c r="DP30">
        <v>0.10914</v>
      </c>
      <c r="DQ30">
        <v>786.22157348339658</v>
      </c>
      <c r="DR30">
        <v>181.42999999999998</v>
      </c>
      <c r="DS30">
        <v>6.1686199999999998</v>
      </c>
      <c r="DT30">
        <v>44437.439276352845</v>
      </c>
      <c r="DU30">
        <v>32.6</v>
      </c>
      <c r="DV30">
        <v>1.1084000000000001</v>
      </c>
      <c r="DW30">
        <v>8335.4821188539936</v>
      </c>
      <c r="DX30">
        <v>6786.71</v>
      </c>
    </row>
    <row r="31" spans="1:128" x14ac:dyDescent="0.25">
      <c r="A31" s="25">
        <v>44560</v>
      </c>
      <c r="B31">
        <v>463.95</v>
      </c>
      <c r="C31" s="17">
        <v>15.7743</v>
      </c>
      <c r="D31" s="17">
        <v>122428.19781889145</v>
      </c>
      <c r="E31">
        <v>38.410000000000004</v>
      </c>
      <c r="F31">
        <v>1.3059400000000001</v>
      </c>
      <c r="G31">
        <v>10135.71953491458</v>
      </c>
      <c r="H31">
        <v>66.95</v>
      </c>
      <c r="I31">
        <v>2.2763</v>
      </c>
      <c r="J31">
        <v>16781.749973035352</v>
      </c>
      <c r="K31">
        <v>414.98</v>
      </c>
      <c r="L31">
        <v>14.109320000000004</v>
      </c>
      <c r="M31">
        <v>104019.17098290139</v>
      </c>
      <c r="N31">
        <v>307.21999999999997</v>
      </c>
      <c r="O31">
        <v>10.44548</v>
      </c>
      <c r="P31">
        <v>77207.811786846898</v>
      </c>
      <c r="Q31">
        <v>112.86999999999999</v>
      </c>
      <c r="R31">
        <v>3.8375800000000004</v>
      </c>
      <c r="S31">
        <v>28365.489604782917</v>
      </c>
      <c r="T31">
        <v>98.960000000000008</v>
      </c>
      <c r="U31">
        <v>3.3646400000000005</v>
      </c>
      <c r="V31">
        <v>24952.27080824185</v>
      </c>
      <c r="W31">
        <v>0</v>
      </c>
      <c r="X31">
        <v>0</v>
      </c>
      <c r="Y31">
        <v>0</v>
      </c>
      <c r="Z31">
        <v>136.21</v>
      </c>
      <c r="AA31">
        <v>4.6311400000000003</v>
      </c>
      <c r="AB31">
        <v>36220.288794248459</v>
      </c>
      <c r="AC31">
        <v>122.32000000000001</v>
      </c>
      <c r="AD31">
        <v>4.158879999999999</v>
      </c>
      <c r="AE31">
        <v>32526.728766701948</v>
      </c>
      <c r="AF31">
        <v>194.95999999999998</v>
      </c>
      <c r="AG31">
        <v>6.6286400000000008</v>
      </c>
      <c r="AH31">
        <v>50419.908102108653</v>
      </c>
      <c r="AI31">
        <v>194.16</v>
      </c>
      <c r="AJ31">
        <v>6.6014400000000002</v>
      </c>
      <c r="AK31">
        <v>50213.014757413926</v>
      </c>
      <c r="AL31">
        <v>139.13</v>
      </c>
      <c r="AM31">
        <v>4.7304200000000005</v>
      </c>
      <c r="AN31">
        <v>36387.500462681812</v>
      </c>
      <c r="AO31">
        <v>0</v>
      </c>
      <c r="AP31">
        <v>0</v>
      </c>
      <c r="AQ31">
        <v>0</v>
      </c>
      <c r="AR31">
        <v>31.20000000000001</v>
      </c>
      <c r="AS31">
        <v>1.0608000000000002</v>
      </c>
      <c r="AT31">
        <v>8068.8404430949467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104.92999999999999</v>
      </c>
      <c r="BB31">
        <v>3.5676200000000002</v>
      </c>
      <c r="BC31">
        <v>28447.902868340578</v>
      </c>
      <c r="BD31">
        <v>170.39000000000001</v>
      </c>
      <c r="BE31">
        <v>5.7932599999999992</v>
      </c>
      <c r="BF31">
        <v>47329.013184911768</v>
      </c>
      <c r="BG31">
        <v>0</v>
      </c>
      <c r="BH31">
        <v>0</v>
      </c>
      <c r="BI31">
        <v>0</v>
      </c>
      <c r="BJ31">
        <v>134</v>
      </c>
      <c r="BK31">
        <v>4.5560000000000009</v>
      </c>
      <c r="BL31">
        <v>36720.005060082709</v>
      </c>
      <c r="BM31">
        <v>7.5</v>
      </c>
      <c r="BN31">
        <v>0.25500000000000012</v>
      </c>
      <c r="BO31">
        <v>2055.2241638106002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179.79999999999998</v>
      </c>
      <c r="BW31">
        <v>6.1132000000000009</v>
      </c>
      <c r="BX31">
        <v>44988.905654036411</v>
      </c>
      <c r="BY31">
        <v>104.84000000000002</v>
      </c>
      <c r="BZ31">
        <v>3.5645599999999993</v>
      </c>
      <c r="CA31">
        <v>26037.567281433916</v>
      </c>
      <c r="CB31">
        <v>26.95</v>
      </c>
      <c r="CC31">
        <v>0.9163</v>
      </c>
      <c r="CD31">
        <v>7118.2873396691821</v>
      </c>
      <c r="CE31">
        <v>90</v>
      </c>
      <c r="CF31">
        <v>3.0600000000000018</v>
      </c>
      <c r="CG31">
        <v>22466.181262556154</v>
      </c>
      <c r="CH31">
        <v>48</v>
      </c>
      <c r="CI31">
        <v>1.632000000000001</v>
      </c>
      <c r="CJ31">
        <v>11981.96334002995</v>
      </c>
      <c r="CK31">
        <v>4.8000000000000016</v>
      </c>
      <c r="CL31">
        <v>0.16320000000000001</v>
      </c>
      <c r="CM31">
        <v>1276.3922341413454</v>
      </c>
      <c r="CN31">
        <v>0</v>
      </c>
      <c r="CO31">
        <v>0</v>
      </c>
      <c r="CP31">
        <v>0</v>
      </c>
      <c r="CQ31">
        <v>27.77</v>
      </c>
      <c r="CR31">
        <v>0.94418000000000035</v>
      </c>
      <c r="CS31">
        <v>7244.4212673477969</v>
      </c>
      <c r="CT31">
        <v>25.779999999999998</v>
      </c>
      <c r="CU31">
        <v>0.87651999999999997</v>
      </c>
      <c r="CV31">
        <v>6725.2855697596715</v>
      </c>
      <c r="CW31">
        <v>3.0000000000000004</v>
      </c>
      <c r="CX31">
        <v>0.10200000000000001</v>
      </c>
      <c r="CY31">
        <v>813.33945111047103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5.0000000000000018</v>
      </c>
      <c r="DG31">
        <v>0.17</v>
      </c>
      <c r="DH31">
        <v>1260.7250812571669</v>
      </c>
      <c r="DI31">
        <v>193.7</v>
      </c>
      <c r="DJ31">
        <v>6.5857999999999999</v>
      </c>
      <c r="DK31">
        <v>51488.768859487231</v>
      </c>
      <c r="DL31">
        <v>4.25</v>
      </c>
      <c r="DM31">
        <v>0.14450000000000002</v>
      </c>
      <c r="DN31">
        <v>1129.7226001694412</v>
      </c>
      <c r="DO31">
        <v>245.76999999999998</v>
      </c>
      <c r="DP31">
        <v>8.3561800000000002</v>
      </c>
      <c r="DQ31">
        <v>61350.14854331586</v>
      </c>
      <c r="DR31">
        <v>0.08</v>
      </c>
      <c r="DS31">
        <v>2.7200000000000002E-3</v>
      </c>
      <c r="DT31">
        <v>19.969938900049918</v>
      </c>
      <c r="DU31">
        <v>31.20000000000001</v>
      </c>
      <c r="DV31">
        <v>1.0608000000000002</v>
      </c>
      <c r="DW31">
        <v>8068.8404430949467</v>
      </c>
      <c r="DX31">
        <v>6905.1</v>
      </c>
    </row>
    <row r="32" spans="1:128" x14ac:dyDescent="0.25">
      <c r="A32" s="25">
        <v>44561</v>
      </c>
      <c r="B32">
        <v>1.99</v>
      </c>
      <c r="C32" s="17">
        <v>6.7659999999999998E-2</v>
      </c>
      <c r="D32" s="17">
        <v>527.75342342729937</v>
      </c>
      <c r="E32">
        <v>338.25000000000006</v>
      </c>
      <c r="F32">
        <v>11.500500000000001</v>
      </c>
      <c r="G32">
        <v>89704.821846373903</v>
      </c>
      <c r="H32">
        <v>404.9</v>
      </c>
      <c r="I32">
        <v>13.7666</v>
      </c>
      <c r="J32">
        <v>100987.44458832308</v>
      </c>
      <c r="K32">
        <v>27.95</v>
      </c>
      <c r="L32">
        <v>0.95030000000000003</v>
      </c>
      <c r="M32">
        <v>6971.1231407835558</v>
      </c>
      <c r="N32">
        <v>225.53000000000003</v>
      </c>
      <c r="O32">
        <v>7.6680200000000012</v>
      </c>
      <c r="P32">
        <v>56407.193782169139</v>
      </c>
      <c r="Q32">
        <v>256.21999999999997</v>
      </c>
      <c r="R32">
        <v>8.7114799999999999</v>
      </c>
      <c r="S32">
        <v>64083.054098644861</v>
      </c>
      <c r="T32">
        <v>0</v>
      </c>
      <c r="U32">
        <v>0</v>
      </c>
      <c r="V32">
        <v>0</v>
      </c>
      <c r="W32">
        <v>107.75</v>
      </c>
      <c r="X32">
        <v>3.6635</v>
      </c>
      <c r="Y32">
        <v>27052.312326198742</v>
      </c>
      <c r="Z32">
        <v>286.88</v>
      </c>
      <c r="AA32">
        <v>9.7539200000000008</v>
      </c>
      <c r="AB32">
        <v>76595.856360646925</v>
      </c>
      <c r="AC32">
        <v>0</v>
      </c>
      <c r="AD32">
        <v>0</v>
      </c>
      <c r="AE32">
        <v>0</v>
      </c>
      <c r="AF32">
        <v>199.41000000000003</v>
      </c>
      <c r="AG32">
        <v>6.7799400000000016</v>
      </c>
      <c r="AH32">
        <v>51639.060843390565</v>
      </c>
      <c r="AI32">
        <v>227.65</v>
      </c>
      <c r="AJ32">
        <v>7.7400999999999991</v>
      </c>
      <c r="AK32">
        <v>58952.069610339815</v>
      </c>
      <c r="AL32">
        <v>140.76</v>
      </c>
      <c r="AM32">
        <v>4.7858399999999994</v>
      </c>
      <c r="AN32">
        <v>36625.313274247877</v>
      </c>
      <c r="AO32">
        <v>0</v>
      </c>
      <c r="AP32">
        <v>0</v>
      </c>
      <c r="AQ32">
        <v>0</v>
      </c>
      <c r="AR32">
        <v>31.20000000000001</v>
      </c>
      <c r="AS32">
        <v>1.0608000000000002</v>
      </c>
      <c r="AT32">
        <v>8079.5280994623445</v>
      </c>
      <c r="AU32">
        <v>0</v>
      </c>
      <c r="AV32">
        <v>0</v>
      </c>
      <c r="AW32">
        <v>0</v>
      </c>
      <c r="AX32">
        <v>1</v>
      </c>
      <c r="AY32">
        <v>3.4000000000000002E-2</v>
      </c>
      <c r="AZ32">
        <v>265.20272534035149</v>
      </c>
      <c r="BA32">
        <v>0.7</v>
      </c>
      <c r="BB32">
        <v>2.3800000000000002E-2</v>
      </c>
      <c r="BC32">
        <v>193.98855874804354</v>
      </c>
      <c r="BD32">
        <v>170.29999999999998</v>
      </c>
      <c r="BE32">
        <v>5.7901999999999987</v>
      </c>
      <c r="BF32">
        <v>47676.732437899198</v>
      </c>
      <c r="BG32">
        <v>0</v>
      </c>
      <c r="BH32">
        <v>0</v>
      </c>
      <c r="BI32">
        <v>0</v>
      </c>
      <c r="BJ32">
        <v>129</v>
      </c>
      <c r="BK32">
        <v>4.3860000000000001</v>
      </c>
      <c r="BL32">
        <v>36268.641709533382</v>
      </c>
      <c r="BM32">
        <v>2.5</v>
      </c>
      <c r="BN32">
        <v>8.5000000000000006E-2</v>
      </c>
      <c r="BO32">
        <v>702.8806532855308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179.37999999999997</v>
      </c>
      <c r="BW32">
        <v>6.0989200000000015</v>
      </c>
      <c r="BX32">
        <v>44632.675411652999</v>
      </c>
      <c r="BY32">
        <v>98.660000000000039</v>
      </c>
      <c r="BZ32">
        <v>3.3544399999999994</v>
      </c>
      <c r="CA32">
        <v>24364.846099040522</v>
      </c>
      <c r="CB32">
        <v>27.879999999999995</v>
      </c>
      <c r="CC32">
        <v>0.94792000000000021</v>
      </c>
      <c r="CD32">
        <v>7330.9017932694114</v>
      </c>
      <c r="CE32">
        <v>99</v>
      </c>
      <c r="CF32">
        <v>3.3660000000000014</v>
      </c>
      <c r="CG32">
        <v>24582.277565058859</v>
      </c>
      <c r="CH32">
        <v>36</v>
      </c>
      <c r="CI32">
        <v>1.2240000000000006</v>
      </c>
      <c r="CJ32">
        <v>8939.0100236577709</v>
      </c>
      <c r="CK32">
        <v>4.8000000000000016</v>
      </c>
      <c r="CL32">
        <v>0.16320000000000001</v>
      </c>
      <c r="CM32">
        <v>1281.5815341993348</v>
      </c>
      <c r="CN32">
        <v>0</v>
      </c>
      <c r="CO32">
        <v>0</v>
      </c>
      <c r="CP32">
        <v>0</v>
      </c>
      <c r="CQ32">
        <v>26.52999999999999</v>
      </c>
      <c r="CR32">
        <v>0.90202000000000027</v>
      </c>
      <c r="CS32">
        <v>6769.8654735939208</v>
      </c>
      <c r="CT32">
        <v>25.88</v>
      </c>
      <c r="CU32">
        <v>0.87991999999999992</v>
      </c>
      <c r="CV32">
        <v>6603.9999418247535</v>
      </c>
      <c r="CW32">
        <v>3.8000000000000012</v>
      </c>
      <c r="CX32">
        <v>0.12920000000000001</v>
      </c>
      <c r="CY32">
        <v>1053.0807474893793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9.6000000000000032</v>
      </c>
      <c r="DG32">
        <v>0.32640000000000002</v>
      </c>
      <c r="DH32">
        <v>2410.2292188539027</v>
      </c>
      <c r="DI32">
        <v>82.94</v>
      </c>
      <c r="DJ32">
        <v>2.81996</v>
      </c>
      <c r="DK32">
        <v>22120.138478985697</v>
      </c>
      <c r="DL32">
        <v>200.94</v>
      </c>
      <c r="DM32">
        <v>6.8319600000000014</v>
      </c>
      <c r="DN32">
        <v>53590.796069054573</v>
      </c>
      <c r="DO32">
        <v>33.15</v>
      </c>
      <c r="DP32">
        <v>1.1271</v>
      </c>
      <c r="DQ32">
        <v>8231.3723112888711</v>
      </c>
      <c r="DR32">
        <v>201.05</v>
      </c>
      <c r="DS32">
        <v>6.8357000000000001</v>
      </c>
      <c r="DT32">
        <v>49922.093610396005</v>
      </c>
      <c r="DU32">
        <v>31.20000000000001</v>
      </c>
      <c r="DV32">
        <v>1.0608000000000002</v>
      </c>
      <c r="DW32">
        <v>8079.5280994623445</v>
      </c>
      <c r="DX32">
        <v>6904.47</v>
      </c>
    </row>
    <row r="33" spans="1:128" x14ac:dyDescent="0.25">
      <c r="A33" t="s">
        <v>29</v>
      </c>
      <c r="B33">
        <f>SUBTOTAL(101,PromPenalizacionesDiarias[TAV1.MWh])</f>
        <v>228.32870967741934</v>
      </c>
      <c r="C33">
        <f>SUBTOTAL(101,PromPenalizacionesDiarias[TAV1.MWhReg])</f>
        <v>7.7631761290322565</v>
      </c>
      <c r="D33">
        <f>SUBTOTAL(101,PromPenalizacionesDiarias[TAV1.CargosRPF])</f>
        <v>53792.399277615121</v>
      </c>
      <c r="E33">
        <f>SUBTOTAL(101,PromPenalizacionesDiarias[TAV2.MWh])</f>
        <v>168.64451612903221</v>
      </c>
      <c r="F33">
        <f>SUBTOTAL(101,PromPenalizacionesDiarias[TAV2.MWhReg])</f>
        <v>5.7339135483870978</v>
      </c>
      <c r="G33">
        <f>SUBTOTAL(101,PromPenalizacionesDiarias[TAV2.CargosRPF])</f>
        <v>40653.772715996543</v>
      </c>
      <c r="H33">
        <f>SUBTOTAL(101,PromPenalizacionesDiarias[JIG1.MWh])</f>
        <v>298.25483870967747</v>
      </c>
      <c r="I33">
        <f>SUBTOTAL(101,PromPenalizacionesDiarias[JIG1.MWhReg])</f>
        <v>10.140664516129032</v>
      </c>
      <c r="J33">
        <f>SUBTOTAL(101,PromPenalizacionesDiarias[JIG1.CargosRPF])</f>
        <v>66687.951215439374</v>
      </c>
      <c r="K33">
        <f>SUBTOTAL(101,PromPenalizacionesDiarias[JIG2.MWh])</f>
        <v>125.76935483870967</v>
      </c>
      <c r="L33">
        <f>SUBTOTAL(101,PromPenalizacionesDiarias[JIG2.MWhReg])</f>
        <v>4.276158064516129</v>
      </c>
      <c r="M33">
        <f>SUBTOTAL(101,PromPenalizacionesDiarias[JIG2.CargosRPF])</f>
        <v>28300.14912966701</v>
      </c>
      <c r="N33">
        <f>SUBTOTAL(101,PromPenalizacionesDiarias[AGU1.MWh])</f>
        <v>244.06612903225806</v>
      </c>
      <c r="O33">
        <f>SUBTOTAL(101,PromPenalizacionesDiarias[AGU1.MWhReg])</f>
        <v>8.2982483870967734</v>
      </c>
      <c r="P33">
        <f>SUBTOTAL(101,PromPenalizacionesDiarias[AGU1.CargosRPF])</f>
        <v>54730.823179895</v>
      </c>
      <c r="Q33">
        <f>SUBTOTAL(101,PromPenalizacionesDiarias[AGU2.MWh])</f>
        <v>227.06354838709674</v>
      </c>
      <c r="R33">
        <f>SUBTOTAL(101,PromPenalizacionesDiarias[AGU2.MWhReg])</f>
        <v>7.7201606451612905</v>
      </c>
      <c r="S33">
        <f>SUBTOTAL(101,PromPenalizacionesDiarias[AGU2.CargosRPF])</f>
        <v>50747.384085524223</v>
      </c>
      <c r="T33">
        <f>SUBTOTAL(101,PromPenalizacionesDiarias[VAL1.MWh])</f>
        <v>73.152258064516104</v>
      </c>
      <c r="U33">
        <f>SUBTOTAL(101,PromPenalizacionesDiarias[VAL1.MWhReg])</f>
        <v>2.4871767741935478</v>
      </c>
      <c r="V33">
        <f>SUBTOTAL(101,PromPenalizacionesDiarias[VAL1.CargosRPF])</f>
        <v>15942.686129239308</v>
      </c>
      <c r="W33">
        <f>SUBTOTAL(101,PromPenalizacionesDiarias[VAL2.MWh])</f>
        <v>54.15548387096775</v>
      </c>
      <c r="X33">
        <f>SUBTOTAL(101,PromPenalizacionesDiarias[VAL2.MWhReg])</f>
        <v>1.8412864516129033</v>
      </c>
      <c r="Y33">
        <f>SUBTOTAL(101,PromPenalizacionesDiarias[VAL2.CargosRPF])</f>
        <v>12491.655268131342</v>
      </c>
      <c r="Z33">
        <f>SUBTOTAL(101,PromPenalizacionesDiarias[RBL1.MWh])</f>
        <v>75.237419354838693</v>
      </c>
      <c r="AA33">
        <f>SUBTOTAL(101,PromPenalizacionesDiarias[RBL1.MWhReg])</f>
        <v>2.5580722580645161</v>
      </c>
      <c r="AB33">
        <f>SUBTOTAL(101,PromPenalizacionesDiarias[RBL1.CargosRPF])</f>
        <v>18099.590234511023</v>
      </c>
      <c r="AC33">
        <f>SUBTOTAL(101,PromPenalizacionesDiarias[RBL2.MWh])</f>
        <v>231.9458064516129</v>
      </c>
      <c r="AD33">
        <f>SUBTOTAL(101,PromPenalizacionesDiarias[RBL2.MWhReg])</f>
        <v>7.8861574193548387</v>
      </c>
      <c r="AE33">
        <f>SUBTOTAL(101,PromPenalizacionesDiarias[RBL2.CargosRPF])</f>
        <v>55260.974560769566</v>
      </c>
      <c r="AF33">
        <f>SUBTOTAL(101,PromPenalizacionesDiarias[MON1.MWh])</f>
        <v>185.66709677419351</v>
      </c>
      <c r="AG33">
        <f>SUBTOTAL(101,PromPenalizacionesDiarias[MON1.MWhReg])</f>
        <v>6.3126812903225806</v>
      </c>
      <c r="AH33">
        <f>SUBTOTAL(101,PromPenalizacionesDiarias[MON1.CargosRPF])</f>
        <v>43686.356489611782</v>
      </c>
      <c r="AI33">
        <f>SUBTOTAL(101,PromPenalizacionesDiarias[MON2.MWh])</f>
        <v>196.40354838709675</v>
      </c>
      <c r="AJ33">
        <f>SUBTOTAL(101,PromPenalizacionesDiarias[MON2.MWhReg])</f>
        <v>6.6777206451612914</v>
      </c>
      <c r="AK33">
        <f>SUBTOTAL(101,PromPenalizacionesDiarias[MON2.CargosRPF])</f>
        <v>46067.366981296502</v>
      </c>
      <c r="AL33">
        <f>SUBTOTAL(101,PromPenalizacionesDiarias[ANG.MWh])</f>
        <v>129.4493548387097</v>
      </c>
      <c r="AM33">
        <f>SUBTOTAL(101,PromPenalizacionesDiarias[ANG.MWhReg])</f>
        <v>4.4012780645161307</v>
      </c>
      <c r="AN33">
        <f>SUBTOTAL(101,PromPenalizacionesDiarias[ANG.CargosRPF])</f>
        <v>30473.316864315326</v>
      </c>
      <c r="AO33">
        <f>SUBTOTAL(101,PromPenalizacionesDiarias[MCE1.MWh])</f>
        <v>0</v>
      </c>
      <c r="AP33">
        <f>SUBTOTAL(101,PromPenalizacionesDiarias[MCE1.MWhReg])</f>
        <v>0</v>
      </c>
      <c r="AQ33">
        <f>SUBTOTAL(101,PromPenalizacionesDiarias[MCE1.CargosRPF])</f>
        <v>0</v>
      </c>
      <c r="AR33">
        <f>SUBTOTAL(101,PromPenalizacionesDiarias[MCE2.MWh])</f>
        <v>31.200000000000024</v>
      </c>
      <c r="AS33">
        <f>SUBTOTAL(101,PromPenalizacionesDiarias[MCE2.MWhReg])</f>
        <v>1.0608000000000002</v>
      </c>
      <c r="AT33">
        <f>SUBTOTAL(101,PromPenalizacionesDiarias[MCE2.CargosRPF])</f>
        <v>7246.7321044702421</v>
      </c>
      <c r="AU33">
        <f>SUBTOTAL(101,PromPenalizacionesDiarias[BAI1.MWh])</f>
        <v>0</v>
      </c>
      <c r="AV33">
        <f>SUBTOTAL(101,PromPenalizacionesDiarias[BAI1.MWhReg])</f>
        <v>0</v>
      </c>
      <c r="AW33">
        <f>SUBTOTAL(101,PromPenalizacionesDiarias[BAI1.CargosRPF])</f>
        <v>0</v>
      </c>
      <c r="AX33">
        <f>SUBTOTAL(101,PromPenalizacionesDiarias[BAI2.MWh])</f>
        <v>2.2612903225806464</v>
      </c>
      <c r="AY33">
        <f>SUBTOTAL(101,PromPenalizacionesDiarias[BAI2.MWhReg])</f>
        <v>7.6883870967741921E-2</v>
      </c>
      <c r="AZ33">
        <f>SUBTOTAL(101,PromPenalizacionesDiarias[BAI2.CargosRPF])</f>
        <v>537.15180347432602</v>
      </c>
      <c r="BA33">
        <f>SUBTOTAL(101,PromPenalizacionesDiarias[RIN.MWh])</f>
        <v>51.715161290322584</v>
      </c>
      <c r="BB33">
        <f>SUBTOTAL(101,PromPenalizacionesDiarias[RIN.MWhReg])</f>
        <v>1.7583154838709674</v>
      </c>
      <c r="BC33">
        <f>SUBTOTAL(101,PromPenalizacionesDiarias[RIN.CargosRPF])</f>
        <v>13134.32967751658</v>
      </c>
      <c r="BD33">
        <f>SUBTOTAL(101,PromPenalizacionesDiarias[HAT1.MWh])</f>
        <v>171.32000000000005</v>
      </c>
      <c r="BE33">
        <f>SUBTOTAL(101,PromPenalizacionesDiarias[HAT1.MWhReg])</f>
        <v>5.8248800000000012</v>
      </c>
      <c r="BF33">
        <f>SUBTOTAL(101,PromPenalizacionesDiarias[HAT1.CargosRPF])</f>
        <v>41992.801025324145</v>
      </c>
      <c r="BG33">
        <f>SUBTOTAL(101,PromPenalizacionesDiarias[HAT2.MWh])</f>
        <v>7.0025806451612906</v>
      </c>
      <c r="BH33">
        <f>SUBTOTAL(101,PromPenalizacionesDiarias[HAT2.MWhReg])</f>
        <v>0.23808774193548385</v>
      </c>
      <c r="BI33">
        <f>SUBTOTAL(101,PromPenalizacionesDiarias[HAT2.CargosRPF])</f>
        <v>1177.2517354879919</v>
      </c>
      <c r="BJ33">
        <f>SUBTOTAL(101,PromPenalizacionesDiarias[JIM.MWh])</f>
        <v>137.2258064516129</v>
      </c>
      <c r="BK33">
        <f>SUBTOTAL(101,PromPenalizacionesDiarias[JIM.MWhReg])</f>
        <v>4.6656774193548411</v>
      </c>
      <c r="BL33">
        <f>SUBTOTAL(101,PromPenalizacionesDiarias[JIM.CargosRPF])</f>
        <v>33764.592190204108</v>
      </c>
      <c r="BM33">
        <f>SUBTOTAL(101,PromPenalizacionesDiarias[SCO.MWh])</f>
        <v>5.0709677419354833</v>
      </c>
      <c r="BN33">
        <f>SUBTOTAL(101,PromPenalizacionesDiarias[SCO.MWhReg])</f>
        <v>0.17241290322580649</v>
      </c>
      <c r="BO33">
        <f>SUBTOTAL(101,PromPenalizacionesDiarias[SCO.CargosRPF])</f>
        <v>1226.2507986945327</v>
      </c>
      <c r="BP33">
        <f>SUBTOTAL(101,PromPenalizacionesDiarias[NNA.MWh])</f>
        <v>0</v>
      </c>
      <c r="BQ33">
        <f>SUBTOTAL(101,PromPenalizacionesDiarias[NNA.MWhReg])</f>
        <v>0</v>
      </c>
      <c r="BR33">
        <f>SUBTOTAL(101,PromPenalizacionesDiarias[NNA.CargosRPF])</f>
        <v>0</v>
      </c>
      <c r="BS33">
        <f>SUBTOTAL(101,PromPenalizacionesDiarias[ANO.MWh])</f>
        <v>0</v>
      </c>
      <c r="BT33">
        <f>SUBTOTAL(101,PromPenalizacionesDiarias[ANO.MWhReg])</f>
        <v>0</v>
      </c>
      <c r="BU33">
        <f>SUBTOTAL(101,PromPenalizacionesDiarias[ANO.CargosRPF])</f>
        <v>0</v>
      </c>
      <c r="BV33">
        <f>SUBTOTAL(101,PromPenalizacionesDiarias[SYE.MWh])</f>
        <v>187.37741935483871</v>
      </c>
      <c r="BW33">
        <f>SUBTOTAL(101,PromPenalizacionesDiarias[SYE.MWhReg])</f>
        <v>6.3708322580645165</v>
      </c>
      <c r="BX33">
        <f>SUBTOTAL(101,PromPenalizacionesDiarias[SYE.CargosRPF])</f>
        <v>41665.13787001204</v>
      </c>
      <c r="BY33">
        <f>SUBTOTAL(101,PromPenalizacionesDiarias[SAB.MWh])</f>
        <v>101.30483870967743</v>
      </c>
      <c r="BZ33">
        <f>SUBTOTAL(101,PromPenalizacionesDiarias[SAB.MWhReg])</f>
        <v>3.4443645161290326</v>
      </c>
      <c r="CA33">
        <f>SUBTOTAL(101,PromPenalizacionesDiarias[SAB.CargosRPF])</f>
        <v>22412.653167307835</v>
      </c>
      <c r="CB33">
        <f>SUBTOTAL(101,PromPenalizacionesDiarias[LDA.MWh])</f>
        <v>28.862903225806456</v>
      </c>
      <c r="CC33">
        <f>SUBTOTAL(101,PromPenalizacionesDiarias[LDA.MWhReg])</f>
        <v>0.98133870967741954</v>
      </c>
      <c r="CD33">
        <f>SUBTOTAL(101,PromPenalizacionesDiarias[LDA.CargosRPF])</f>
        <v>6890.48465421315</v>
      </c>
      <c r="CE33">
        <f>SUBTOTAL(101,PromPenalizacionesDiarias[LTO1.MWh])</f>
        <v>76.390322580645176</v>
      </c>
      <c r="CF33">
        <f>SUBTOTAL(101,PromPenalizacionesDiarias[LTO1.MWhReg])</f>
        <v>2.5972709677419354</v>
      </c>
      <c r="CG33">
        <f>SUBTOTAL(101,PromPenalizacionesDiarias[LTO1.CargosRPF])</f>
        <v>17395.140467281053</v>
      </c>
      <c r="CH33">
        <f>SUBTOTAL(101,PromPenalizacionesDiarias[LTO2.MWh])</f>
        <v>41.161290322580648</v>
      </c>
      <c r="CI33">
        <f>SUBTOTAL(101,PromPenalizacionesDiarias[LTO2.MWhReg])</f>
        <v>1.3994838709677426</v>
      </c>
      <c r="CJ33">
        <f>SUBTOTAL(101,PromPenalizacionesDiarias[LTO2.CargosRPF])</f>
        <v>8733.981750238423</v>
      </c>
      <c r="CK33">
        <f>SUBTOTAL(101,PromPenalizacionesDiarias[AVA1.MWh])</f>
        <v>3.825806451612904</v>
      </c>
      <c r="CL33">
        <f>SUBTOTAL(101,PromPenalizacionesDiarias[AVA1.MWhReg])</f>
        <v>0.13007741935483869</v>
      </c>
      <c r="CM33">
        <f>SUBTOTAL(101,PromPenalizacionesDiarias[AVA1.CargosRPF])</f>
        <v>925.80433459691926</v>
      </c>
      <c r="CN33">
        <f>SUBTOTAL(101,PromPenalizacionesDiarias[AVA2.MWh])</f>
        <v>3.2903225806451615</v>
      </c>
      <c r="CO33">
        <f>SUBTOTAL(101,PromPenalizacionesDiarias[AVA2.MWhReg])</f>
        <v>0.11187096774193547</v>
      </c>
      <c r="CP33">
        <f>SUBTOTAL(101,PromPenalizacionesDiarias[AVA2.CargosRPF])</f>
        <v>734.73224243515301</v>
      </c>
      <c r="CQ33">
        <f>SUBTOTAL(101,PromPenalizacionesDiarias[DRO1.MWh])</f>
        <v>20.63032258064516</v>
      </c>
      <c r="CR33">
        <f>SUBTOTAL(101,PromPenalizacionesDiarias[DRO1.MWhReg])</f>
        <v>0.70143096774193558</v>
      </c>
      <c r="CS33">
        <f>SUBTOTAL(101,PromPenalizacionesDiarias[DRO1.CargosRPF])</f>
        <v>4590.812210812529</v>
      </c>
      <c r="CT33">
        <f>SUBTOTAL(101,PromPenalizacionesDiarias[DRO2.MWh])</f>
        <v>27.762258064516129</v>
      </c>
      <c r="CU33">
        <f>SUBTOTAL(101,PromPenalizacionesDiarias[DRO2.MWhReg])</f>
        <v>0.94391677419354825</v>
      </c>
      <c r="CV33">
        <f>SUBTOTAL(101,PromPenalizacionesDiarias[DRO2.CargosRPF])</f>
        <v>6372.6127864938662</v>
      </c>
      <c r="CW33">
        <f>SUBTOTAL(101,PromPenalizacionesDiarias[RJC.MWh])</f>
        <v>2.9161290322580657</v>
      </c>
      <c r="CX33">
        <f>SUBTOTAL(101,PromPenalizacionesDiarias[RJC.MWhReg])</f>
        <v>9.9148387096774204E-2</v>
      </c>
      <c r="CY33">
        <f>SUBTOTAL(101,PromPenalizacionesDiarias[RJC.CargosRPF])</f>
        <v>721.67756426896369</v>
      </c>
      <c r="CZ33">
        <f>SUBTOTAL(101,PromPenalizacionesDiarias[MAG1.MWh])</f>
        <v>6.4516129032258063E-2</v>
      </c>
      <c r="DA33">
        <f>SUBTOTAL(101,PromPenalizacionesDiarias[MAG1.MWhReg])</f>
        <v>2.1935483870967744E-3</v>
      </c>
      <c r="DB33">
        <f>SUBTOTAL(101,PromPenalizacionesDiarias[MAG1.CargosRPF])</f>
        <v>16.805993284011869</v>
      </c>
      <c r="DC33">
        <f>SUBTOTAL(101,PromPenalizacionesDiarias[MAG2.MWh])</f>
        <v>0</v>
      </c>
      <c r="DD33">
        <f>SUBTOTAL(101,PromPenalizacionesDiarias[MAG2.MWhReg])</f>
        <v>0</v>
      </c>
      <c r="DE33">
        <f>SUBTOTAL(101,PromPenalizacionesDiarias[MAG2.CargosRPF])</f>
        <v>0</v>
      </c>
      <c r="DF33">
        <f>SUBTOTAL(101,PromPenalizacionesDiarias[LBA.MWh])</f>
        <v>5.5</v>
      </c>
      <c r="DG33">
        <f>SUBTOTAL(101,PromPenalizacionesDiarias[LBA.MWhReg])</f>
        <v>0.18700000000000003</v>
      </c>
      <c r="DH33">
        <f>SUBTOTAL(101,PromPenalizacionesDiarias[LBA.CargosRPF])</f>
        <v>1153.0788311159881</v>
      </c>
      <c r="DI33">
        <f>SUBTOTAL(101,PromPenalizacionesDiarias[PIN1.MWh])</f>
        <v>76.96709677419355</v>
      </c>
      <c r="DJ33">
        <f>SUBTOTAL(101,PromPenalizacionesDiarias[PIN1.MWhReg])</f>
        <v>2.6168812903225804</v>
      </c>
      <c r="DK33">
        <f>SUBTOTAL(101,PromPenalizacionesDiarias[PIN1.CargosRPF])</f>
        <v>18945.300049930429</v>
      </c>
      <c r="DL33">
        <f>SUBTOTAL(101,PromPenalizacionesDiarias[PIN2.MWh])</f>
        <v>158.17161290322579</v>
      </c>
      <c r="DM33">
        <f>SUBTOTAL(101,PromPenalizacionesDiarias[PIN2.MWhReg])</f>
        <v>5.3778348387096786</v>
      </c>
      <c r="DN33">
        <f>SUBTOTAL(101,PromPenalizacionesDiarias[PIN2.CargosRPF])</f>
        <v>37227.014682442692</v>
      </c>
      <c r="DO33">
        <f>SUBTOTAL(101,PromPenalizacionesDiarias[PAL1.MWh])</f>
        <v>101.48967741935485</v>
      </c>
      <c r="DP33">
        <f>SUBTOTAL(101,PromPenalizacionesDiarias[PAL1.MWhReg])</f>
        <v>3.4506490322580641</v>
      </c>
      <c r="DQ33">
        <f>SUBTOTAL(101,PromPenalizacionesDiarias[PAL1.CargosRPF])</f>
        <v>22858.527064613205</v>
      </c>
      <c r="DR33">
        <f>SUBTOTAL(101,PromPenalizacionesDiarias[PAL2.MWh])</f>
        <v>96.789677419354845</v>
      </c>
      <c r="DS33">
        <f>SUBTOTAL(101,PromPenalizacionesDiarias[PAL2.MWhReg])</f>
        <v>3.2908490322580648</v>
      </c>
      <c r="DT33">
        <f>SUBTOTAL(101,PromPenalizacionesDiarias[PAL2.CargosRPF])</f>
        <v>21970.435963746721</v>
      </c>
      <c r="DU33">
        <f>SUBTOTAL(101,PromPenalizacionesDiarias[BDE.MWh])</f>
        <v>18.683870967741935</v>
      </c>
      <c r="DV33">
        <f>SUBTOTAL(101,PromPenalizacionesDiarias[BDE.MWhReg])</f>
        <v>0.6352516129032254</v>
      </c>
      <c r="DW33">
        <f>SUBTOTAL(101,PromPenalizacionesDiarias[BDE.CargosRPF])</f>
        <v>4455.5441424333503</v>
      </c>
      <c r="DX33">
        <f>SUBTOTAL(101,PromPenalizacionesDiarias[Costo Marginal])</f>
        <v>6058.4045161290314</v>
      </c>
    </row>
  </sheetData>
  <sheetProtection autoFilter="0"/>
  <phoneticPr fontId="6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08F8-62EB-427C-8AEA-4BB2970DFB60}">
  <dimension ref="A1:CH33"/>
  <sheetViews>
    <sheetView workbookViewId="0">
      <selection activeCell="E18" sqref="E18"/>
    </sheetView>
  </sheetViews>
  <sheetFormatPr defaultColWidth="11.5703125" defaultRowHeight="15" x14ac:dyDescent="0.25"/>
  <cols>
    <col min="1" max="1" width="10.5703125" bestFit="1" customWidth="1"/>
    <col min="2" max="2" width="13.140625" bestFit="1" customWidth="1"/>
    <col min="3" max="3" width="24.140625" bestFit="1" customWidth="1"/>
    <col min="4" max="4" width="13.140625" bestFit="1" customWidth="1"/>
    <col min="5" max="5" width="24.140625" bestFit="1" customWidth="1"/>
    <col min="6" max="6" width="12.140625" bestFit="1" customWidth="1"/>
    <col min="7" max="7" width="23" bestFit="1" customWidth="1"/>
    <col min="8" max="8" width="12.140625" bestFit="1" customWidth="1"/>
    <col min="9" max="9" width="23" bestFit="1" customWidth="1"/>
    <col min="10" max="10" width="13.42578125" bestFit="1" customWidth="1"/>
    <col min="11" max="11" width="24.42578125" bestFit="1" customWidth="1"/>
    <col min="12" max="12" width="13.42578125" bestFit="1" customWidth="1"/>
    <col min="13" max="13" width="24.42578125" bestFit="1" customWidth="1"/>
    <col min="14" max="14" width="13" bestFit="1" customWidth="1"/>
    <col min="15" max="15" width="24" bestFit="1" customWidth="1"/>
    <col min="16" max="16" width="13" bestFit="1" customWidth="1"/>
    <col min="17" max="17" width="24" bestFit="1" customWidth="1"/>
    <col min="18" max="18" width="12.7109375" bestFit="1" customWidth="1"/>
    <col min="19" max="19" width="23.7109375" bestFit="1" customWidth="1"/>
    <col min="20" max="20" width="12.7109375" bestFit="1" customWidth="1"/>
    <col min="21" max="21" width="23.7109375" bestFit="1" customWidth="1"/>
    <col min="22" max="22" width="14.140625" bestFit="1" customWidth="1"/>
    <col min="23" max="23" width="25.140625" bestFit="1" customWidth="1"/>
    <col min="24" max="24" width="14.140625" bestFit="1" customWidth="1"/>
    <col min="25" max="25" width="25.140625" bestFit="1" customWidth="1"/>
    <col min="26" max="26" width="12.42578125" bestFit="1" customWidth="1"/>
    <col min="27" max="27" width="23.28515625" bestFit="1" customWidth="1"/>
    <col min="28" max="28" width="13.5703125" bestFit="1" customWidth="1"/>
    <col min="29" max="29" width="24.5703125" bestFit="1" customWidth="1"/>
    <col min="30" max="30" width="13.5703125" bestFit="1" customWidth="1"/>
    <col min="31" max="31" width="24.5703125" bestFit="1" customWidth="1"/>
    <col min="32" max="32" width="12.5703125" bestFit="1" customWidth="1"/>
    <col min="33" max="33" width="23.5703125" bestFit="1" customWidth="1"/>
    <col min="34" max="34" width="12.5703125" bestFit="1" customWidth="1"/>
    <col min="35" max="35" width="23.5703125" bestFit="1" customWidth="1"/>
    <col min="36" max="36" width="12" bestFit="1" customWidth="1"/>
    <col min="37" max="37" width="22.5703125" bestFit="1" customWidth="1"/>
    <col min="38" max="38" width="13.140625" bestFit="1" customWidth="1"/>
    <col min="39" max="39" width="24.140625" bestFit="1" customWidth="1"/>
    <col min="40" max="40" width="13.140625" bestFit="1" customWidth="1"/>
    <col min="41" max="41" width="24.140625" bestFit="1" customWidth="1"/>
    <col min="42" max="42" width="12" bestFit="1" customWidth="1"/>
    <col min="43" max="43" width="22.5703125" bestFit="1" customWidth="1"/>
    <col min="44" max="44" width="12.140625" bestFit="1" customWidth="1"/>
    <col min="45" max="45" width="23" bestFit="1" customWidth="1"/>
    <col min="46" max="46" width="12.5703125" bestFit="1" customWidth="1"/>
    <col min="47" max="47" width="23.5703125" bestFit="1" customWidth="1"/>
    <col min="48" max="48" width="12.5703125" bestFit="1" customWidth="1"/>
    <col min="49" max="49" width="23.5703125" bestFit="1" customWidth="1"/>
    <col min="50" max="50" width="11.7109375" bestFit="1" customWidth="1"/>
    <col min="51" max="51" width="22.5703125" bestFit="1" customWidth="1"/>
    <col min="52" max="52" width="12" bestFit="1" customWidth="1"/>
    <col min="53" max="53" width="22.85546875" bestFit="1" customWidth="1"/>
    <col min="54" max="54" width="12" bestFit="1" customWidth="1"/>
    <col min="55" max="55" width="22.85546875" bestFit="1" customWidth="1"/>
    <col min="56" max="56" width="12.85546875" bestFit="1" customWidth="1"/>
    <col min="57" max="57" width="23.85546875" bestFit="1" customWidth="1"/>
    <col min="58" max="58" width="12.85546875" bestFit="1" customWidth="1"/>
    <col min="59" max="59" width="23.85546875" bestFit="1" customWidth="1"/>
    <col min="60" max="60" width="13.28515625" bestFit="1" customWidth="1"/>
    <col min="61" max="61" width="24.28515625" bestFit="1" customWidth="1"/>
    <col min="62" max="62" width="13.28515625" bestFit="1" customWidth="1"/>
    <col min="63" max="63" width="24.28515625" bestFit="1" customWidth="1"/>
    <col min="64" max="64" width="13.28515625" bestFit="1" customWidth="1"/>
    <col min="65" max="65" width="24.28515625" bestFit="1" customWidth="1"/>
    <col min="66" max="66" width="13.28515625" bestFit="1" customWidth="1"/>
    <col min="67" max="67" width="24.28515625" bestFit="1" customWidth="1"/>
    <col min="68" max="68" width="11.5703125" bestFit="1" customWidth="1"/>
    <col min="69" max="69" width="22.42578125" bestFit="1" customWidth="1"/>
    <col min="70" max="70" width="13.85546875" bestFit="1" customWidth="1"/>
    <col min="71" max="71" width="24.85546875" bestFit="1" customWidth="1"/>
    <col min="72" max="72" width="13.85546875" bestFit="1" customWidth="1"/>
    <col min="73" max="73" width="24.85546875" bestFit="1" customWidth="1"/>
    <col min="74" max="74" width="11.85546875" bestFit="1" customWidth="1"/>
    <col min="75" max="75" width="22.7109375" bestFit="1" customWidth="1"/>
    <col min="76" max="76" width="12.7109375" bestFit="1" customWidth="1"/>
    <col min="77" max="77" width="23.7109375" bestFit="1" customWidth="1"/>
    <col min="78" max="78" width="12.7109375" bestFit="1" customWidth="1"/>
    <col min="79" max="79" width="23.7109375" bestFit="1" customWidth="1"/>
    <col min="80" max="80" width="12.85546875" bestFit="1" customWidth="1"/>
    <col min="81" max="81" width="23.85546875" bestFit="1" customWidth="1"/>
    <col min="82" max="82" width="12.85546875" bestFit="1" customWidth="1"/>
    <col min="83" max="83" width="23.85546875" bestFit="1" customWidth="1"/>
    <col min="84" max="84" width="12" bestFit="1" customWidth="1"/>
    <col min="85" max="85" width="22.85546875" bestFit="1" customWidth="1"/>
    <col min="86" max="86" width="16" bestFit="1" customWidth="1"/>
    <col min="87" max="87" width="24.7109375" bestFit="1" customWidth="1"/>
    <col min="88" max="88" width="13.85546875" bestFit="1" customWidth="1"/>
    <col min="89" max="89" width="17.140625" bestFit="1" customWidth="1"/>
    <col min="90" max="90" width="25.28515625" bestFit="1" customWidth="1"/>
    <col min="91" max="91" width="13.85546875" bestFit="1" customWidth="1"/>
    <col min="92" max="92" width="17.140625" bestFit="1" customWidth="1"/>
    <col min="93" max="93" width="25.28515625" bestFit="1" customWidth="1"/>
    <col min="94" max="94" width="13.85546875" bestFit="1" customWidth="1"/>
    <col min="95" max="95" width="17.140625" bestFit="1" customWidth="1"/>
    <col min="96" max="96" width="25.28515625" bestFit="1" customWidth="1"/>
    <col min="97" max="97" width="13.85546875" bestFit="1" customWidth="1"/>
    <col min="98" max="98" width="17.140625" bestFit="1" customWidth="1"/>
    <col min="99" max="99" width="25.28515625" bestFit="1" customWidth="1"/>
    <col min="100" max="100" width="12" bestFit="1" customWidth="1"/>
    <col min="101" max="101" width="15.28515625" bestFit="1" customWidth="1"/>
    <col min="102" max="102" width="23.28515625" bestFit="1" customWidth="1"/>
    <col min="103" max="103" width="14.5703125" bestFit="1" customWidth="1"/>
    <col min="104" max="104" width="17.85546875" bestFit="1" customWidth="1"/>
    <col min="105" max="105" width="26" bestFit="1" customWidth="1"/>
    <col min="106" max="106" width="14.5703125" bestFit="1" customWidth="1"/>
    <col min="107" max="107" width="17.85546875" bestFit="1" customWidth="1"/>
    <col min="108" max="108" width="26" bestFit="1" customWidth="1"/>
    <col min="109" max="109" width="12.28515625" bestFit="1" customWidth="1"/>
    <col min="110" max="110" width="15.5703125" bestFit="1" customWidth="1"/>
    <col min="111" max="111" width="23.7109375" bestFit="1" customWidth="1"/>
    <col min="112" max="112" width="13.140625" bestFit="1" customWidth="1"/>
    <col min="113" max="113" width="16.42578125" bestFit="1" customWidth="1"/>
    <col min="114" max="114" width="24.5703125" bestFit="1" customWidth="1"/>
    <col min="115" max="115" width="13.140625" bestFit="1" customWidth="1"/>
    <col min="116" max="116" width="16.42578125" bestFit="1" customWidth="1"/>
    <col min="117" max="117" width="24.5703125" bestFit="1" customWidth="1"/>
    <col min="118" max="118" width="13.28515625" bestFit="1" customWidth="1"/>
    <col min="119" max="119" width="16.5703125" bestFit="1" customWidth="1"/>
    <col min="120" max="120" width="24.7109375" bestFit="1" customWidth="1"/>
    <col min="121" max="121" width="13.28515625" bestFit="1" customWidth="1"/>
    <col min="122" max="122" width="16.5703125" bestFit="1" customWidth="1"/>
    <col min="123" max="123" width="24.7109375" bestFit="1" customWidth="1"/>
    <col min="124" max="124" width="12.42578125" bestFit="1" customWidth="1"/>
    <col min="125" max="125" width="15.7109375" bestFit="1" customWidth="1"/>
    <col min="126" max="126" width="23.85546875" bestFit="1" customWidth="1"/>
    <col min="127" max="127" width="16.5703125" bestFit="1" customWidth="1"/>
  </cols>
  <sheetData>
    <row r="1" spans="1:86" x14ac:dyDescent="0.25">
      <c r="A1" t="s">
        <v>33</v>
      </c>
      <c r="B1" t="s">
        <v>305</v>
      </c>
      <c r="C1" t="s">
        <v>347</v>
      </c>
      <c r="D1" t="s">
        <v>306</v>
      </c>
      <c r="E1" t="s">
        <v>348</v>
      </c>
      <c r="F1" t="s">
        <v>307</v>
      </c>
      <c r="G1" t="s">
        <v>349</v>
      </c>
      <c r="H1" t="s">
        <v>308</v>
      </c>
      <c r="I1" t="s">
        <v>350</v>
      </c>
      <c r="J1" t="s">
        <v>309</v>
      </c>
      <c r="K1" t="s">
        <v>351</v>
      </c>
      <c r="L1" t="s">
        <v>310</v>
      </c>
      <c r="M1" t="s">
        <v>352</v>
      </c>
      <c r="N1" t="s">
        <v>311</v>
      </c>
      <c r="O1" t="s">
        <v>353</v>
      </c>
      <c r="P1" t="s">
        <v>312</v>
      </c>
      <c r="Q1" t="s">
        <v>354</v>
      </c>
      <c r="R1" t="s">
        <v>313</v>
      </c>
      <c r="S1" t="s">
        <v>355</v>
      </c>
      <c r="T1" t="s">
        <v>314</v>
      </c>
      <c r="U1" t="s">
        <v>356</v>
      </c>
      <c r="V1" t="s">
        <v>315</v>
      </c>
      <c r="W1" t="s">
        <v>357</v>
      </c>
      <c r="X1" t="s">
        <v>316</v>
      </c>
      <c r="Y1" t="s">
        <v>358</v>
      </c>
      <c r="Z1" t="s">
        <v>317</v>
      </c>
      <c r="AA1" t="s">
        <v>359</v>
      </c>
      <c r="AB1" t="s">
        <v>318</v>
      </c>
      <c r="AC1" t="s">
        <v>360</v>
      </c>
      <c r="AD1" t="s">
        <v>319</v>
      </c>
      <c r="AE1" t="s">
        <v>361</v>
      </c>
      <c r="AF1" t="s">
        <v>320</v>
      </c>
      <c r="AG1" t="s">
        <v>362</v>
      </c>
      <c r="AH1" t="s">
        <v>321</v>
      </c>
      <c r="AI1" t="s">
        <v>363</v>
      </c>
      <c r="AJ1" t="s">
        <v>322</v>
      </c>
      <c r="AK1" t="s">
        <v>364</v>
      </c>
      <c r="AL1" t="s">
        <v>323</v>
      </c>
      <c r="AM1" t="s">
        <v>365</v>
      </c>
      <c r="AN1" t="s">
        <v>324</v>
      </c>
      <c r="AO1" t="s">
        <v>366</v>
      </c>
      <c r="AP1" t="s">
        <v>325</v>
      </c>
      <c r="AQ1" t="s">
        <v>367</v>
      </c>
      <c r="AR1" t="s">
        <v>326</v>
      </c>
      <c r="AS1" t="s">
        <v>368</v>
      </c>
      <c r="AT1" t="s">
        <v>327</v>
      </c>
      <c r="AU1" t="s">
        <v>369</v>
      </c>
      <c r="AV1" t="s">
        <v>328</v>
      </c>
      <c r="AW1" t="s">
        <v>370</v>
      </c>
      <c r="AX1" t="s">
        <v>329</v>
      </c>
      <c r="AY1" t="s">
        <v>371</v>
      </c>
      <c r="AZ1" t="s">
        <v>330</v>
      </c>
      <c r="BA1" t="s">
        <v>372</v>
      </c>
      <c r="BB1" t="s">
        <v>331</v>
      </c>
      <c r="BC1" t="s">
        <v>373</v>
      </c>
      <c r="BD1" t="s">
        <v>332</v>
      </c>
      <c r="BE1" t="s">
        <v>374</v>
      </c>
      <c r="BF1" t="s">
        <v>333</v>
      </c>
      <c r="BG1" t="s">
        <v>375</v>
      </c>
      <c r="BH1" t="s">
        <v>334</v>
      </c>
      <c r="BI1" t="s">
        <v>376</v>
      </c>
      <c r="BJ1" t="s">
        <v>335</v>
      </c>
      <c r="BK1" t="s">
        <v>377</v>
      </c>
      <c r="BL1" t="s">
        <v>336</v>
      </c>
      <c r="BM1" t="s">
        <v>378</v>
      </c>
      <c r="BN1" t="s">
        <v>337</v>
      </c>
      <c r="BO1" t="s">
        <v>379</v>
      </c>
      <c r="BP1" t="s">
        <v>338</v>
      </c>
      <c r="BQ1" t="s">
        <v>380</v>
      </c>
      <c r="BR1" t="s">
        <v>339</v>
      </c>
      <c r="BS1" t="s">
        <v>381</v>
      </c>
      <c r="BT1" t="s">
        <v>340</v>
      </c>
      <c r="BU1" t="s">
        <v>382</v>
      </c>
      <c r="BV1" t="s">
        <v>341</v>
      </c>
      <c r="BW1" t="s">
        <v>383</v>
      </c>
      <c r="BX1" t="s">
        <v>342</v>
      </c>
      <c r="BY1" t="s">
        <v>384</v>
      </c>
      <c r="BZ1" t="s">
        <v>343</v>
      </c>
      <c r="CA1" t="s">
        <v>385</v>
      </c>
      <c r="CB1" t="s">
        <v>344</v>
      </c>
      <c r="CC1" t="s">
        <v>386</v>
      </c>
      <c r="CD1" t="s">
        <v>345</v>
      </c>
      <c r="CE1" t="s">
        <v>387</v>
      </c>
      <c r="CF1" t="s">
        <v>346</v>
      </c>
      <c r="CG1" t="s">
        <v>388</v>
      </c>
      <c r="CH1" t="s">
        <v>269</v>
      </c>
    </row>
    <row r="2" spans="1:86" x14ac:dyDescent="0.25">
      <c r="A2" s="25">
        <v>44531</v>
      </c>
      <c r="B2">
        <v>18.600000000000001</v>
      </c>
      <c r="C2">
        <v>149954.75463385051</v>
      </c>
      <c r="D2">
        <v>3.9466666666666668</v>
      </c>
      <c r="E2">
        <v>31818.35653879552</v>
      </c>
      <c r="F2">
        <v>20.700000000000003</v>
      </c>
      <c r="G2">
        <v>158485.83876385808</v>
      </c>
      <c r="H2">
        <v>4.4849999999999994</v>
      </c>
      <c r="I2">
        <v>34338.668070031665</v>
      </c>
      <c r="J2">
        <v>18.5</v>
      </c>
      <c r="K2">
        <v>141897.56123921624</v>
      </c>
      <c r="L2">
        <v>17.733333333333334</v>
      </c>
      <c r="M2">
        <v>136017.12176443791</v>
      </c>
      <c r="N2">
        <v>3.7916666666666665</v>
      </c>
      <c r="O2">
        <v>29161.240799085997</v>
      </c>
      <c r="P2">
        <v>0</v>
      </c>
      <c r="Q2">
        <v>0</v>
      </c>
      <c r="R2">
        <v>0</v>
      </c>
      <c r="S2">
        <v>0</v>
      </c>
      <c r="T2">
        <v>6.7733333333333352</v>
      </c>
      <c r="U2">
        <v>54786.998361861632</v>
      </c>
      <c r="V2">
        <v>4.5963333333333338</v>
      </c>
      <c r="W2">
        <v>37013.647204001616</v>
      </c>
      <c r="X2">
        <v>11.178333333333331</v>
      </c>
      <c r="Y2">
        <v>90017.598011907627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2.4516666666666667</v>
      </c>
      <c r="AK2">
        <v>20010.217696092153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3.3800000000000003</v>
      </c>
      <c r="BA2">
        <v>25707.667561680857</v>
      </c>
      <c r="BB2">
        <v>6</v>
      </c>
      <c r="BC2">
        <v>49042.976072193705</v>
      </c>
      <c r="BD2">
        <v>4.8000000000000016</v>
      </c>
      <c r="BE2">
        <v>36676.334166749592</v>
      </c>
      <c r="BF2">
        <v>4.660000000000001</v>
      </c>
      <c r="BG2">
        <v>35606.607753552729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4.546666666666666</v>
      </c>
      <c r="CA2">
        <v>36800.184542615614</v>
      </c>
      <c r="CB2">
        <v>2.02</v>
      </c>
      <c r="CC2">
        <v>15436.33412949704</v>
      </c>
      <c r="CD2">
        <v>17.75</v>
      </c>
      <c r="CE2">
        <v>135641.05485077846</v>
      </c>
      <c r="CH2">
        <v>7149.09</v>
      </c>
    </row>
    <row r="3" spans="1:86" x14ac:dyDescent="0.25">
      <c r="A3" s="25">
        <v>44532</v>
      </c>
      <c r="B3">
        <v>22.061666666666667</v>
      </c>
      <c r="C3">
        <v>132194.29451263289</v>
      </c>
      <c r="D3">
        <v>0</v>
      </c>
      <c r="E3">
        <v>0</v>
      </c>
      <c r="F3">
        <v>21.719666666666662</v>
      </c>
      <c r="G3">
        <v>125109.01974432342</v>
      </c>
      <c r="H3">
        <v>0</v>
      </c>
      <c r="I3">
        <v>0</v>
      </c>
      <c r="J3">
        <v>18.108000000000001</v>
      </c>
      <c r="K3">
        <v>104492.44234036219</v>
      </c>
      <c r="L3">
        <v>13.620000000000003</v>
      </c>
      <c r="M3">
        <v>78594.381747058374</v>
      </c>
      <c r="N3">
        <v>4.1716666666666669</v>
      </c>
      <c r="O3">
        <v>24136.983216940964</v>
      </c>
      <c r="P3">
        <v>0</v>
      </c>
      <c r="Q3">
        <v>0</v>
      </c>
      <c r="R3">
        <v>0</v>
      </c>
      <c r="S3">
        <v>0</v>
      </c>
      <c r="T3">
        <v>6.2533333333333347</v>
      </c>
      <c r="U3">
        <v>37435.841465607744</v>
      </c>
      <c r="V3">
        <v>14.95616666666667</v>
      </c>
      <c r="W3">
        <v>89544.003648386817</v>
      </c>
      <c r="X3">
        <v>0.12833333333333333</v>
      </c>
      <c r="Y3">
        <v>768.34396970322018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3.629999999999999</v>
      </c>
      <c r="AK3">
        <v>21885.502766430538</v>
      </c>
      <c r="AL3">
        <v>2.4500000000000002</v>
      </c>
      <c r="AM3">
        <v>14897.034299022045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1.9816666666666671</v>
      </c>
      <c r="BA3">
        <v>11340.103481299775</v>
      </c>
      <c r="BB3">
        <v>3.0466666666666682</v>
      </c>
      <c r="BC3">
        <v>18235.034976440031</v>
      </c>
      <c r="BD3">
        <v>4.8000000000000016</v>
      </c>
      <c r="BE3">
        <v>27617.388776428121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4.3183333333333334</v>
      </c>
      <c r="CA3">
        <v>25832.918580800433</v>
      </c>
      <c r="CB3">
        <v>3.14</v>
      </c>
      <c r="CC3">
        <v>18081.172058906668</v>
      </c>
      <c r="CD3">
        <v>0</v>
      </c>
      <c r="CE3">
        <v>0</v>
      </c>
      <c r="CH3">
        <v>5214.12</v>
      </c>
    </row>
    <row r="4" spans="1:86" x14ac:dyDescent="0.25">
      <c r="A4" s="25">
        <v>44533</v>
      </c>
      <c r="B4">
        <v>22.268333333333338</v>
      </c>
      <c r="C4">
        <v>95878.592576358642</v>
      </c>
      <c r="D4">
        <v>0</v>
      </c>
      <c r="E4">
        <v>0</v>
      </c>
      <c r="F4">
        <v>2.323</v>
      </c>
      <c r="G4">
        <v>9511.17903592517</v>
      </c>
      <c r="H4">
        <v>30.970000000000002</v>
      </c>
      <c r="I4">
        <v>126802.32844375161</v>
      </c>
      <c r="J4">
        <v>4.0599999999999996</v>
      </c>
      <c r="K4">
        <v>16641.075992372367</v>
      </c>
      <c r="L4">
        <v>18.079999999999998</v>
      </c>
      <c r="M4">
        <v>74106.072399530138</v>
      </c>
      <c r="N4">
        <v>8.6333333333333329</v>
      </c>
      <c r="O4">
        <v>35468.878852327842</v>
      </c>
      <c r="P4">
        <v>0</v>
      </c>
      <c r="Q4">
        <v>0</v>
      </c>
      <c r="R4">
        <v>0</v>
      </c>
      <c r="S4">
        <v>0</v>
      </c>
      <c r="T4">
        <v>10.69</v>
      </c>
      <c r="U4">
        <v>46384.094655708461</v>
      </c>
      <c r="V4">
        <v>0.38400000000000001</v>
      </c>
      <c r="W4">
        <v>1657.7965634432717</v>
      </c>
      <c r="X4">
        <v>27.198333333333338</v>
      </c>
      <c r="Y4">
        <v>117420.06127964737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8.4999999999999992E-2</v>
      </c>
      <c r="AK4">
        <v>373.07105458883473</v>
      </c>
      <c r="AL4">
        <v>4.8000000000000016</v>
      </c>
      <c r="AM4">
        <v>21545.304445647842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2.5866666666666673</v>
      </c>
      <c r="BA4">
        <v>10575.703393822838</v>
      </c>
      <c r="BB4">
        <v>2.1250000000000004</v>
      </c>
      <c r="BC4">
        <v>9539.4266973380363</v>
      </c>
      <c r="BD4">
        <v>4.8000000000000016</v>
      </c>
      <c r="BE4">
        <v>19689.58125549043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8.7466666666666661</v>
      </c>
      <c r="CA4">
        <v>37965.989424806459</v>
      </c>
      <c r="CB4">
        <v>0</v>
      </c>
      <c r="CC4">
        <v>0</v>
      </c>
      <c r="CD4">
        <v>13.416666666666668</v>
      </c>
      <c r="CE4">
        <v>55153.800381793189</v>
      </c>
      <c r="CH4">
        <v>3511.82</v>
      </c>
    </row>
    <row r="5" spans="1:86" x14ac:dyDescent="0.25">
      <c r="A5" s="25">
        <v>44534</v>
      </c>
      <c r="B5">
        <v>20.201666666666668</v>
      </c>
      <c r="C5">
        <v>97743.207216511466</v>
      </c>
      <c r="D5">
        <v>0</v>
      </c>
      <c r="E5">
        <v>0</v>
      </c>
      <c r="F5">
        <v>17.518333333333334</v>
      </c>
      <c r="G5">
        <v>80853.839569948876</v>
      </c>
      <c r="H5">
        <v>0.56999999999999995</v>
      </c>
      <c r="I5">
        <v>2630.7955219139085</v>
      </c>
      <c r="J5">
        <v>25.75</v>
      </c>
      <c r="K5">
        <v>118972.70845942519</v>
      </c>
      <c r="L5">
        <v>8</v>
      </c>
      <c r="M5">
        <v>36962.394861180641</v>
      </c>
      <c r="N5">
        <v>3.7766666666666664</v>
      </c>
      <c r="O5">
        <v>17490.284559407992</v>
      </c>
      <c r="P5">
        <v>0</v>
      </c>
      <c r="Q5">
        <v>0</v>
      </c>
      <c r="R5">
        <v>0</v>
      </c>
      <c r="S5">
        <v>0</v>
      </c>
      <c r="T5">
        <v>9.1033333333333353</v>
      </c>
      <c r="U5">
        <v>44567.480064272393</v>
      </c>
      <c r="V5">
        <v>19.028333333333329</v>
      </c>
      <c r="W5">
        <v>91355.221682846997</v>
      </c>
      <c r="X5">
        <v>1.3433333333333335</v>
      </c>
      <c r="Y5">
        <v>6449.356983128203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14.075000000000003</v>
      </c>
      <c r="AM5">
        <v>71168.713164607572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3.9933333333333345</v>
      </c>
      <c r="BA5">
        <v>18422.838657112879</v>
      </c>
      <c r="BB5">
        <v>2.4000000000000008</v>
      </c>
      <c r="BC5">
        <v>12113.633577089091</v>
      </c>
      <c r="BD5">
        <v>4.8000000000000016</v>
      </c>
      <c r="BE5">
        <v>22238.54992334178</v>
      </c>
      <c r="BF5">
        <v>4.8000000000000016</v>
      </c>
      <c r="BG5">
        <v>22238.54992334178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3.96</v>
      </c>
      <c r="CA5">
        <v>19358.795904463539</v>
      </c>
      <c r="CB5">
        <v>5.12</v>
      </c>
      <c r="CC5">
        <v>23758.165679447346</v>
      </c>
      <c r="CD5">
        <v>0</v>
      </c>
      <c r="CE5">
        <v>0</v>
      </c>
      <c r="CH5">
        <v>4032.02</v>
      </c>
    </row>
    <row r="6" spans="1:86" x14ac:dyDescent="0.25">
      <c r="A6" s="25">
        <v>44535</v>
      </c>
      <c r="B6">
        <v>0.77500000000000002</v>
      </c>
      <c r="C6">
        <v>4031.1254078274246</v>
      </c>
      <c r="D6">
        <v>24.543333333333329</v>
      </c>
      <c r="E6">
        <v>127660.97366810036</v>
      </c>
      <c r="F6">
        <v>23.038333333333338</v>
      </c>
      <c r="G6">
        <v>113666.66922311074</v>
      </c>
      <c r="H6">
        <v>0</v>
      </c>
      <c r="I6">
        <v>0</v>
      </c>
      <c r="J6">
        <v>36.150000000000006</v>
      </c>
      <c r="K6">
        <v>178760.95925886274</v>
      </c>
      <c r="L6">
        <v>17.166666666666668</v>
      </c>
      <c r="M6">
        <v>84888.791164881826</v>
      </c>
      <c r="N6">
        <v>14.633333333333333</v>
      </c>
      <c r="O6">
        <v>72597.354447972713</v>
      </c>
      <c r="P6">
        <v>0</v>
      </c>
      <c r="Q6">
        <v>0</v>
      </c>
      <c r="R6">
        <v>0</v>
      </c>
      <c r="S6">
        <v>0</v>
      </c>
      <c r="T6">
        <v>5.4333333333333336</v>
      </c>
      <c r="U6">
        <v>28694.250403882357</v>
      </c>
      <c r="V6">
        <v>0</v>
      </c>
      <c r="W6">
        <v>0</v>
      </c>
      <c r="X6">
        <v>24.148333333333333</v>
      </c>
      <c r="Y6">
        <v>123864.26915673596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21.599999999999994</v>
      </c>
      <c r="AM6">
        <v>117841.65958207833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3.9666666666666677</v>
      </c>
      <c r="BA6">
        <v>19372.211194685879</v>
      </c>
      <c r="BB6">
        <v>2.4000000000000008</v>
      </c>
      <c r="BC6">
        <v>12594.29808461601</v>
      </c>
      <c r="BD6">
        <v>1.5066666666666666</v>
      </c>
      <c r="BE6">
        <v>7387.3780008810654</v>
      </c>
      <c r="BF6">
        <v>4.8000000000000016</v>
      </c>
      <c r="BG6">
        <v>23535.009560329061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8.9333333333333318</v>
      </c>
      <c r="CA6">
        <v>47143.990329973611</v>
      </c>
      <c r="CB6">
        <v>0</v>
      </c>
      <c r="CC6">
        <v>0</v>
      </c>
      <c r="CD6">
        <v>17.333333333333336</v>
      </c>
      <c r="CE6">
        <v>85144.737846904332</v>
      </c>
      <c r="CH6">
        <v>4412.1400000000003</v>
      </c>
    </row>
    <row r="7" spans="1:86" x14ac:dyDescent="0.25">
      <c r="A7" s="25">
        <v>44536</v>
      </c>
      <c r="B7">
        <v>19.995000000000001</v>
      </c>
      <c r="C7">
        <v>101606.50560541086</v>
      </c>
      <c r="D7">
        <v>4.9950000000000001</v>
      </c>
      <c r="E7">
        <v>25382.570417555751</v>
      </c>
      <c r="F7">
        <v>17.748333333333335</v>
      </c>
      <c r="G7">
        <v>84740.220214755653</v>
      </c>
      <c r="H7">
        <v>0</v>
      </c>
      <c r="I7">
        <v>0</v>
      </c>
      <c r="J7">
        <v>31.5</v>
      </c>
      <c r="K7">
        <v>150794.42901443737</v>
      </c>
      <c r="L7">
        <v>10.8</v>
      </c>
      <c r="M7">
        <v>51700.947090664245</v>
      </c>
      <c r="N7">
        <v>13</v>
      </c>
      <c r="O7">
        <v>62443.478628301673</v>
      </c>
      <c r="P7">
        <v>0</v>
      </c>
      <c r="Q7">
        <v>0</v>
      </c>
      <c r="R7">
        <v>0</v>
      </c>
      <c r="S7">
        <v>0</v>
      </c>
      <c r="T7">
        <v>6.4000000000000012</v>
      </c>
      <c r="U7">
        <v>32835.385703902466</v>
      </c>
      <c r="V7">
        <v>36.30083333333333</v>
      </c>
      <c r="W7">
        <v>182267.82525753838</v>
      </c>
      <c r="X7">
        <v>22.5</v>
      </c>
      <c r="Y7">
        <v>112973.33123559001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21.599999999999994</v>
      </c>
      <c r="AM7">
        <v>114484.59779155985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3.9666666666666677</v>
      </c>
      <c r="BA7">
        <v>18675.018531039655</v>
      </c>
      <c r="BB7">
        <v>4.7475000000000005</v>
      </c>
      <c r="BC7">
        <v>24043.899963766686</v>
      </c>
      <c r="BD7">
        <v>3.223333333333334</v>
      </c>
      <c r="BE7">
        <v>15238.136552959504</v>
      </c>
      <c r="BF7">
        <v>4.8000000000000016</v>
      </c>
      <c r="BG7">
        <v>22691.744194686333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3.2800000000000002</v>
      </c>
      <c r="BY7">
        <v>16809.599121449286</v>
      </c>
      <c r="BZ7">
        <v>0</v>
      </c>
      <c r="CA7">
        <v>0</v>
      </c>
      <c r="CB7">
        <v>28.9</v>
      </c>
      <c r="CC7">
        <v>136841.67778861587</v>
      </c>
      <c r="CD7">
        <v>0</v>
      </c>
      <c r="CE7">
        <v>0</v>
      </c>
      <c r="CH7">
        <v>4274.8</v>
      </c>
    </row>
    <row r="8" spans="1:86" x14ac:dyDescent="0.25">
      <c r="A8" s="25">
        <v>44537</v>
      </c>
      <c r="B8">
        <v>6.5616666666666665</v>
      </c>
      <c r="C8">
        <v>44800.321314640634</v>
      </c>
      <c r="D8">
        <v>21.213333333333331</v>
      </c>
      <c r="E8">
        <v>144835.78605352959</v>
      </c>
      <c r="F8">
        <v>3.0283333333333333</v>
      </c>
      <c r="G8">
        <v>19476.884280380673</v>
      </c>
      <c r="H8">
        <v>32.49</v>
      </c>
      <c r="I8">
        <v>208965.18699544002</v>
      </c>
      <c r="J8">
        <v>23.1</v>
      </c>
      <c r="K8">
        <v>148960.36759497106</v>
      </c>
      <c r="L8">
        <v>20.46</v>
      </c>
      <c r="M8">
        <v>131936.32558411724</v>
      </c>
      <c r="N8">
        <v>0</v>
      </c>
      <c r="O8">
        <v>0</v>
      </c>
      <c r="P8">
        <v>11.666666666666666</v>
      </c>
      <c r="Q8">
        <v>75191.538121844191</v>
      </c>
      <c r="R8">
        <v>0</v>
      </c>
      <c r="S8">
        <v>0</v>
      </c>
      <c r="T8">
        <v>10.363333333333333</v>
      </c>
      <c r="U8">
        <v>71320.719671514249</v>
      </c>
      <c r="V8">
        <v>17.844166666666666</v>
      </c>
      <c r="W8">
        <v>119486.28246163082</v>
      </c>
      <c r="X8">
        <v>28.641666666666673</v>
      </c>
      <c r="Y8">
        <v>191787.39682465096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3.8649999999999993</v>
      </c>
      <c r="AK8">
        <v>27022.277017328128</v>
      </c>
      <c r="AL8">
        <v>21.599999999999994</v>
      </c>
      <c r="AM8">
        <v>155512.52756349137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3.9833333333333343</v>
      </c>
      <c r="BA8">
        <v>25323.765992849512</v>
      </c>
      <c r="BB8">
        <v>6</v>
      </c>
      <c r="BC8">
        <v>40395.681568847511</v>
      </c>
      <c r="BD8">
        <v>4.8000000000000016</v>
      </c>
      <c r="BE8">
        <v>30682.657860527899</v>
      </c>
      <c r="BF8">
        <v>4.8000000000000016</v>
      </c>
      <c r="BG8">
        <v>30682.657860527899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9.9999999999999992E-2</v>
      </c>
      <c r="BY8">
        <v>688.43684313238987</v>
      </c>
      <c r="BZ8">
        <v>9.6666666666666679</v>
      </c>
      <c r="CA8">
        <v>66548.894836131018</v>
      </c>
      <c r="CB8">
        <v>0</v>
      </c>
      <c r="CC8">
        <v>0</v>
      </c>
      <c r="CD8">
        <v>28.583333333333336</v>
      </c>
      <c r="CE8">
        <v>182822.22659359805</v>
      </c>
      <c r="CH8">
        <v>5946.03</v>
      </c>
    </row>
    <row r="9" spans="1:86" x14ac:dyDescent="0.25">
      <c r="A9" s="25">
        <v>44538</v>
      </c>
      <c r="B9">
        <v>25.988333333333337</v>
      </c>
      <c r="C9">
        <v>182806.0276305516</v>
      </c>
      <c r="D9">
        <v>4.1933333333333334</v>
      </c>
      <c r="E9">
        <v>29496.566761910341</v>
      </c>
      <c r="F9">
        <v>19.933333333333337</v>
      </c>
      <c r="G9">
        <v>131362.61801490438</v>
      </c>
      <c r="H9">
        <v>5.6366666666666667</v>
      </c>
      <c r="I9">
        <v>37147.059231520361</v>
      </c>
      <c r="J9">
        <v>26.4</v>
      </c>
      <c r="K9">
        <v>174612.0817131261</v>
      </c>
      <c r="L9">
        <v>19.966666666666669</v>
      </c>
      <c r="M9">
        <v>132061.41028555873</v>
      </c>
      <c r="N9">
        <v>11.766666666666666</v>
      </c>
      <c r="O9">
        <v>78163.411034236327</v>
      </c>
      <c r="P9">
        <v>0</v>
      </c>
      <c r="Q9">
        <v>0</v>
      </c>
      <c r="R9">
        <v>0</v>
      </c>
      <c r="S9">
        <v>0</v>
      </c>
      <c r="T9">
        <v>12.660000000000002</v>
      </c>
      <c r="U9">
        <v>89625.785655838947</v>
      </c>
      <c r="V9">
        <v>25.03083333333333</v>
      </c>
      <c r="W9">
        <v>173722.76315079772</v>
      </c>
      <c r="X9">
        <v>15.6</v>
      </c>
      <c r="Y9">
        <v>108269.47185747359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4.1983333333333324</v>
      </c>
      <c r="AK9">
        <v>30081.42604125955</v>
      </c>
      <c r="AL9">
        <v>17.283333333333335</v>
      </c>
      <c r="AM9">
        <v>128151.49600973719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4.0100000000000007</v>
      </c>
      <c r="BA9">
        <v>26143.54042958016</v>
      </c>
      <c r="BB9">
        <v>3.8058333333333341</v>
      </c>
      <c r="BC9">
        <v>27168.489258741407</v>
      </c>
      <c r="BD9">
        <v>4.7600000000000016</v>
      </c>
      <c r="BE9">
        <v>31192.960392154615</v>
      </c>
      <c r="BF9">
        <v>4.7600000000000016</v>
      </c>
      <c r="BG9">
        <v>31192.960392154615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3.79</v>
      </c>
      <c r="BY9">
        <v>26810.912785945715</v>
      </c>
      <c r="BZ9">
        <v>0.1</v>
      </c>
      <c r="CA9">
        <v>707.4119468587262</v>
      </c>
      <c r="CB9">
        <v>40</v>
      </c>
      <c r="CC9">
        <v>262088.49967433276</v>
      </c>
      <c r="CD9">
        <v>3.75</v>
      </c>
      <c r="CE9">
        <v>24570.796844468699</v>
      </c>
      <c r="CH9">
        <v>6124.33</v>
      </c>
    </row>
    <row r="10" spans="1:86" x14ac:dyDescent="0.25">
      <c r="A10" s="25">
        <v>44539</v>
      </c>
      <c r="B10">
        <v>6.2</v>
      </c>
      <c r="C10">
        <v>43195.868975759426</v>
      </c>
      <c r="D10">
        <v>25.9</v>
      </c>
      <c r="E10">
        <v>180447.25910841441</v>
      </c>
      <c r="F10">
        <v>5.6733333333333329</v>
      </c>
      <c r="G10">
        <v>36969.506238712616</v>
      </c>
      <c r="H10">
        <v>29.830000000000002</v>
      </c>
      <c r="I10">
        <v>194384.73325907293</v>
      </c>
      <c r="J10">
        <v>24.05</v>
      </c>
      <c r="K10">
        <v>157083.54149521966</v>
      </c>
      <c r="L10">
        <v>19.8</v>
      </c>
      <c r="M10">
        <v>129324.49570084614</v>
      </c>
      <c r="N10">
        <v>0.26666666666666666</v>
      </c>
      <c r="O10">
        <v>1747.8206589697759</v>
      </c>
      <c r="P10">
        <v>13.133333333333333</v>
      </c>
      <c r="Q10">
        <v>86080.167454261464</v>
      </c>
      <c r="R10">
        <v>0</v>
      </c>
      <c r="S10">
        <v>0</v>
      </c>
      <c r="T10">
        <v>11.29</v>
      </c>
      <c r="U10">
        <v>79121.773155666757</v>
      </c>
      <c r="V10">
        <v>16.251666666666665</v>
      </c>
      <c r="W10">
        <v>111917.76942120583</v>
      </c>
      <c r="X10">
        <v>25.653333333333336</v>
      </c>
      <c r="Y10">
        <v>176662.73273830378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4.74</v>
      </c>
      <c r="AK10">
        <v>33601.305726688239</v>
      </c>
      <c r="AL10">
        <v>4.8000000000000016</v>
      </c>
      <c r="AM10">
        <v>35138.615562813815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3.3900000000000006</v>
      </c>
      <c r="BA10">
        <v>21920.513534132613</v>
      </c>
      <c r="BB10">
        <v>2.4000000000000008</v>
      </c>
      <c r="BC10">
        <v>16751.282900236412</v>
      </c>
      <c r="BD10">
        <v>4.8000000000000016</v>
      </c>
      <c r="BE10">
        <v>31201.324446765702</v>
      </c>
      <c r="BF10">
        <v>4.8000000000000016</v>
      </c>
      <c r="BG10">
        <v>31201.324446765702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0.18</v>
      </c>
      <c r="BY10">
        <v>1261.9270378460449</v>
      </c>
      <c r="BZ10">
        <v>10.366666666666667</v>
      </c>
      <c r="CA10">
        <v>72677.649772244418</v>
      </c>
      <c r="CB10">
        <v>5.2</v>
      </c>
      <c r="CC10">
        <v>33790.977438268339</v>
      </c>
      <c r="CD10">
        <v>31.416666666666664</v>
      </c>
      <c r="CE10">
        <v>204153.8220228712</v>
      </c>
      <c r="CH10">
        <v>6041.01</v>
      </c>
    </row>
    <row r="11" spans="1:86" x14ac:dyDescent="0.25">
      <c r="A11" s="25">
        <v>44540</v>
      </c>
      <c r="B11">
        <v>22.01</v>
      </c>
      <c r="C11">
        <v>147820.60248621734</v>
      </c>
      <c r="D11">
        <v>10.483333333333334</v>
      </c>
      <c r="E11">
        <v>70406.753720907698</v>
      </c>
      <c r="F11">
        <v>20.585000000000001</v>
      </c>
      <c r="G11">
        <v>130966.27216179037</v>
      </c>
      <c r="H11">
        <v>8.4866666666666664</v>
      </c>
      <c r="I11">
        <v>53993.755759122731</v>
      </c>
      <c r="J11">
        <v>27.5</v>
      </c>
      <c r="K11">
        <v>175295.19497506338</v>
      </c>
      <c r="L11">
        <v>14.6</v>
      </c>
      <c r="M11">
        <v>93065.812604942708</v>
      </c>
      <c r="N11">
        <v>0</v>
      </c>
      <c r="O11">
        <v>0</v>
      </c>
      <c r="P11">
        <v>14.1</v>
      </c>
      <c r="Q11">
        <v>90156.651038685101</v>
      </c>
      <c r="R11">
        <v>0</v>
      </c>
      <c r="S11">
        <v>0</v>
      </c>
      <c r="T11">
        <v>12.95</v>
      </c>
      <c r="U11">
        <v>87820.867878713281</v>
      </c>
      <c r="V11">
        <v>36.464166666666664</v>
      </c>
      <c r="W11">
        <v>241931.06172800175</v>
      </c>
      <c r="X11">
        <v>23.400000000000002</v>
      </c>
      <c r="Y11">
        <v>155253.42718473141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4.8000000000000016</v>
      </c>
      <c r="AM11">
        <v>33999.265200451955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2.5733333333333337</v>
      </c>
      <c r="BA11">
        <v>16355.096230653397</v>
      </c>
      <c r="BB11">
        <v>2.4000000000000008</v>
      </c>
      <c r="BC11">
        <v>16750.059612995818</v>
      </c>
      <c r="BD11">
        <v>4.8000000000000016</v>
      </c>
      <c r="BE11">
        <v>30661.191665630497</v>
      </c>
      <c r="BF11">
        <v>4.8000000000000016</v>
      </c>
      <c r="BG11">
        <v>30661.191665630497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3.5200000000000005</v>
      </c>
      <c r="BY11">
        <v>23849.703651144726</v>
      </c>
      <c r="BZ11">
        <v>0</v>
      </c>
      <c r="CA11">
        <v>0</v>
      </c>
      <c r="CB11">
        <v>33.200000000000003</v>
      </c>
      <c r="CC11">
        <v>211977.09178830823</v>
      </c>
      <c r="CD11">
        <v>0</v>
      </c>
      <c r="CE11">
        <v>0</v>
      </c>
      <c r="CH11">
        <v>5832.07</v>
      </c>
    </row>
    <row r="12" spans="1:86" x14ac:dyDescent="0.25">
      <c r="A12" s="25">
        <v>44541</v>
      </c>
      <c r="B12">
        <v>7.3883333333333336</v>
      </c>
      <c r="C12">
        <v>49619.799793593826</v>
      </c>
      <c r="D12">
        <v>24.173333333333332</v>
      </c>
      <c r="E12">
        <v>162347.29894118768</v>
      </c>
      <c r="F12">
        <v>19.243333333333336</v>
      </c>
      <c r="G12">
        <v>124581.20947967353</v>
      </c>
      <c r="H12">
        <v>0</v>
      </c>
      <c r="I12">
        <v>0</v>
      </c>
      <c r="J12">
        <v>15</v>
      </c>
      <c r="K12">
        <v>97227.725318539189</v>
      </c>
      <c r="L12">
        <v>20.466666666666669</v>
      </c>
      <c r="M12">
        <v>132661.82965685125</v>
      </c>
      <c r="N12">
        <v>11.4</v>
      </c>
      <c r="O12">
        <v>74065.342796074721</v>
      </c>
      <c r="P12">
        <v>0</v>
      </c>
      <c r="Q12">
        <v>0</v>
      </c>
      <c r="R12">
        <v>0</v>
      </c>
      <c r="S12">
        <v>0</v>
      </c>
      <c r="T12">
        <v>13.6</v>
      </c>
      <c r="U12">
        <v>92832.85220138797</v>
      </c>
      <c r="V12">
        <v>17.395</v>
      </c>
      <c r="W12">
        <v>114951.23905933966</v>
      </c>
      <c r="X12">
        <v>28.166666666666671</v>
      </c>
      <c r="Y12">
        <v>186133.55754554376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4.8000000000000016</v>
      </c>
      <c r="AM12">
        <v>34073.328182652876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3.9833333333333343</v>
      </c>
      <c r="BA12">
        <v>25761.294036716106</v>
      </c>
      <c r="BB12">
        <v>2.4000000000000008</v>
      </c>
      <c r="BC12">
        <v>16919.348560977738</v>
      </c>
      <c r="BD12">
        <v>4.8000000000000016</v>
      </c>
      <c r="BE12">
        <v>31112.715910306462</v>
      </c>
      <c r="BF12">
        <v>4.8000000000000016</v>
      </c>
      <c r="BG12">
        <v>31112.715910306462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0.03</v>
      </c>
      <c r="BY12">
        <v>204.55226306548738</v>
      </c>
      <c r="BZ12">
        <v>7.7666666666666666</v>
      </c>
      <c r="CA12">
        <v>52956.308104731732</v>
      </c>
      <c r="CB12">
        <v>0</v>
      </c>
      <c r="CC12">
        <v>0</v>
      </c>
      <c r="CD12">
        <v>26.5</v>
      </c>
      <c r="CE12">
        <v>172007.66823267387</v>
      </c>
      <c r="CH12">
        <v>5889.94</v>
      </c>
    </row>
    <row r="13" spans="1:86" x14ac:dyDescent="0.25">
      <c r="A13" s="25">
        <v>44542</v>
      </c>
      <c r="B13">
        <v>19.685000000000002</v>
      </c>
      <c r="C13">
        <v>127961.35482306947</v>
      </c>
      <c r="D13">
        <v>7.4</v>
      </c>
      <c r="E13">
        <v>48103.3287117457</v>
      </c>
      <c r="F13">
        <v>19.473333333333336</v>
      </c>
      <c r="G13">
        <v>121666.91210143546</v>
      </c>
      <c r="H13">
        <v>0</v>
      </c>
      <c r="I13">
        <v>0</v>
      </c>
      <c r="J13">
        <v>29.15</v>
      </c>
      <c r="K13">
        <v>182394.25003460125</v>
      </c>
      <c r="L13">
        <v>14.1</v>
      </c>
      <c r="M13">
        <v>88225.006020167304</v>
      </c>
      <c r="N13">
        <v>0.66666666666666663</v>
      </c>
      <c r="O13">
        <v>4180.9595240661865</v>
      </c>
      <c r="P13">
        <v>12</v>
      </c>
      <c r="Q13">
        <v>75257.271433191359</v>
      </c>
      <c r="R13">
        <v>0</v>
      </c>
      <c r="S13">
        <v>0</v>
      </c>
      <c r="T13">
        <v>21.279999999999994</v>
      </c>
      <c r="U13">
        <v>140441.42191808205</v>
      </c>
      <c r="V13">
        <v>15.265833333333333</v>
      </c>
      <c r="W13">
        <v>98013.986668539466</v>
      </c>
      <c r="X13">
        <v>17.333333333333332</v>
      </c>
      <c r="Y13">
        <v>111288.33029672038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4.8000000000000016</v>
      </c>
      <c r="AM13">
        <v>32973.976157336925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3.3183333333333342</v>
      </c>
      <c r="BA13">
        <v>20694.460315524215</v>
      </c>
      <c r="BB13">
        <v>2.4000000000000008</v>
      </c>
      <c r="BC13">
        <v>16408.422612354345</v>
      </c>
      <c r="BD13">
        <v>4.8000000000000016</v>
      </c>
      <c r="BE13">
        <v>30081.568309839266</v>
      </c>
      <c r="BF13">
        <v>4.8000000000000016</v>
      </c>
      <c r="BG13">
        <v>30081.568309839266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3.64</v>
      </c>
      <c r="BY13">
        <v>23978.732996580035</v>
      </c>
      <c r="BZ13">
        <v>0</v>
      </c>
      <c r="CA13">
        <v>0</v>
      </c>
      <c r="CB13">
        <v>25.2</v>
      </c>
      <c r="CC13">
        <v>158010.39364088967</v>
      </c>
      <c r="CD13">
        <v>0</v>
      </c>
      <c r="CE13">
        <v>0</v>
      </c>
      <c r="CH13">
        <v>5688.18</v>
      </c>
    </row>
    <row r="14" spans="1:86" x14ac:dyDescent="0.25">
      <c r="A14" s="25">
        <v>44543</v>
      </c>
      <c r="B14">
        <v>7.5433333333333339</v>
      </c>
      <c r="C14">
        <v>50760.966733853027</v>
      </c>
      <c r="D14">
        <v>26.27</v>
      </c>
      <c r="E14">
        <v>176777.36581064767</v>
      </c>
      <c r="F14">
        <v>2.6449999999999996</v>
      </c>
      <c r="G14">
        <v>16848.025767532159</v>
      </c>
      <c r="H14">
        <v>28.24666666666667</v>
      </c>
      <c r="I14">
        <v>179926.97579642385</v>
      </c>
      <c r="J14">
        <v>20.05</v>
      </c>
      <c r="K14">
        <v>127929.33671960163</v>
      </c>
      <c r="L14">
        <v>18.266666666666666</v>
      </c>
      <c r="M14">
        <v>116550.75066058469</v>
      </c>
      <c r="N14">
        <v>11.666666666666668</v>
      </c>
      <c r="O14">
        <v>74628.330400633102</v>
      </c>
      <c r="P14">
        <v>0</v>
      </c>
      <c r="Q14">
        <v>0</v>
      </c>
      <c r="R14">
        <v>0</v>
      </c>
      <c r="S14">
        <v>0</v>
      </c>
      <c r="T14">
        <v>17.563333333333333</v>
      </c>
      <c r="U14">
        <v>119633.26039686053</v>
      </c>
      <c r="V14">
        <v>7.5075000000000003</v>
      </c>
      <c r="W14">
        <v>49910.181914853769</v>
      </c>
      <c r="X14">
        <v>26.693333333333339</v>
      </c>
      <c r="Y14">
        <v>177458.42458614675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4.8000000000000016</v>
      </c>
      <c r="AM14">
        <v>34055.544290408339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2.6100000000000008</v>
      </c>
      <c r="BA14">
        <v>16517.734246354783</v>
      </c>
      <c r="BB14">
        <v>4.0700000000000012</v>
      </c>
      <c r="BC14">
        <v>27980.840268305368</v>
      </c>
      <c r="BD14">
        <v>4.8000000000000016</v>
      </c>
      <c r="BE14">
        <v>30488.637402873232</v>
      </c>
      <c r="BF14">
        <v>4.8000000000000016</v>
      </c>
      <c r="BG14">
        <v>30488.637402873232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4.7</v>
      </c>
      <c r="CC14">
        <v>29892.496846245846</v>
      </c>
      <c r="CD14">
        <v>27.25</v>
      </c>
      <c r="CE14">
        <v>173312.88065110621</v>
      </c>
      <c r="CH14">
        <v>5851</v>
      </c>
    </row>
    <row r="15" spans="1:86" x14ac:dyDescent="0.25">
      <c r="A15" s="25">
        <v>44544</v>
      </c>
      <c r="B15">
        <v>27.590000000000003</v>
      </c>
      <c r="C15">
        <v>191305.23473016336</v>
      </c>
      <c r="D15">
        <v>7.4</v>
      </c>
      <c r="E15">
        <v>51310.574012439611</v>
      </c>
      <c r="F15">
        <v>0</v>
      </c>
      <c r="G15">
        <v>0</v>
      </c>
      <c r="H15">
        <v>26.790000000000003</v>
      </c>
      <c r="I15">
        <v>175469.57574669694</v>
      </c>
      <c r="J15">
        <v>29.65</v>
      </c>
      <c r="K15">
        <v>194663.02036449185</v>
      </c>
      <c r="L15">
        <v>10</v>
      </c>
      <c r="M15">
        <v>65653.632500671796</v>
      </c>
      <c r="N15">
        <v>11.766666666666666</v>
      </c>
      <c r="O15">
        <v>77495.858245121941</v>
      </c>
      <c r="P15">
        <v>0</v>
      </c>
      <c r="Q15">
        <v>0</v>
      </c>
      <c r="R15">
        <v>0</v>
      </c>
      <c r="S15">
        <v>0</v>
      </c>
      <c r="T15">
        <v>24</v>
      </c>
      <c r="U15">
        <v>168268.84279367767</v>
      </c>
      <c r="V15">
        <v>18.783333333333331</v>
      </c>
      <c r="W15">
        <v>128053.91698982967</v>
      </c>
      <c r="X15">
        <v>22.706666666666667</v>
      </c>
      <c r="Y15">
        <v>154800.93745070446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4.8000000000000016</v>
      </c>
      <c r="AM15">
        <v>35060.866451185553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3.9833333333333343</v>
      </c>
      <c r="BA15">
        <v>25834.893467938655</v>
      </c>
      <c r="BB15">
        <v>4.8000000000000016</v>
      </c>
      <c r="BC15">
        <v>33308.362825085082</v>
      </c>
      <c r="BD15">
        <v>4.8000000000000016</v>
      </c>
      <c r="BE15">
        <v>31264.487360795512</v>
      </c>
      <c r="BF15">
        <v>4.8000000000000016</v>
      </c>
      <c r="BG15">
        <v>31264.487360795512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37.700000000000003</v>
      </c>
      <c r="CC15">
        <v>245820.16203340399</v>
      </c>
      <c r="CD15">
        <v>0</v>
      </c>
      <c r="CE15">
        <v>0</v>
      </c>
      <c r="CH15">
        <v>6074.62</v>
      </c>
    </row>
    <row r="16" spans="1:86" x14ac:dyDescent="0.25">
      <c r="A16" s="25">
        <v>44545</v>
      </c>
      <c r="B16">
        <v>0.2583333333333333</v>
      </c>
      <c r="C16">
        <v>1785.4982968281354</v>
      </c>
      <c r="D16">
        <v>25.529999999999998</v>
      </c>
      <c r="E16">
        <v>176453.30910202177</v>
      </c>
      <c r="F16">
        <v>20.393333333333334</v>
      </c>
      <c r="G16">
        <v>133404.22978609201</v>
      </c>
      <c r="H16">
        <v>3.4833333333333329</v>
      </c>
      <c r="I16">
        <v>22786.787288241099</v>
      </c>
      <c r="J16">
        <v>23.35</v>
      </c>
      <c r="K16">
        <v>153118.10404931079</v>
      </c>
      <c r="L16">
        <v>19.066666666666666</v>
      </c>
      <c r="M16">
        <v>125030.05783898037</v>
      </c>
      <c r="N16">
        <v>0.26666666666666666</v>
      </c>
      <c r="O16">
        <v>1754.7957334666935</v>
      </c>
      <c r="P16">
        <v>12</v>
      </c>
      <c r="Q16">
        <v>78965.808006001214</v>
      </c>
      <c r="R16">
        <v>0</v>
      </c>
      <c r="S16">
        <v>0</v>
      </c>
      <c r="T16">
        <v>24</v>
      </c>
      <c r="U16">
        <v>166849.9008025997</v>
      </c>
      <c r="V16">
        <v>25.765833333333333</v>
      </c>
      <c r="W16">
        <v>174714.92410902085</v>
      </c>
      <c r="X16">
        <v>23.703333333333337</v>
      </c>
      <c r="Y16">
        <v>160729.36709974415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2.2483333333333331</v>
      </c>
      <c r="AM16">
        <v>16389.454037924152</v>
      </c>
      <c r="AN16">
        <v>0</v>
      </c>
      <c r="AO16">
        <v>0</v>
      </c>
      <c r="AP16">
        <v>3</v>
      </c>
      <c r="AQ16">
        <v>21218.320027225622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3.9666666666666677</v>
      </c>
      <c r="BA16">
        <v>25696.427143440647</v>
      </c>
      <c r="BB16">
        <v>4.7633333333333354</v>
      </c>
      <c r="BC16">
        <v>33446.382350075684</v>
      </c>
      <c r="BD16">
        <v>4.8000000000000016</v>
      </c>
      <c r="BE16">
        <v>31258.836945353782</v>
      </c>
      <c r="BF16">
        <v>4.8000000000000016</v>
      </c>
      <c r="BG16">
        <v>31258.836945353782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12</v>
      </c>
      <c r="CC16">
        <v>78157.557755079601</v>
      </c>
      <c r="CD16">
        <v>29</v>
      </c>
      <c r="CE16">
        <v>188880.76457477573</v>
      </c>
      <c r="CH16">
        <v>6090.54</v>
      </c>
    </row>
    <row r="17" spans="1:86" x14ac:dyDescent="0.25">
      <c r="A17" s="25">
        <v>44546</v>
      </c>
      <c r="B17">
        <v>34.461666666666673</v>
      </c>
      <c r="C17">
        <v>244145.44195886701</v>
      </c>
      <c r="D17">
        <v>7.4</v>
      </c>
      <c r="E17">
        <v>52425.678884623972</v>
      </c>
      <c r="F17">
        <v>18.706666666666667</v>
      </c>
      <c r="G17">
        <v>125803.13890162643</v>
      </c>
      <c r="H17">
        <v>0</v>
      </c>
      <c r="I17">
        <v>0</v>
      </c>
      <c r="J17">
        <v>25</v>
      </c>
      <c r="K17">
        <v>168575.80650369599</v>
      </c>
      <c r="L17">
        <v>21.866666666666667</v>
      </c>
      <c r="M17">
        <v>147447.63875523279</v>
      </c>
      <c r="N17">
        <v>11.766666666666666</v>
      </c>
      <c r="O17">
        <v>79632.166687918478</v>
      </c>
      <c r="P17">
        <v>0</v>
      </c>
      <c r="Q17">
        <v>0</v>
      </c>
      <c r="R17">
        <v>11.3</v>
      </c>
      <c r="S17">
        <v>80602.307739866912</v>
      </c>
      <c r="T17">
        <v>24</v>
      </c>
      <c r="U17">
        <v>171190.7421023722</v>
      </c>
      <c r="V17">
        <v>25.079999999999995</v>
      </c>
      <c r="W17">
        <v>173968.47241812412</v>
      </c>
      <c r="X17">
        <v>19.759999999999998</v>
      </c>
      <c r="Y17">
        <v>137066.06917791598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2.34</v>
      </c>
      <c r="AK17">
        <v>16986.550988482639</v>
      </c>
      <c r="AL17">
        <v>2.16</v>
      </c>
      <c r="AM17">
        <v>16087.344601594119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3.9700000000000011</v>
      </c>
      <c r="BA17">
        <v>26412.259792109748</v>
      </c>
      <c r="BB17">
        <v>4.8000000000000016</v>
      </c>
      <c r="BC17">
        <v>34170.896817683541</v>
      </c>
      <c r="BD17">
        <v>4.8000000000000016</v>
      </c>
      <c r="BE17">
        <v>32074.182477127506</v>
      </c>
      <c r="BF17">
        <v>4.8000000000000016</v>
      </c>
      <c r="BG17">
        <v>32074.182477127506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8.9299999999999979</v>
      </c>
      <c r="BY17">
        <v>64127.308216512283</v>
      </c>
      <c r="BZ17">
        <v>28.566666666666666</v>
      </c>
      <c r="CA17">
        <v>205140.36260377386</v>
      </c>
      <c r="CB17">
        <v>23.1</v>
      </c>
      <c r="CC17">
        <v>154439.50801335488</v>
      </c>
      <c r="CD17">
        <v>0</v>
      </c>
      <c r="CE17">
        <v>0</v>
      </c>
      <c r="CH17">
        <v>6277.01</v>
      </c>
    </row>
    <row r="18" spans="1:86" x14ac:dyDescent="0.25">
      <c r="A18" s="25">
        <v>44547</v>
      </c>
      <c r="B18">
        <v>0.82666666666666666</v>
      </c>
      <c r="C18">
        <v>5860.4531228196511</v>
      </c>
      <c r="D18">
        <v>26.639999999999997</v>
      </c>
      <c r="E18">
        <v>188857.82805473654</v>
      </c>
      <c r="F18">
        <v>21.505000000000003</v>
      </c>
      <c r="G18">
        <v>145029.37914713536</v>
      </c>
      <c r="H18">
        <v>0</v>
      </c>
      <c r="I18">
        <v>0</v>
      </c>
      <c r="J18">
        <v>18.033333333333335</v>
      </c>
      <c r="K18">
        <v>121953.37474118761</v>
      </c>
      <c r="L18">
        <v>21.5</v>
      </c>
      <c r="M18">
        <v>145397.27672470611</v>
      </c>
      <c r="N18">
        <v>0</v>
      </c>
      <c r="O18">
        <v>0</v>
      </c>
      <c r="P18">
        <v>10.633333333333333</v>
      </c>
      <c r="Q18">
        <v>72171.878202885491</v>
      </c>
      <c r="R18">
        <v>20.583333333333336</v>
      </c>
      <c r="S18">
        <v>147050.70222121099</v>
      </c>
      <c r="T18">
        <v>24</v>
      </c>
      <c r="U18">
        <v>171459.92809598686</v>
      </c>
      <c r="V18">
        <v>16.240000000000002</v>
      </c>
      <c r="W18">
        <v>112628.44397839782</v>
      </c>
      <c r="X18">
        <v>23.963333333333338</v>
      </c>
      <c r="Y18">
        <v>166191.68385892888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2.3533333333333331</v>
      </c>
      <c r="AK18">
        <v>17116.478869977182</v>
      </c>
      <c r="AL18">
        <v>0.12</v>
      </c>
      <c r="AM18">
        <v>896.02548659900651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3.9666666666666677</v>
      </c>
      <c r="BA18">
        <v>26537.210519861543</v>
      </c>
      <c r="BB18">
        <v>3.0466666666666682</v>
      </c>
      <c r="BC18">
        <v>22007.137327414071</v>
      </c>
      <c r="BD18">
        <v>4.8000000000000016</v>
      </c>
      <c r="BE18">
        <v>32247.181302267469</v>
      </c>
      <c r="BF18">
        <v>4.8000000000000016</v>
      </c>
      <c r="BG18">
        <v>32247.181302267469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0.28999999999999998</v>
      </c>
      <c r="BY18">
        <v>2084.083300536136</v>
      </c>
      <c r="BZ18">
        <v>38.833333333333329</v>
      </c>
      <c r="CA18">
        <v>279075.52242811478</v>
      </c>
      <c r="CB18">
        <v>0</v>
      </c>
      <c r="CC18">
        <v>0</v>
      </c>
      <c r="CD18">
        <v>17.916666666666668</v>
      </c>
      <c r="CE18">
        <v>120462.58233551343</v>
      </c>
      <c r="CH18">
        <v>6295.31</v>
      </c>
    </row>
    <row r="19" spans="1:86" x14ac:dyDescent="0.25">
      <c r="A19" s="25">
        <v>44548</v>
      </c>
      <c r="B19">
        <v>24.025000000000002</v>
      </c>
      <c r="C19">
        <v>170568.28515645809</v>
      </c>
      <c r="D19">
        <v>9.9283333333333346</v>
      </c>
      <c r="E19">
        <v>70487.35863177391</v>
      </c>
      <c r="F19">
        <v>20.930000000000003</v>
      </c>
      <c r="G19">
        <v>140046.87890194243</v>
      </c>
      <c r="H19">
        <v>0</v>
      </c>
      <c r="I19">
        <v>0</v>
      </c>
      <c r="J19">
        <v>26.1</v>
      </c>
      <c r="K19">
        <v>174282.7254751428</v>
      </c>
      <c r="L19">
        <v>19.933333333333334</v>
      </c>
      <c r="M19">
        <v>133104.8146029826</v>
      </c>
      <c r="N19">
        <v>10.833333333333334</v>
      </c>
      <c r="O19">
        <v>71814.732531181027</v>
      </c>
      <c r="P19">
        <v>0.8666666666666667</v>
      </c>
      <c r="Q19">
        <v>5745.1786024944831</v>
      </c>
      <c r="R19">
        <v>24</v>
      </c>
      <c r="S19">
        <v>171850.78240814642</v>
      </c>
      <c r="T19">
        <v>24</v>
      </c>
      <c r="U19">
        <v>171850.78240814642</v>
      </c>
      <c r="V19">
        <v>21.478333333333332</v>
      </c>
      <c r="W19">
        <v>149339.28376061321</v>
      </c>
      <c r="X19">
        <v>62.40000000000002</v>
      </c>
      <c r="Y19">
        <v>433868.4553423883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3.9900000000000011</v>
      </c>
      <c r="BA19">
        <v>26325.363214763889</v>
      </c>
      <c r="BB19">
        <v>2.4000000000000008</v>
      </c>
      <c r="BC19">
        <v>16705.647174113041</v>
      </c>
      <c r="BD19">
        <v>3.9177333333333344</v>
      </c>
      <c r="BE19">
        <v>25958.423524020494</v>
      </c>
      <c r="BF19">
        <v>3.6520666666666659</v>
      </c>
      <c r="BG19">
        <v>24198.148573484108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8.259999999999998</v>
      </c>
      <c r="BY19">
        <v>59263.350213825135</v>
      </c>
      <c r="BZ19">
        <v>19.899999999999999</v>
      </c>
      <c r="CA19">
        <v>142777.32073306537</v>
      </c>
      <c r="CB19">
        <v>43.6</v>
      </c>
      <c r="CC19">
        <v>288656.62947043439</v>
      </c>
      <c r="CD19">
        <v>2.6666666666666665</v>
      </c>
      <c r="CE19">
        <v>17654.839722962344</v>
      </c>
      <c r="CH19">
        <v>6282.23</v>
      </c>
    </row>
    <row r="20" spans="1:86" x14ac:dyDescent="0.25">
      <c r="A20" s="25">
        <v>44549</v>
      </c>
      <c r="B20">
        <v>8.0083333333333329</v>
      </c>
      <c r="C20">
        <v>56255.423027342702</v>
      </c>
      <c r="D20">
        <v>26.886666666666663</v>
      </c>
      <c r="E20">
        <v>188868.36301292246</v>
      </c>
      <c r="F20">
        <v>15.486666666666666</v>
      </c>
      <c r="G20">
        <v>103527.93589530552</v>
      </c>
      <c r="H20">
        <v>0</v>
      </c>
      <c r="I20">
        <v>0</v>
      </c>
      <c r="J20">
        <v>27</v>
      </c>
      <c r="K20">
        <v>181039.72090589983</v>
      </c>
      <c r="L20">
        <v>17.433333333333334</v>
      </c>
      <c r="M20">
        <v>116893.54818985876</v>
      </c>
      <c r="N20">
        <v>0.66666666666666663</v>
      </c>
      <c r="O20">
        <v>4486.9658622156121</v>
      </c>
      <c r="P20">
        <v>11.5</v>
      </c>
      <c r="Q20">
        <v>77400.161123219325</v>
      </c>
      <c r="R20">
        <v>21.129999999999995</v>
      </c>
      <c r="S20">
        <v>150078.01942237973</v>
      </c>
      <c r="T20">
        <v>21.129999999999995</v>
      </c>
      <c r="U20">
        <v>150078.01942237973</v>
      </c>
      <c r="V20">
        <v>16.2925</v>
      </c>
      <c r="W20">
        <v>112274.94568016968</v>
      </c>
      <c r="X20">
        <v>19.976666666666667</v>
      </c>
      <c r="Y20">
        <v>137663.29077003873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2.78</v>
      </c>
      <c r="AK20">
        <v>20038.167170333007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3.5733333333333341</v>
      </c>
      <c r="BA20">
        <v>23485.4277596342</v>
      </c>
      <c r="BB20">
        <v>2.4000000000000008</v>
      </c>
      <c r="BC20">
        <v>16668.879976712018</v>
      </c>
      <c r="BD20">
        <v>2.3040000000000007</v>
      </c>
      <c r="BE20">
        <v>15235.683532395578</v>
      </c>
      <c r="BF20">
        <v>1.584000000000001</v>
      </c>
      <c r="BG20">
        <v>10474.532428521967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0.79999999999999993</v>
      </c>
      <c r="BY20">
        <v>5687.4759571102386</v>
      </c>
      <c r="BZ20">
        <v>33.059999999999995</v>
      </c>
      <c r="CA20">
        <v>235034.94392758069</v>
      </c>
      <c r="CB20">
        <v>4.7</v>
      </c>
      <c r="CC20">
        <v>31043.822357847672</v>
      </c>
      <c r="CD20">
        <v>29.75</v>
      </c>
      <c r="CE20">
        <v>196500.79045658899</v>
      </c>
      <c r="CH20">
        <v>6253.61</v>
      </c>
    </row>
    <row r="21" spans="1:86" x14ac:dyDescent="0.25">
      <c r="A21" s="25">
        <v>44550</v>
      </c>
      <c r="B21">
        <v>24.541666666666668</v>
      </c>
      <c r="C21">
        <v>160459.15030083343</v>
      </c>
      <c r="D21">
        <v>8.5716666666666672</v>
      </c>
      <c r="E21">
        <v>56043.559252780055</v>
      </c>
      <c r="F21">
        <v>18.400000000000002</v>
      </c>
      <c r="G21">
        <v>113708.88883704365</v>
      </c>
      <c r="H21">
        <v>11.59</v>
      </c>
      <c r="I21">
        <v>71625.196947670847</v>
      </c>
      <c r="J21">
        <v>32.799999999999997</v>
      </c>
      <c r="K21">
        <v>203303.8528831056</v>
      </c>
      <c r="L21">
        <v>22.633333333333333</v>
      </c>
      <c r="M21">
        <v>140287.92287360644</v>
      </c>
      <c r="N21">
        <v>11.833333333333332</v>
      </c>
      <c r="O21">
        <v>73624.176463082404</v>
      </c>
      <c r="P21">
        <v>6.6666666666666661</v>
      </c>
      <c r="Q21">
        <v>41478.409274976002</v>
      </c>
      <c r="R21">
        <v>23.15</v>
      </c>
      <c r="S21">
        <v>152633.000677959</v>
      </c>
      <c r="T21">
        <v>23.15</v>
      </c>
      <c r="U21">
        <v>152633.000677959</v>
      </c>
      <c r="V21">
        <v>24.254999999999995</v>
      </c>
      <c r="W21">
        <v>156078.33368352937</v>
      </c>
      <c r="X21">
        <v>37.960000000000008</v>
      </c>
      <c r="Y21">
        <v>244268.54449089989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2.36</v>
      </c>
      <c r="AK21">
        <v>15791.111809939259</v>
      </c>
      <c r="AL21">
        <v>11.280000000000003</v>
      </c>
      <c r="AM21">
        <v>77640.433918158829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3.7833333333333341</v>
      </c>
      <c r="BA21">
        <v>23053.934226012316</v>
      </c>
      <c r="BB21">
        <v>2.4000000000000008</v>
      </c>
      <c r="BC21">
        <v>15579.31795246008</v>
      </c>
      <c r="BD21">
        <v>2.3040000000000007</v>
      </c>
      <c r="BE21">
        <v>14104.59501576748</v>
      </c>
      <c r="BF21">
        <v>1.584000000000001</v>
      </c>
      <c r="BG21">
        <v>9696.9090733401426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28.160000000000004</v>
      </c>
      <c r="CA21">
        <v>185977.02100164292</v>
      </c>
      <c r="CB21">
        <v>37.200000000000003</v>
      </c>
      <c r="CC21">
        <v>227795.62942372679</v>
      </c>
      <c r="CD21">
        <v>8</v>
      </c>
      <c r="CE21">
        <v>48988.307402952007</v>
      </c>
      <c r="CH21">
        <v>5731.21</v>
      </c>
    </row>
    <row r="22" spans="1:86" x14ac:dyDescent="0.25">
      <c r="A22" s="25">
        <v>44551</v>
      </c>
      <c r="B22">
        <v>5.8383333333333329</v>
      </c>
      <c r="C22">
        <v>40898.850659757925</v>
      </c>
      <c r="D22">
        <v>27.071666666666665</v>
      </c>
      <c r="E22">
        <v>189643.17192876054</v>
      </c>
      <c r="F22">
        <v>11.078333333333333</v>
      </c>
      <c r="G22">
        <v>74160.356420484284</v>
      </c>
      <c r="H22">
        <v>36.733333333333334</v>
      </c>
      <c r="I22">
        <v>245899.79248028027</v>
      </c>
      <c r="J22">
        <v>39.883333333333333</v>
      </c>
      <c r="K22">
        <v>267547.3177873969</v>
      </c>
      <c r="L22">
        <v>18</v>
      </c>
      <c r="M22">
        <v>120748.47605950211</v>
      </c>
      <c r="N22">
        <v>3.9333333333333331</v>
      </c>
      <c r="O22">
        <v>26468.47532251152</v>
      </c>
      <c r="P22">
        <v>12.3</v>
      </c>
      <c r="Q22">
        <v>82770.06266107416</v>
      </c>
      <c r="R22">
        <v>24</v>
      </c>
      <c r="S22">
        <v>167015.27894096746</v>
      </c>
      <c r="T22">
        <v>24</v>
      </c>
      <c r="U22">
        <v>167015.27894096746</v>
      </c>
      <c r="V22">
        <v>22.948333333333334</v>
      </c>
      <c r="W22">
        <v>159178.28553100841</v>
      </c>
      <c r="X22">
        <v>17.419999999999998</v>
      </c>
      <c r="Y22">
        <v>120831.68279251215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4.6933333333333334</v>
      </c>
      <c r="AK22">
        <v>33419.479481577451</v>
      </c>
      <c r="AL22">
        <v>21.599999999999994</v>
      </c>
      <c r="AM22">
        <v>158099.87142689759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3.9200000000000008</v>
      </c>
      <c r="BA22">
        <v>25939.399875679082</v>
      </c>
      <c r="BB22">
        <v>2.4000000000000008</v>
      </c>
      <c r="BC22">
        <v>16978.636802564801</v>
      </c>
      <c r="BD22">
        <v>2.3040000000000007</v>
      </c>
      <c r="BE22">
        <v>15320.537947884823</v>
      </c>
      <c r="BF22">
        <v>1.584000000000001</v>
      </c>
      <c r="BG22">
        <v>10532.869839170813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37.900000000000006</v>
      </c>
      <c r="CA22">
        <v>261507.46019553969</v>
      </c>
      <c r="CB22">
        <v>0.7</v>
      </c>
      <c r="CC22">
        <v>4656.3719896747616</v>
      </c>
      <c r="CD22">
        <v>26.75</v>
      </c>
      <c r="CE22">
        <v>177939.92960542842</v>
      </c>
      <c r="CH22">
        <v>6201.52</v>
      </c>
    </row>
    <row r="23" spans="1:86" x14ac:dyDescent="0.25">
      <c r="A23" s="25">
        <v>44552</v>
      </c>
      <c r="B23">
        <v>26.195000000000004</v>
      </c>
      <c r="C23">
        <v>170316.39731832448</v>
      </c>
      <c r="D23">
        <v>1.7266666666666668</v>
      </c>
      <c r="E23">
        <v>11226.556443455123</v>
      </c>
      <c r="F23">
        <v>18.24666666666667</v>
      </c>
      <c r="G23">
        <v>112646.77738184956</v>
      </c>
      <c r="H23">
        <v>3.1666666666666665</v>
      </c>
      <c r="I23">
        <v>19549.586867511342</v>
      </c>
      <c r="J23">
        <v>28</v>
      </c>
      <c r="K23">
        <v>173205.68176206792</v>
      </c>
      <c r="L23">
        <v>11.733333333333334</v>
      </c>
      <c r="M23">
        <v>72581.428547914184</v>
      </c>
      <c r="N23">
        <v>11.233333333333334</v>
      </c>
      <c r="O23">
        <v>69700.567821953329</v>
      </c>
      <c r="P23">
        <v>0.26666666666666666</v>
      </c>
      <c r="Q23">
        <v>1654.6128859810881</v>
      </c>
      <c r="R23">
        <v>20.333333333333336</v>
      </c>
      <c r="S23">
        <v>131037.29785447672</v>
      </c>
      <c r="T23">
        <v>24</v>
      </c>
      <c r="U23">
        <v>154666.97451675939</v>
      </c>
      <c r="V23">
        <v>23.31583333333333</v>
      </c>
      <c r="W23">
        <v>151912.81293809367</v>
      </c>
      <c r="X23">
        <v>0.13</v>
      </c>
      <c r="Y23">
        <v>847.00664135039176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4.9000000000000004</v>
      </c>
      <c r="AK23">
        <v>32270.967866576459</v>
      </c>
      <c r="AL23">
        <v>21.599999999999994</v>
      </c>
      <c r="AM23">
        <v>146993.70880685555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3.9166666666666679</v>
      </c>
      <c r="BA23">
        <v>23980.155689352898</v>
      </c>
      <c r="BB23">
        <v>2.4000000000000008</v>
      </c>
      <c r="BC23">
        <v>16091.578901067272</v>
      </c>
      <c r="BD23">
        <v>3.7773333333333343</v>
      </c>
      <c r="BE23">
        <v>23246.61353718102</v>
      </c>
      <c r="BF23">
        <v>1.584000000000001</v>
      </c>
      <c r="BG23">
        <v>9748.3151719629623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4.71</v>
      </c>
      <c r="BY23">
        <v>30309.534993324138</v>
      </c>
      <c r="BZ23">
        <v>21.333333333333332</v>
      </c>
      <c r="CA23">
        <v>137283.10258830464</v>
      </c>
      <c r="CB23">
        <v>32.299999999999997</v>
      </c>
      <c r="CC23">
        <v>198812.96231156567</v>
      </c>
      <c r="CD23">
        <v>1.5833333333333333</v>
      </c>
      <c r="CE23">
        <v>9745.7334466453758</v>
      </c>
      <c r="CH23">
        <v>5661.01</v>
      </c>
    </row>
    <row r="24" spans="1:86" x14ac:dyDescent="0.25">
      <c r="A24" s="25">
        <v>44553</v>
      </c>
      <c r="B24">
        <v>6.2</v>
      </c>
      <c r="C24">
        <v>40943.765973821923</v>
      </c>
      <c r="D24">
        <v>25.46833333333333</v>
      </c>
      <c r="E24">
        <v>168188.62576504642</v>
      </c>
      <c r="F24">
        <v>1.4566666666666666</v>
      </c>
      <c r="G24">
        <v>9309.0183650224044</v>
      </c>
      <c r="H24">
        <v>30.146666666666668</v>
      </c>
      <c r="I24">
        <v>192653.70397444081</v>
      </c>
      <c r="J24">
        <v>24.4</v>
      </c>
      <c r="K24">
        <v>155997.59200584111</v>
      </c>
      <c r="L24">
        <v>17.733333333333334</v>
      </c>
      <c r="M24">
        <v>113375.29910807035</v>
      </c>
      <c r="N24">
        <v>1.4333333333333333</v>
      </c>
      <c r="O24">
        <v>9181.7204441666399</v>
      </c>
      <c r="P24">
        <v>12.466666666666667</v>
      </c>
      <c r="Q24">
        <v>79859.615026007508</v>
      </c>
      <c r="R24">
        <v>11.066666666666666</v>
      </c>
      <c r="S24">
        <v>72875.184467218205</v>
      </c>
      <c r="T24">
        <v>24</v>
      </c>
      <c r="U24">
        <v>158042.56872408767</v>
      </c>
      <c r="V24">
        <v>14.7</v>
      </c>
      <c r="W24">
        <v>97347.399922172364</v>
      </c>
      <c r="X24">
        <v>22.880000000000003</v>
      </c>
      <c r="Y24">
        <v>151517.58572920435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4.5399999999999991</v>
      </c>
      <c r="AK24">
        <v>30444.111628811512</v>
      </c>
      <c r="AL24">
        <v>21.599999999999994</v>
      </c>
      <c r="AM24">
        <v>149014.30983356017</v>
      </c>
      <c r="AN24">
        <v>0</v>
      </c>
      <c r="AO24">
        <v>0</v>
      </c>
      <c r="AP24">
        <v>3</v>
      </c>
      <c r="AQ24">
        <v>20124.188114972039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3.9833333333333343</v>
      </c>
      <c r="BA24">
        <v>25560.003612034328</v>
      </c>
      <c r="BB24">
        <v>2.4000000000000008</v>
      </c>
      <c r="BC24">
        <v>16822.221065410031</v>
      </c>
      <c r="BD24">
        <v>4.2566666666666668</v>
      </c>
      <c r="BE24">
        <v>27438.139456636294</v>
      </c>
      <c r="BF24">
        <v>1.584000000000001</v>
      </c>
      <c r="BG24">
        <v>10210.339757081889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5.18</v>
      </c>
      <c r="BY24">
        <v>34041.30292797181</v>
      </c>
      <c r="BZ24">
        <v>11.633333333333333</v>
      </c>
      <c r="CA24">
        <v>76450.545185728202</v>
      </c>
      <c r="CB24">
        <v>0</v>
      </c>
      <c r="CC24">
        <v>0</v>
      </c>
      <c r="CD24">
        <v>25.416666666666668</v>
      </c>
      <c r="CE24">
        <v>163870.676542678</v>
      </c>
      <c r="CH24">
        <v>5766.61</v>
      </c>
    </row>
    <row r="25" spans="1:86" x14ac:dyDescent="0.25">
      <c r="A25" s="25">
        <v>44554</v>
      </c>
      <c r="B25">
        <v>26.815000000000005</v>
      </c>
      <c r="C25">
        <v>192724.32377333066</v>
      </c>
      <c r="D25">
        <v>7.4</v>
      </c>
      <c r="E25">
        <v>53185.157409011634</v>
      </c>
      <c r="F25">
        <v>18.860000000000003</v>
      </c>
      <c r="G25">
        <v>129392.25915223487</v>
      </c>
      <c r="H25">
        <v>7.9799999999999995</v>
      </c>
      <c r="I25">
        <v>54747.495167754591</v>
      </c>
      <c r="J25">
        <v>25.5</v>
      </c>
      <c r="K25">
        <v>175132.32741597021</v>
      </c>
      <c r="L25">
        <v>14.366666666666667</v>
      </c>
      <c r="M25">
        <v>98669.32433501065</v>
      </c>
      <c r="N25">
        <v>10.533333333333333</v>
      </c>
      <c r="O25">
        <v>72520.052543890575</v>
      </c>
      <c r="P25">
        <v>0</v>
      </c>
      <c r="Q25">
        <v>0</v>
      </c>
      <c r="R25">
        <v>0</v>
      </c>
      <c r="S25">
        <v>0</v>
      </c>
      <c r="T25">
        <v>24</v>
      </c>
      <c r="U25">
        <v>172170.94404661006</v>
      </c>
      <c r="V25">
        <v>23.928333333333331</v>
      </c>
      <c r="W25">
        <v>171926.76807979829</v>
      </c>
      <c r="X25">
        <v>15.6</v>
      </c>
      <c r="Y25">
        <v>112087.10379793213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4.7133333333333338</v>
      </c>
      <c r="AK25">
        <v>34479.955246745143</v>
      </c>
      <c r="AL25">
        <v>21.599999999999994</v>
      </c>
      <c r="AM25">
        <v>162347.12682454099</v>
      </c>
      <c r="AN25">
        <v>0</v>
      </c>
      <c r="AO25">
        <v>0</v>
      </c>
      <c r="AP25">
        <v>17</v>
      </c>
      <c r="AQ25">
        <v>124372.73006542667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3.9933333333333345</v>
      </c>
      <c r="BA25">
        <v>27449.744892568888</v>
      </c>
      <c r="BB25">
        <v>5.08</v>
      </c>
      <c r="BC25">
        <v>38391.201492682674</v>
      </c>
      <c r="BD25">
        <v>4.1950000000000012</v>
      </c>
      <c r="BE25">
        <v>29014.478963676498</v>
      </c>
      <c r="BF25">
        <v>2.4359666666666668</v>
      </c>
      <c r="BG25">
        <v>16848.224935927818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18.566666666666666</v>
      </c>
      <c r="CA25">
        <v>133365.38295674376</v>
      </c>
      <c r="CB25">
        <v>38.4</v>
      </c>
      <c r="CC25">
        <v>265160.33089295699</v>
      </c>
      <c r="CD25">
        <v>0.16666666666666666</v>
      </c>
      <c r="CE25">
        <v>1150.8694917229031</v>
      </c>
      <c r="CH25">
        <v>6286.13</v>
      </c>
    </row>
    <row r="26" spans="1:86" x14ac:dyDescent="0.25">
      <c r="A26" s="25">
        <v>44555</v>
      </c>
      <c r="B26">
        <v>0</v>
      </c>
      <c r="C26">
        <v>0</v>
      </c>
      <c r="D26">
        <v>28.921666666666663</v>
      </c>
      <c r="E26">
        <v>217346.807660077</v>
      </c>
      <c r="F26">
        <v>20.700000000000003</v>
      </c>
      <c r="G26">
        <v>148605.23335402663</v>
      </c>
      <c r="H26">
        <v>0</v>
      </c>
      <c r="I26">
        <v>0</v>
      </c>
      <c r="J26">
        <v>28.700000000000003</v>
      </c>
      <c r="K26">
        <v>206240.91564589538</v>
      </c>
      <c r="L26">
        <v>15.533333333333333</v>
      </c>
      <c r="M26">
        <v>111624.00312542073</v>
      </c>
      <c r="N26">
        <v>5.2</v>
      </c>
      <c r="O26">
        <v>37457.220244166529</v>
      </c>
      <c r="P26">
        <v>10.833333333333334</v>
      </c>
      <c r="Q26">
        <v>78035.87550868027</v>
      </c>
      <c r="R26">
        <v>0</v>
      </c>
      <c r="S26">
        <v>0</v>
      </c>
      <c r="T26">
        <v>24</v>
      </c>
      <c r="U26">
        <v>180615.74934516917</v>
      </c>
      <c r="V26">
        <v>16.129166666666666</v>
      </c>
      <c r="W26">
        <v>120771.0976147247</v>
      </c>
      <c r="X26">
        <v>25.436666666666671</v>
      </c>
      <c r="Y26">
        <v>190463.2902914935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3.3333333333333333E-2</v>
      </c>
      <c r="AK26">
        <v>261.11045589842269</v>
      </c>
      <c r="AL26">
        <v>21.599999999999994</v>
      </c>
      <c r="AM26">
        <v>170646.99731288274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3.9433333333333342</v>
      </c>
      <c r="BA26">
        <v>28333.147649286704</v>
      </c>
      <c r="BB26">
        <v>6</v>
      </c>
      <c r="BC26">
        <v>47020.351600313508</v>
      </c>
      <c r="BD26">
        <v>4.8000000000000016</v>
      </c>
      <c r="BE26">
        <v>34744.647873962509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11.6</v>
      </c>
      <c r="CA26">
        <v>87409.627974941803</v>
      </c>
      <c r="CB26">
        <v>1.0999999999999999</v>
      </c>
      <c r="CC26">
        <v>7952.6390885880182</v>
      </c>
      <c r="CD26">
        <v>29.416666666666664</v>
      </c>
      <c r="CE26">
        <v>212672.84835390685</v>
      </c>
      <c r="CH26">
        <v>6609.9</v>
      </c>
    </row>
    <row r="27" spans="1:86" x14ac:dyDescent="0.25">
      <c r="A27" s="25">
        <v>44556</v>
      </c>
      <c r="B27">
        <v>27.073333333333338</v>
      </c>
      <c r="C27">
        <v>226019.53832648223</v>
      </c>
      <c r="D27">
        <v>7.03</v>
      </c>
      <c r="E27">
        <v>58689.387629961959</v>
      </c>
      <c r="F27">
        <v>21.735000000000003</v>
      </c>
      <c r="G27">
        <v>174709.78567601275</v>
      </c>
      <c r="H27">
        <v>0</v>
      </c>
      <c r="I27">
        <v>0</v>
      </c>
      <c r="J27">
        <v>30.05</v>
      </c>
      <c r="K27">
        <v>241797.89110122333</v>
      </c>
      <c r="L27">
        <v>14.366666666666667</v>
      </c>
      <c r="M27">
        <v>115601.65398183833</v>
      </c>
      <c r="N27">
        <v>9.7333333333333343</v>
      </c>
      <c r="O27">
        <v>78505.903931139488</v>
      </c>
      <c r="P27">
        <v>0</v>
      </c>
      <c r="Q27">
        <v>0</v>
      </c>
      <c r="R27">
        <v>0</v>
      </c>
      <c r="S27">
        <v>0</v>
      </c>
      <c r="T27">
        <v>24</v>
      </c>
      <c r="U27">
        <v>201254.79151068718</v>
      </c>
      <c r="V27">
        <v>33.973333333333329</v>
      </c>
      <c r="W27">
        <v>282789.1236617699</v>
      </c>
      <c r="X27">
        <v>26.130000000000003</v>
      </c>
      <c r="Y27">
        <v>217502.34893883576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21.599999999999994</v>
      </c>
      <c r="AM27">
        <v>189285.73133743135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3.9666666666666677</v>
      </c>
      <c r="BA27">
        <v>31915.934354878773</v>
      </c>
      <c r="BB27">
        <v>6</v>
      </c>
      <c r="BC27">
        <v>52761.911645134453</v>
      </c>
      <c r="BD27">
        <v>4.8000000000000016</v>
      </c>
      <c r="BE27">
        <v>38873.262158837279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4.25</v>
      </c>
      <c r="BY27">
        <v>35675.522782013613</v>
      </c>
      <c r="BZ27">
        <v>0</v>
      </c>
      <c r="CA27">
        <v>0</v>
      </c>
      <c r="CB27">
        <v>33.299999999999997</v>
      </c>
      <c r="CC27">
        <v>269511.2648693088</v>
      </c>
      <c r="CD27">
        <v>0</v>
      </c>
      <c r="CE27">
        <v>0</v>
      </c>
      <c r="CH27">
        <v>7464.75</v>
      </c>
    </row>
    <row r="28" spans="1:86" x14ac:dyDescent="0.25">
      <c r="A28" s="25">
        <v>44557</v>
      </c>
      <c r="B28">
        <v>6.3550000000000004</v>
      </c>
      <c r="C28">
        <v>54999.528034639749</v>
      </c>
      <c r="D28">
        <v>24.173333333333332</v>
      </c>
      <c r="E28">
        <v>209208.80005623261</v>
      </c>
      <c r="F28">
        <v>5.4049999999999994</v>
      </c>
      <c r="G28">
        <v>44684.891946906449</v>
      </c>
      <c r="H28">
        <v>26.663333333333334</v>
      </c>
      <c r="I28">
        <v>220434.22258446799</v>
      </c>
      <c r="J28">
        <v>21.799999999999997</v>
      </c>
      <c r="K28">
        <v>180343.46061409396</v>
      </c>
      <c r="L28">
        <v>17.266666666666666</v>
      </c>
      <c r="M28">
        <v>142840.84495122428</v>
      </c>
      <c r="N28">
        <v>1.4666666666666666</v>
      </c>
      <c r="O28">
        <v>12158.976230232363</v>
      </c>
      <c r="P28">
        <v>10.1</v>
      </c>
      <c r="Q28">
        <v>83731.131767281957</v>
      </c>
      <c r="R28">
        <v>0</v>
      </c>
      <c r="S28">
        <v>0</v>
      </c>
      <c r="T28">
        <v>24</v>
      </c>
      <c r="U28">
        <v>207602.53321457625</v>
      </c>
      <c r="V28">
        <v>25.724999999999998</v>
      </c>
      <c r="W28">
        <v>222400.58125199066</v>
      </c>
      <c r="X28">
        <v>34.926666666666677</v>
      </c>
      <c r="Y28">
        <v>301951.83548537194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4.72</v>
      </c>
      <c r="AK28">
        <v>42548.82022274824</v>
      </c>
      <c r="AL28">
        <v>21.599999999999994</v>
      </c>
      <c r="AM28">
        <v>196414.47243772072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3.9900000000000011</v>
      </c>
      <c r="BA28">
        <v>33080.028033035254</v>
      </c>
      <c r="BB28">
        <v>5.9458333333333329</v>
      </c>
      <c r="BC28">
        <v>53934.49996472153</v>
      </c>
      <c r="BD28">
        <v>4.8000000000000016</v>
      </c>
      <c r="BE28">
        <v>40009.492499953041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0.46</v>
      </c>
      <c r="BY28">
        <v>3982.2014782371998</v>
      </c>
      <c r="BZ28">
        <v>14.033333333333333</v>
      </c>
      <c r="CA28">
        <v>121486.00161868558</v>
      </c>
      <c r="CB28">
        <v>2.7</v>
      </c>
      <c r="CC28">
        <v>22507.019885218648</v>
      </c>
      <c r="CD28">
        <v>25.416666666666668</v>
      </c>
      <c r="CE28">
        <v>211871.63780838539</v>
      </c>
      <c r="CH28">
        <v>7680</v>
      </c>
    </row>
    <row r="29" spans="1:86" x14ac:dyDescent="0.25">
      <c r="A29" s="25">
        <v>44558</v>
      </c>
      <c r="B29">
        <v>30.845000000000006</v>
      </c>
      <c r="C29">
        <v>293268.87354725954</v>
      </c>
      <c r="D29">
        <v>7.4</v>
      </c>
      <c r="E29">
        <v>70357.907740305411</v>
      </c>
      <c r="F29">
        <v>17.863333333333337</v>
      </c>
      <c r="G29">
        <v>161968.67116984481</v>
      </c>
      <c r="H29">
        <v>7.79</v>
      </c>
      <c r="I29">
        <v>70632.941899856378</v>
      </c>
      <c r="J29">
        <v>26.1</v>
      </c>
      <c r="K29">
        <v>237064.22657109131</v>
      </c>
      <c r="L29">
        <v>12</v>
      </c>
      <c r="M29">
        <v>108995.04669935232</v>
      </c>
      <c r="N29">
        <v>9.6999999999999993</v>
      </c>
      <c r="O29">
        <v>88349.507460713299</v>
      </c>
      <c r="P29">
        <v>0</v>
      </c>
      <c r="Q29">
        <v>0</v>
      </c>
      <c r="R29">
        <v>0</v>
      </c>
      <c r="S29">
        <v>0</v>
      </c>
      <c r="T29">
        <v>20.399999999999999</v>
      </c>
      <c r="U29">
        <v>195078.65313183801</v>
      </c>
      <c r="V29">
        <v>20.702499999999997</v>
      </c>
      <c r="W29">
        <v>195047.85585109625</v>
      </c>
      <c r="X29">
        <v>21.276666666666667</v>
      </c>
      <c r="Y29">
        <v>200457.34635874047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4.8866666666666667</v>
      </c>
      <c r="AK29">
        <v>47591.226473879848</v>
      </c>
      <c r="AL29">
        <v>21.599999999999994</v>
      </c>
      <c r="AM29">
        <v>215369.68927378027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3.476666666666667</v>
      </c>
      <c r="BA29">
        <v>31394.129889852993</v>
      </c>
      <c r="BB29">
        <v>6</v>
      </c>
      <c r="BC29">
        <v>57994.060994523752</v>
      </c>
      <c r="BD29">
        <v>4.8000000000000016</v>
      </c>
      <c r="BE29">
        <v>43564.44468295556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4.47</v>
      </c>
      <c r="BY29">
        <v>42730.631329364638</v>
      </c>
      <c r="BZ29">
        <v>0</v>
      </c>
      <c r="CA29">
        <v>0</v>
      </c>
      <c r="CB29">
        <v>31.5</v>
      </c>
      <c r="CC29">
        <v>286082.17639860912</v>
      </c>
      <c r="CD29">
        <v>1.4166666666666665</v>
      </c>
      <c r="CE29">
        <v>12866.129626392474</v>
      </c>
      <c r="CH29">
        <v>8573.26</v>
      </c>
    </row>
    <row r="30" spans="1:86" x14ac:dyDescent="0.25">
      <c r="A30" s="25">
        <v>44559</v>
      </c>
      <c r="B30">
        <v>7.2333333333333334</v>
      </c>
      <c r="C30">
        <v>55284.491101499923</v>
      </c>
      <c r="D30">
        <v>25.653333333333332</v>
      </c>
      <c r="E30">
        <v>196068.86798025042</v>
      </c>
      <c r="F30">
        <v>20.853333333333335</v>
      </c>
      <c r="G30">
        <v>151088.04748517854</v>
      </c>
      <c r="H30">
        <v>0</v>
      </c>
      <c r="I30">
        <v>0</v>
      </c>
      <c r="J30">
        <v>23.35</v>
      </c>
      <c r="K30">
        <v>169529.96460376063</v>
      </c>
      <c r="L30">
        <v>19.7</v>
      </c>
      <c r="M30">
        <v>143029.56328454326</v>
      </c>
      <c r="N30">
        <v>0</v>
      </c>
      <c r="O30">
        <v>0</v>
      </c>
      <c r="P30">
        <v>8.9</v>
      </c>
      <c r="Q30">
        <v>64826.788568003831</v>
      </c>
      <c r="R30">
        <v>0</v>
      </c>
      <c r="S30">
        <v>0</v>
      </c>
      <c r="T30">
        <v>24</v>
      </c>
      <c r="U30">
        <v>185051.21066361881</v>
      </c>
      <c r="V30">
        <v>20.539166666666663</v>
      </c>
      <c r="W30">
        <v>154460.35410155362</v>
      </c>
      <c r="X30">
        <v>21.79666666666667</v>
      </c>
      <c r="Y30">
        <v>163917.1104751181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4.0933333333333328</v>
      </c>
      <c r="AK30">
        <v>32271.920823194458</v>
      </c>
      <c r="AL30">
        <v>21.599999999999994</v>
      </c>
      <c r="AM30">
        <v>173912.41037991547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6</v>
      </c>
      <c r="BC30">
        <v>45902.798315513181</v>
      </c>
      <c r="BD30">
        <v>4.8000000000000016</v>
      </c>
      <c r="BE30">
        <v>34576.945049455193</v>
      </c>
      <c r="BF30">
        <v>3.7800000000000011</v>
      </c>
      <c r="BG30">
        <v>27229.344226445963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15.1</v>
      </c>
      <c r="CA30">
        <v>116769.30296425679</v>
      </c>
      <c r="CB30">
        <v>0</v>
      </c>
      <c r="CC30">
        <v>0</v>
      </c>
      <c r="CD30">
        <v>25.833333333333336</v>
      </c>
      <c r="CE30">
        <v>186097.89244689766</v>
      </c>
      <c r="CH30">
        <v>6786.71</v>
      </c>
    </row>
    <row r="31" spans="1:86" x14ac:dyDescent="0.25">
      <c r="A31" s="25">
        <v>44560</v>
      </c>
      <c r="B31">
        <v>33.118333333333339</v>
      </c>
      <c r="C31">
        <v>257039.47970847003</v>
      </c>
      <c r="D31">
        <v>2.4666666666666668</v>
      </c>
      <c r="E31">
        <v>19144.402897113167</v>
      </c>
      <c r="F31">
        <v>3.1049999999999995</v>
      </c>
      <c r="G31">
        <v>22891.241781081037</v>
      </c>
      <c r="H31">
        <v>40.469999999999992</v>
      </c>
      <c r="I31">
        <v>298359.9386560102</v>
      </c>
      <c r="J31">
        <v>35.65</v>
      </c>
      <c r="K31">
        <v>263507.13324816973</v>
      </c>
      <c r="L31">
        <v>8.1333333333333329</v>
      </c>
      <c r="M31">
        <v>60117.569436702572</v>
      </c>
      <c r="N31">
        <v>9.1</v>
      </c>
      <c r="O31">
        <v>67485.871996707167</v>
      </c>
      <c r="P31">
        <v>0</v>
      </c>
      <c r="Q31">
        <v>0</v>
      </c>
      <c r="R31">
        <v>11.2</v>
      </c>
      <c r="S31">
        <v>87595.545480288391</v>
      </c>
      <c r="T31">
        <v>10</v>
      </c>
      <c r="U31">
        <v>78210.30846454321</v>
      </c>
      <c r="V31">
        <v>21.96833333333333</v>
      </c>
      <c r="W31">
        <v>167099.33679052672</v>
      </c>
      <c r="X31">
        <v>23.400000000000002</v>
      </c>
      <c r="Y31">
        <v>177989.12742121198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4.72</v>
      </c>
      <c r="AK31">
        <v>37636.884404327691</v>
      </c>
      <c r="AL31">
        <v>21.599999999999994</v>
      </c>
      <c r="AM31">
        <v>176464.8375515847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4.0825000000000005</v>
      </c>
      <c r="BC31">
        <v>31714.949322492015</v>
      </c>
      <c r="BD31">
        <v>4.8000000000000016</v>
      </c>
      <c r="BE31">
        <v>35241.068647146909</v>
      </c>
      <c r="BF31">
        <v>4.8000000000000016</v>
      </c>
      <c r="BG31">
        <v>35241.068647146909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0.2</v>
      </c>
      <c r="CA31">
        <v>1563.6298964282921</v>
      </c>
      <c r="CB31">
        <v>43.1</v>
      </c>
      <c r="CC31">
        <v>316435.42889417335</v>
      </c>
      <c r="CD31">
        <v>0</v>
      </c>
      <c r="CE31">
        <v>0</v>
      </c>
      <c r="CH31">
        <v>6905.1</v>
      </c>
    </row>
    <row r="32" spans="1:86" x14ac:dyDescent="0.25">
      <c r="A32" s="25">
        <v>44561</v>
      </c>
      <c r="B32">
        <v>0</v>
      </c>
      <c r="C32">
        <v>0</v>
      </c>
      <c r="D32">
        <v>29.168333333333329</v>
      </c>
      <c r="E32">
        <v>227515.33804811235</v>
      </c>
      <c r="F32">
        <v>20.585000000000001</v>
      </c>
      <c r="G32">
        <v>151005.08090963858</v>
      </c>
      <c r="H32">
        <v>2.4066666666666663</v>
      </c>
      <c r="I32">
        <v>17654.603485375588</v>
      </c>
      <c r="J32">
        <v>26.599999999999998</v>
      </c>
      <c r="K32">
        <v>195673.89686068884</v>
      </c>
      <c r="L32">
        <v>19.5</v>
      </c>
      <c r="M32">
        <v>143445.14995426437</v>
      </c>
      <c r="N32">
        <v>0</v>
      </c>
      <c r="O32">
        <v>0</v>
      </c>
      <c r="P32">
        <v>9.9333333333333318</v>
      </c>
      <c r="Q32">
        <v>73350.521570512938</v>
      </c>
      <c r="R32">
        <v>24</v>
      </c>
      <c r="S32">
        <v>188467.87267637282</v>
      </c>
      <c r="T32">
        <v>0</v>
      </c>
      <c r="U32">
        <v>0</v>
      </c>
      <c r="V32">
        <v>22.417499999999997</v>
      </c>
      <c r="W32">
        <v>170741.72433040824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21.599999999999994</v>
      </c>
      <c r="AM32">
        <v>177855.24172889066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2.4000000000000008</v>
      </c>
      <c r="BC32">
        <v>18560.811359446572</v>
      </c>
      <c r="BD32">
        <v>4.8000000000000016</v>
      </c>
      <c r="BE32">
        <v>35054.941269246141</v>
      </c>
      <c r="BF32">
        <v>3.4066666666666676</v>
      </c>
      <c r="BG32">
        <v>24879.270817478857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1.6400000000000001</v>
      </c>
      <c r="BY32">
        <v>12864.376482480795</v>
      </c>
      <c r="BZ32">
        <v>17.266666666666666</v>
      </c>
      <c r="CA32">
        <v>135442.0125594523</v>
      </c>
      <c r="CB32">
        <v>5.8</v>
      </c>
      <c r="CC32">
        <v>42358.228556006972</v>
      </c>
      <c r="CD32">
        <v>28.333333333333332</v>
      </c>
      <c r="CE32">
        <v>206922.38087704557</v>
      </c>
      <c r="CH32">
        <v>6904.47</v>
      </c>
    </row>
    <row r="33" spans="1:86" x14ac:dyDescent="0.25">
      <c r="A33" t="s">
        <v>29</v>
      </c>
      <c r="B33">
        <f>SUBTOTAL(101,PromCompensacionesDiarias[TAV1.MRPF])</f>
        <v>15.763333333333332</v>
      </c>
      <c r="C33">
        <f>SUBTOTAL(101,PromCompensacionesDiarias[TAV1.CompensacionRPF])</f>
        <v>109362.84376603793</v>
      </c>
      <c r="D33">
        <f>SUBTOTAL(101,PromCompensacionesDiarias[TAV2.MRPF])</f>
        <v>14.579193548387094</v>
      </c>
      <c r="E33">
        <f>SUBTOTAL(101,PromCompensacionesDiarias[TAV2.CompensacionRPF])</f>
        <v>103299.93400782002</v>
      </c>
      <c r="F33">
        <f>SUBTOTAL(101,PromCompensacionesDiarias[JIG1.MRPF])</f>
        <v>15.127075268817205</v>
      </c>
      <c r="G33">
        <f>SUBTOTAL(101,PromCompensacionesDiarias[JIG1.CompensacionRPF])</f>
        <v>99878.064829283103</v>
      </c>
      <c r="H33">
        <f>SUBTOTAL(101,PromCompensacionesDiarias[JIG2.MRPF])</f>
        <v>10.901129032258066</v>
      </c>
      <c r="I33">
        <f>SUBTOTAL(101,PromCompensacionesDiarias[JIG2.CompensacionRPF])</f>
        <v>71871.075747599447</v>
      </c>
      <c r="J33">
        <f>SUBTOTAL(101,PromCompensacionesDiarias[AGU1.MRPF])</f>
        <v>25.525311827956994</v>
      </c>
      <c r="K33">
        <f>SUBTOTAL(101,PromCompensacionesDiarias[AGU1.CompensacionRPF])</f>
        <v>168968.98989338169</v>
      </c>
      <c r="L33">
        <f>SUBTOTAL(101,PromCompensacionesDiarias[AGU2.MRPF])</f>
        <v>16.575053763440863</v>
      </c>
      <c r="M33">
        <f>SUBTOTAL(101,PromCompensacionesDiarias[AGU2.CompensacionRPF])</f>
        <v>109385.1158229259</v>
      </c>
      <c r="N33">
        <f>SUBTOTAL(101,PromCompensacionesDiarias[VAL1.MRPF])</f>
        <v>6.2335483870967723</v>
      </c>
      <c r="O33">
        <f>SUBTOTAL(101,PromCompensacionesDiarias[VAL1.CompensacionRPF])</f>
        <v>40152.292788273699</v>
      </c>
      <c r="P33">
        <f>SUBTOTAL(101,PromCompensacionesDiarias[VAL2.MRPF])</f>
        <v>5.0763440860215052</v>
      </c>
      <c r="Q33">
        <f>SUBTOTAL(101,PromCompensacionesDiarias[VAL2.CompensacionRPF])</f>
        <v>34408.892620809689</v>
      </c>
      <c r="R33">
        <f>SUBTOTAL(101,PromCompensacionesDiarias[RBL1.MRPF])</f>
        <v>6.1536559139784943</v>
      </c>
      <c r="S33">
        <f>SUBTOTAL(101,PromCompensacionesDiarias[RBL1.CompensacionRPF])</f>
        <v>43522.773931899566</v>
      </c>
      <c r="T33">
        <f>SUBTOTAL(101,PromCompensacionesDiarias[RBL2.MRPF])</f>
        <v>17.13032258064516</v>
      </c>
      <c r="U33">
        <f>SUBTOTAL(101,PromCompensacionesDiarias[RBL2.CompensacionRPF])</f>
        <v>121856.1600127509</v>
      </c>
      <c r="V33">
        <f>SUBTOTAL(101,PromCompensacionesDiarias[MON1.MRPF])</f>
        <v>19.524752688172047</v>
      </c>
      <c r="W33">
        <f>SUBTOTAL(101,PromCompensacionesDiarias[MON1.CompensacionRPF])</f>
        <v>135887.27224043274</v>
      </c>
      <c r="X33">
        <f>SUBTOTAL(101,PromCompensacionesDiarias[MON2.MRPF])</f>
        <v>21.659731182795699</v>
      </c>
      <c r="Y33">
        <f>SUBTOTAL(101,PromCompensacionesDiarias[MON2.CompensacionRPF])</f>
        <v>149370.93831589271</v>
      </c>
      <c r="Z33">
        <f>SUBTOTAL(101,PromCompensacionesDiarias[ANG.MRPF])</f>
        <v>0</v>
      </c>
      <c r="AA33">
        <f>SUBTOTAL(101,PromCompensacionesDiarias[ANG.CompensacionRPF])</f>
        <v>0</v>
      </c>
      <c r="AB33">
        <f>SUBTOTAL(101,PromCompensacionesDiarias[MCE1.MRPF])</f>
        <v>0</v>
      </c>
      <c r="AC33">
        <f>SUBTOTAL(101,PromCompensacionesDiarias[MCE1.CompensacionRPF])</f>
        <v>0</v>
      </c>
      <c r="AD33">
        <f>SUBTOTAL(101,PromCompensacionesDiarias[MCE2.MRPF])</f>
        <v>0</v>
      </c>
      <c r="AE33">
        <f>SUBTOTAL(101,PromCompensacionesDiarias[MCE2.CompensacionRPF])</f>
        <v>0</v>
      </c>
      <c r="AF33">
        <f>SUBTOTAL(101,PromCompensacionesDiarias[BAI1.MRPF])</f>
        <v>0</v>
      </c>
      <c r="AG33">
        <f>SUBTOTAL(101,PromCompensacionesDiarias[BAI1.CompensacionRPF])</f>
        <v>0</v>
      </c>
      <c r="AH33">
        <f>SUBTOTAL(101,PromCompensacionesDiarias[BAI2.MRPF])</f>
        <v>0</v>
      </c>
      <c r="AI33">
        <f>SUBTOTAL(101,PromCompensacionesDiarias[BAI2.CompensacionRPF])</f>
        <v>0</v>
      </c>
      <c r="AJ33">
        <f>SUBTOTAL(101,PromCompensacionesDiarias[RIN.MRPF])</f>
        <v>2.132365591397849</v>
      </c>
      <c r="AK33">
        <f>SUBTOTAL(101,PromCompensacionesDiarias[RIN.CompensacionRPF])</f>
        <v>15930.018894996088</v>
      </c>
      <c r="AL33">
        <f>SUBTOTAL(101,PromCompensacionesDiarias[HAT1.MRPF])</f>
        <v>12.439247311827961</v>
      </c>
      <c r="AM33">
        <f>SUBTOTAL(101,PromCompensacionesDiarias[HAT1.CompensacionRPF])</f>
        <v>92139.373666430009</v>
      </c>
      <c r="AN33">
        <f>SUBTOTAL(101,PromCompensacionesDiarias[HAT2.MRPF])</f>
        <v>0</v>
      </c>
      <c r="AO33">
        <f>SUBTOTAL(101,PromCompensacionesDiarias[HAT2.CompensacionRPF])</f>
        <v>0</v>
      </c>
      <c r="AP33">
        <f>SUBTOTAL(101,PromCompensacionesDiarias[JIM.MRPF])</f>
        <v>0.74193548387096775</v>
      </c>
      <c r="AQ33">
        <f>SUBTOTAL(101,PromCompensacionesDiarias[JIM.CompensacionRPF])</f>
        <v>5345.6528454072368</v>
      </c>
      <c r="AR33">
        <f>SUBTOTAL(101,PromCompensacionesDiarias[SCO.MRPF])</f>
        <v>0</v>
      </c>
      <c r="AS33">
        <f>SUBTOTAL(101,PromCompensacionesDiarias[SCO.CompensacionRPF])</f>
        <v>0</v>
      </c>
      <c r="AT33">
        <f>SUBTOTAL(101,PromCompensacionesDiarias[NNA.MRPF])</f>
        <v>0</v>
      </c>
      <c r="AU33">
        <f>SUBTOTAL(101,PromCompensacionesDiarias[NNA.CompensacionRPF])</f>
        <v>0</v>
      </c>
      <c r="AV33">
        <f>SUBTOTAL(101,PromCompensacionesDiarias[ANO.MRPF])</f>
        <v>0</v>
      </c>
      <c r="AW33">
        <f>SUBTOTAL(101,PromCompensacionesDiarias[ANO.CompensacionRPF])</f>
        <v>0</v>
      </c>
      <c r="AX33">
        <f>SUBTOTAL(101,PromCompensacionesDiarias[SYE.MRPF])</f>
        <v>0</v>
      </c>
      <c r="AY33">
        <f>SUBTOTAL(101,PromCompensacionesDiarias[SYE.CompensacionRPF])</f>
        <v>0</v>
      </c>
      <c r="AZ33">
        <f>SUBTOTAL(101,PromCompensacionesDiarias[SAB.MRPF])</f>
        <v>3.2956989247311834</v>
      </c>
      <c r="BA33">
        <f>SUBTOTAL(101,PromCompensacionesDiarias[SAB.CompensacionRPF])</f>
        <v>21348.645410512985</v>
      </c>
      <c r="BB33">
        <f>SUBTOTAL(101,PromCompensacionesDiarias[LDA.MRPF])</f>
        <v>3.7907526881720441</v>
      </c>
      <c r="BC33">
        <f>SUBTOTAL(101,PromCompensacionesDiarias[LDA.CompensacionRPF])</f>
        <v>27613.001291655335</v>
      </c>
      <c r="BD33">
        <f>SUBTOTAL(101,PromCompensacionesDiarias[LTO1.MRPF])</f>
        <v>4.3015720430107542</v>
      </c>
      <c r="BE33">
        <f>SUBTOTAL(101,PromCompensacionesDiarias[LTO1.CompensacionRPF])</f>
        <v>28499.883448664881</v>
      </c>
      <c r="BF33">
        <f>SUBTOTAL(101,PromCompensacionesDiarias[LTO2.MRPF])</f>
        <v>3.1553129032258083</v>
      </c>
      <c r="BG33">
        <f>SUBTOTAL(101,PromCompensacionesDiarias[LTO2.CompensacionRPF])</f>
        <v>20174.086418584302</v>
      </c>
      <c r="BH33">
        <f>SUBTOTAL(101,PromCompensacionesDiarias[AVA1.MRPF])</f>
        <v>0</v>
      </c>
      <c r="BI33">
        <f>SUBTOTAL(101,PromCompensacionesDiarias[AVA1.CompensacionRPF])</f>
        <v>0</v>
      </c>
      <c r="BJ33">
        <f>SUBTOTAL(101,PromCompensacionesDiarias[AVA2.MRPF])</f>
        <v>0</v>
      </c>
      <c r="BK33">
        <f>SUBTOTAL(101,PromCompensacionesDiarias[AVA2.CompensacionRPF])</f>
        <v>0</v>
      </c>
      <c r="BL33">
        <f>SUBTOTAL(101,PromCompensacionesDiarias[DRO1.MRPF])</f>
        <v>0</v>
      </c>
      <c r="BM33">
        <f>SUBTOTAL(101,PromCompensacionesDiarias[DRO1.CompensacionRPF])</f>
        <v>0</v>
      </c>
      <c r="BN33">
        <f>SUBTOTAL(101,PromCompensacionesDiarias[DRO2.MRPF])</f>
        <v>0</v>
      </c>
      <c r="BO33">
        <f>SUBTOTAL(101,PromCompensacionesDiarias[DRO2.CompensacionRPF])</f>
        <v>0</v>
      </c>
      <c r="BP33">
        <f>SUBTOTAL(101,PromCompensacionesDiarias[RJC.MRPF])</f>
        <v>0</v>
      </c>
      <c r="BQ33">
        <f>SUBTOTAL(101,PromCompensacionesDiarias[RJC.CompensacionRPF])</f>
        <v>0</v>
      </c>
      <c r="BR33">
        <f>SUBTOTAL(101,PromCompensacionesDiarias[MAG1.MRPF])</f>
        <v>0</v>
      </c>
      <c r="BS33">
        <f>SUBTOTAL(101,PromCompensacionesDiarias[MAG1.CompensacionRPF])</f>
        <v>0</v>
      </c>
      <c r="BT33">
        <f>SUBTOTAL(101,PromCompensacionesDiarias[MAG2.MRPF])</f>
        <v>0</v>
      </c>
      <c r="BU33">
        <f>SUBTOTAL(101,PromCompensacionesDiarias[MAG2.CompensacionRPF])</f>
        <v>0</v>
      </c>
      <c r="BV33">
        <f>SUBTOTAL(101,PromCompensacionesDiarias[LBA.MRPF])</f>
        <v>0</v>
      </c>
      <c r="BW33">
        <f>SUBTOTAL(101,PromCompensacionesDiarias[LBA.CompensacionRPF])</f>
        <v>0</v>
      </c>
      <c r="BX33">
        <f>SUBTOTAL(101,PromCompensacionesDiarias[PIN1.MRPF])</f>
        <v>1.7267741935483869</v>
      </c>
      <c r="BY33">
        <f>SUBTOTAL(101,PromCompensacionesDiarias[PIN1.CompensacionRPF])</f>
        <v>12399.021044533538</v>
      </c>
      <c r="BZ33">
        <f>SUBTOTAL(101,PromCompensacionesDiarias[PIN2.MRPF])</f>
        <v>11.43736559139785</v>
      </c>
      <c r="CA33">
        <f>SUBTOTAL(101,PromCompensacionesDiarias[PIN2.CompensacionRPF])</f>
        <v>79976.592905705926</v>
      </c>
      <c r="CB33">
        <f>SUBTOTAL(101,PromCompensacionesDiarias[PAL1.MRPF])</f>
        <v>15.957419354838709</v>
      </c>
      <c r="CC33">
        <f>SUBTOTAL(101,PromCompensacionesDiarias[PAL1.CompensacionRPF])</f>
        <v>107395.6948704665</v>
      </c>
      <c r="CD33">
        <f>SUBTOTAL(101,PromCompensacionesDiarias[PAL2.MRPF])</f>
        <v>13.473118279569894</v>
      </c>
      <c r="CE33">
        <f>SUBTOTAL(101,PromCompensacionesDiarias[PAL2.CompensacionRPF])</f>
        <v>89949.431294067384</v>
      </c>
      <c r="CF33" t="e">
        <f>SUBTOTAL(101,PromCompensacionesDiarias[BDE.MRPF])</f>
        <v>#DIV/0!</v>
      </c>
      <c r="CG33" t="e">
        <f>SUBTOTAL(101,PromCompensacionesDiarias[BDE.CompensacionRPF])</f>
        <v>#DIV/0!</v>
      </c>
      <c r="CH33">
        <f>SUBTOTAL(101,PromCompensacionesDiarias[Costo Marginal])</f>
        <v>6058.4045161290314</v>
      </c>
    </row>
  </sheetData>
  <sheetProtection autoFilter="0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2B83-6525-47F1-B0FF-4FD1D6DA2548}">
  <dimension ref="A1:AT745"/>
  <sheetViews>
    <sheetView workbookViewId="0">
      <selection activeCell="B6" sqref="B6"/>
    </sheetView>
  </sheetViews>
  <sheetFormatPr defaultColWidth="11.5703125" defaultRowHeight="15" x14ac:dyDescent="0.25"/>
  <cols>
    <col min="1" max="1" width="6.85546875" customWidth="1"/>
    <col min="2" max="2" width="7.140625" bestFit="1" customWidth="1"/>
    <col min="3" max="3" width="6.140625" bestFit="1" customWidth="1"/>
    <col min="4" max="4" width="7.42578125" bestFit="1" customWidth="1"/>
    <col min="5" max="6" width="13.42578125" bestFit="1" customWidth="1"/>
    <col min="7" max="8" width="12.5703125" bestFit="1" customWidth="1"/>
    <col min="9" max="10" width="14" bestFit="1" customWidth="1"/>
    <col min="11" max="12" width="13.28515625" bestFit="1" customWidth="1"/>
    <col min="13" max="14" width="13" bestFit="1" customWidth="1"/>
    <col min="15" max="16" width="14.5703125" bestFit="1" customWidth="1"/>
    <col min="17" max="17" width="13" bestFit="1" customWidth="1"/>
    <col min="18" max="19" width="13.85546875" bestFit="1" customWidth="1"/>
    <col min="20" max="21" width="12.85546875" bestFit="1" customWidth="1"/>
    <col min="22" max="22" width="12" bestFit="1" customWidth="1"/>
    <col min="23" max="24" width="13.42578125" bestFit="1" customWidth="1"/>
    <col min="25" max="25" width="12" bestFit="1" customWidth="1"/>
    <col min="26" max="26" width="12.42578125" bestFit="1" customWidth="1"/>
    <col min="27" max="28" width="13" bestFit="1" customWidth="1"/>
    <col min="29" max="29" width="12" bestFit="1" customWidth="1"/>
    <col min="30" max="31" width="12.28515625" bestFit="1" customWidth="1"/>
    <col min="32" max="33" width="13.140625" bestFit="1" customWidth="1"/>
    <col min="34" max="37" width="13.7109375" bestFit="1" customWidth="1"/>
    <col min="38" max="38" width="11.85546875" bestFit="1" customWidth="1"/>
    <col min="39" max="40" width="14.42578125" bestFit="1" customWidth="1"/>
    <col min="41" max="41" width="12.140625" bestFit="1" customWidth="1"/>
    <col min="42" max="43" width="13" bestFit="1" customWidth="1"/>
    <col min="44" max="45" width="13.140625" bestFit="1" customWidth="1"/>
    <col min="46" max="46" width="12.28515625" bestFit="1" customWidth="1"/>
    <col min="47" max="47" width="14.5703125" customWidth="1"/>
    <col min="48" max="48" width="17.85546875" customWidth="1"/>
  </cols>
  <sheetData>
    <row r="1" spans="1:46" s="16" customFormat="1" ht="15.75" thickBot="1" x14ac:dyDescent="0.3">
      <c r="A1" s="13" t="s">
        <v>32</v>
      </c>
      <c r="B1" s="13" t="s">
        <v>31</v>
      </c>
      <c r="C1" s="13" t="s">
        <v>3</v>
      </c>
      <c r="D1" s="13" t="s">
        <v>30</v>
      </c>
      <c r="E1" s="13" t="s">
        <v>59</v>
      </c>
      <c r="F1" s="13" t="s">
        <v>60</v>
      </c>
      <c r="G1" s="14" t="s">
        <v>61</v>
      </c>
      <c r="H1" s="14" t="s">
        <v>62</v>
      </c>
      <c r="I1" s="14" t="s">
        <v>63</v>
      </c>
      <c r="J1" s="14" t="s">
        <v>64</v>
      </c>
      <c r="K1" s="14" t="s">
        <v>65</v>
      </c>
      <c r="L1" s="14" t="s">
        <v>66</v>
      </c>
      <c r="M1" s="14" t="s">
        <v>67</v>
      </c>
      <c r="N1" s="14" t="s">
        <v>68</v>
      </c>
      <c r="O1" s="14" t="s">
        <v>69</v>
      </c>
      <c r="P1" s="14" t="s">
        <v>70</v>
      </c>
      <c r="Q1" s="14" t="s">
        <v>71</v>
      </c>
      <c r="R1" s="14" t="s">
        <v>72</v>
      </c>
      <c r="S1" s="14" t="s">
        <v>73</v>
      </c>
      <c r="T1" s="14" t="s">
        <v>74</v>
      </c>
      <c r="U1" s="14" t="s">
        <v>75</v>
      </c>
      <c r="V1" s="14" t="s">
        <v>76</v>
      </c>
      <c r="W1" s="14" t="s">
        <v>77</v>
      </c>
      <c r="X1" s="14" t="s">
        <v>78</v>
      </c>
      <c r="Y1" s="14" t="s">
        <v>79</v>
      </c>
      <c r="Z1" s="14" t="s">
        <v>80</v>
      </c>
      <c r="AA1" s="14" t="s">
        <v>81</v>
      </c>
      <c r="AB1" s="14" t="s">
        <v>82</v>
      </c>
      <c r="AC1" s="14" t="s">
        <v>83</v>
      </c>
      <c r="AD1" s="14" t="s">
        <v>84</v>
      </c>
      <c r="AE1" s="14" t="s">
        <v>85</v>
      </c>
      <c r="AF1" s="14" t="s">
        <v>86</v>
      </c>
      <c r="AG1" s="14" t="s">
        <v>87</v>
      </c>
      <c r="AH1" s="14" t="s">
        <v>88</v>
      </c>
      <c r="AI1" s="14" t="s">
        <v>89</v>
      </c>
      <c r="AJ1" s="14" t="s">
        <v>90</v>
      </c>
      <c r="AK1" s="14" t="s">
        <v>91</v>
      </c>
      <c r="AL1" s="14" t="s">
        <v>92</v>
      </c>
      <c r="AM1" s="14" t="s">
        <v>93</v>
      </c>
      <c r="AN1" s="14" t="s">
        <v>94</v>
      </c>
      <c r="AO1" s="14" t="s">
        <v>95</v>
      </c>
      <c r="AP1" s="14" t="s">
        <v>96</v>
      </c>
      <c r="AQ1" s="14" t="s">
        <v>97</v>
      </c>
      <c r="AR1" s="14" t="s">
        <v>98</v>
      </c>
      <c r="AS1" s="14" t="s">
        <v>99</v>
      </c>
      <c r="AT1" s="15" t="s">
        <v>100</v>
      </c>
    </row>
    <row r="2" spans="1:46" x14ac:dyDescent="0.25">
      <c r="A2" s="65">
        <v>2021</v>
      </c>
      <c r="B2" s="65">
        <v>12</v>
      </c>
      <c r="C2" s="63">
        <v>1</v>
      </c>
      <c r="D2" s="64">
        <v>1</v>
      </c>
      <c r="E2" s="5">
        <v>0</v>
      </c>
      <c r="F2" s="3">
        <v>42.57</v>
      </c>
      <c r="G2" s="3">
        <v>0</v>
      </c>
      <c r="H2" s="3">
        <v>42.33</v>
      </c>
      <c r="I2" s="3">
        <v>26.06</v>
      </c>
      <c r="J2" s="3">
        <v>0</v>
      </c>
      <c r="K2" s="3">
        <v>0</v>
      </c>
      <c r="L2" s="3">
        <v>0</v>
      </c>
      <c r="M2" s="3">
        <v>0</v>
      </c>
      <c r="N2" s="3">
        <v>12.25</v>
      </c>
      <c r="O2" s="3">
        <v>21.13</v>
      </c>
      <c r="P2" s="3">
        <v>0.06</v>
      </c>
      <c r="Q2" s="3">
        <v>3.91</v>
      </c>
      <c r="R2" s="3">
        <v>0</v>
      </c>
      <c r="S2" s="3">
        <v>1.3</v>
      </c>
      <c r="T2" s="3">
        <v>0</v>
      </c>
      <c r="U2" s="3">
        <v>0.2</v>
      </c>
      <c r="V2" s="3">
        <v>2.4300000000000002</v>
      </c>
      <c r="W2" s="3">
        <v>0</v>
      </c>
      <c r="X2" s="3">
        <v>0</v>
      </c>
      <c r="Y2" s="3">
        <v>5.76</v>
      </c>
      <c r="Z2" s="3">
        <v>0.5</v>
      </c>
      <c r="AA2" s="3">
        <v>0</v>
      </c>
      <c r="AB2" s="3">
        <v>0</v>
      </c>
      <c r="AC2" s="3">
        <v>8.76</v>
      </c>
      <c r="AD2" s="3">
        <v>5.2</v>
      </c>
      <c r="AE2" s="3">
        <v>1.29</v>
      </c>
      <c r="AF2" s="3">
        <v>3</v>
      </c>
      <c r="AG2" s="3">
        <v>2</v>
      </c>
      <c r="AH2" s="3">
        <v>0.2</v>
      </c>
      <c r="AI2" s="3">
        <v>0.2</v>
      </c>
      <c r="AJ2" s="3">
        <v>1.34</v>
      </c>
      <c r="AK2" s="3">
        <v>1.21</v>
      </c>
      <c r="AL2" s="3">
        <v>0.2</v>
      </c>
      <c r="AM2" s="3">
        <v>0</v>
      </c>
      <c r="AN2" s="3">
        <v>0</v>
      </c>
      <c r="AO2" s="3">
        <v>0.2</v>
      </c>
      <c r="AP2" s="3">
        <v>0</v>
      </c>
      <c r="AQ2" s="3">
        <v>8.32</v>
      </c>
      <c r="AR2" s="3">
        <v>38.81</v>
      </c>
      <c r="AS2" s="3">
        <v>0</v>
      </c>
      <c r="AT2" s="4">
        <v>1.2</v>
      </c>
    </row>
    <row r="3" spans="1:46" x14ac:dyDescent="0.25">
      <c r="A3" s="65">
        <v>2021</v>
      </c>
      <c r="B3" s="65">
        <v>12</v>
      </c>
      <c r="C3" s="63">
        <v>1</v>
      </c>
      <c r="D3" s="64">
        <v>2</v>
      </c>
      <c r="E3" s="5">
        <v>0</v>
      </c>
      <c r="F3" s="3">
        <v>4.0999999999999996</v>
      </c>
      <c r="G3" s="3">
        <v>0</v>
      </c>
      <c r="H3" s="3">
        <v>42.35</v>
      </c>
      <c r="I3" s="3">
        <v>26.08</v>
      </c>
      <c r="J3" s="3">
        <v>0</v>
      </c>
      <c r="K3" s="3">
        <v>0</v>
      </c>
      <c r="L3" s="3">
        <v>0</v>
      </c>
      <c r="M3" s="3">
        <v>0</v>
      </c>
      <c r="N3" s="3">
        <v>12.23</v>
      </c>
      <c r="O3" s="3">
        <v>21.24</v>
      </c>
      <c r="P3" s="3">
        <v>0</v>
      </c>
      <c r="Q3" s="3">
        <v>3.92</v>
      </c>
      <c r="R3" s="3">
        <v>0</v>
      </c>
      <c r="S3" s="3">
        <v>1.3</v>
      </c>
      <c r="T3" s="3">
        <v>0</v>
      </c>
      <c r="U3" s="3">
        <v>0.2</v>
      </c>
      <c r="V3" s="3">
        <v>0</v>
      </c>
      <c r="W3" s="3">
        <v>0</v>
      </c>
      <c r="X3" s="3">
        <v>0</v>
      </c>
      <c r="Y3" s="3">
        <v>5.77</v>
      </c>
      <c r="Z3" s="3">
        <v>0.5</v>
      </c>
      <c r="AA3" s="3">
        <v>0</v>
      </c>
      <c r="AB3" s="3">
        <v>0</v>
      </c>
      <c r="AC3" s="3">
        <v>8.76</v>
      </c>
      <c r="AD3" s="3">
        <v>5.17</v>
      </c>
      <c r="AE3" s="3">
        <v>1.29</v>
      </c>
      <c r="AF3" s="3">
        <v>3</v>
      </c>
      <c r="AG3" s="3">
        <v>2</v>
      </c>
      <c r="AH3" s="3">
        <v>0.2</v>
      </c>
      <c r="AI3" s="3">
        <v>0.2</v>
      </c>
      <c r="AJ3" s="3">
        <v>1.34</v>
      </c>
      <c r="AK3" s="3">
        <v>1.2</v>
      </c>
      <c r="AL3" s="3">
        <v>0.2</v>
      </c>
      <c r="AM3" s="3">
        <v>0</v>
      </c>
      <c r="AN3" s="3">
        <v>0</v>
      </c>
      <c r="AO3" s="3">
        <v>0.2</v>
      </c>
      <c r="AP3" s="3">
        <v>0</v>
      </c>
      <c r="AQ3" s="3">
        <v>0</v>
      </c>
      <c r="AR3" s="3">
        <v>28.68</v>
      </c>
      <c r="AS3" s="3">
        <v>0</v>
      </c>
      <c r="AT3" s="4">
        <v>1.2</v>
      </c>
    </row>
    <row r="4" spans="1:46" x14ac:dyDescent="0.25">
      <c r="A4" s="65">
        <v>2021</v>
      </c>
      <c r="B4" s="65">
        <v>12</v>
      </c>
      <c r="C4" s="63">
        <v>1</v>
      </c>
      <c r="D4" s="64">
        <v>3</v>
      </c>
      <c r="E4" s="5">
        <v>0</v>
      </c>
      <c r="F4" s="3">
        <v>0</v>
      </c>
      <c r="G4" s="3">
        <v>0</v>
      </c>
      <c r="H4" s="3">
        <v>1.06</v>
      </c>
      <c r="I4" s="3">
        <v>26.1</v>
      </c>
      <c r="J4" s="3">
        <v>0</v>
      </c>
      <c r="K4" s="3">
        <v>0</v>
      </c>
      <c r="L4" s="3">
        <v>0</v>
      </c>
      <c r="M4" s="3">
        <v>0</v>
      </c>
      <c r="N4" s="3">
        <v>12.21</v>
      </c>
      <c r="O4" s="3">
        <v>21.1</v>
      </c>
      <c r="P4" s="3">
        <v>0</v>
      </c>
      <c r="Q4" s="3">
        <v>3.9</v>
      </c>
      <c r="R4" s="3">
        <v>0</v>
      </c>
      <c r="S4" s="3">
        <v>1.3</v>
      </c>
      <c r="T4" s="3">
        <v>0</v>
      </c>
      <c r="U4" s="3">
        <v>0.2</v>
      </c>
      <c r="V4" s="3">
        <v>0</v>
      </c>
      <c r="W4" s="3">
        <v>0</v>
      </c>
      <c r="X4" s="3">
        <v>0</v>
      </c>
      <c r="Y4" s="3">
        <v>5.0199999999999996</v>
      </c>
      <c r="Z4" s="3">
        <v>0.5</v>
      </c>
      <c r="AA4" s="3">
        <v>0</v>
      </c>
      <c r="AB4" s="3">
        <v>0</v>
      </c>
      <c r="AC4" s="3">
        <v>8.75</v>
      </c>
      <c r="AD4" s="3">
        <v>5.14</v>
      </c>
      <c r="AE4" s="3">
        <v>1.28</v>
      </c>
      <c r="AF4" s="3">
        <v>3</v>
      </c>
      <c r="AG4" s="3">
        <v>2</v>
      </c>
      <c r="AH4" s="3">
        <v>0.2</v>
      </c>
      <c r="AI4" s="3">
        <v>0.2</v>
      </c>
      <c r="AJ4" s="3">
        <v>1.34</v>
      </c>
      <c r="AK4" s="3">
        <v>1.2</v>
      </c>
      <c r="AL4" s="3">
        <v>0.2</v>
      </c>
      <c r="AM4" s="3">
        <v>0</v>
      </c>
      <c r="AN4" s="3">
        <v>0</v>
      </c>
      <c r="AO4" s="3">
        <v>0.2</v>
      </c>
      <c r="AP4" s="3">
        <v>0</v>
      </c>
      <c r="AQ4" s="3">
        <v>0</v>
      </c>
      <c r="AR4" s="3">
        <v>0</v>
      </c>
      <c r="AS4" s="3">
        <v>0</v>
      </c>
      <c r="AT4" s="4">
        <v>1.2</v>
      </c>
    </row>
    <row r="5" spans="1:46" x14ac:dyDescent="0.25">
      <c r="A5" s="65">
        <v>2021</v>
      </c>
      <c r="B5" s="65">
        <v>12</v>
      </c>
      <c r="C5" s="63">
        <v>1</v>
      </c>
      <c r="D5" s="64">
        <v>4</v>
      </c>
      <c r="E5" s="5">
        <v>0</v>
      </c>
      <c r="F5" s="3">
        <v>0</v>
      </c>
      <c r="G5" s="3">
        <v>0</v>
      </c>
      <c r="H5" s="3">
        <v>0</v>
      </c>
      <c r="I5" s="3">
        <v>26.04</v>
      </c>
      <c r="J5" s="3">
        <v>0</v>
      </c>
      <c r="K5" s="3">
        <v>0</v>
      </c>
      <c r="L5" s="3">
        <v>0</v>
      </c>
      <c r="M5" s="3">
        <v>0</v>
      </c>
      <c r="N5" s="3">
        <v>12.18</v>
      </c>
      <c r="O5" s="3">
        <v>0.06</v>
      </c>
      <c r="P5" s="3">
        <v>0</v>
      </c>
      <c r="Q5" s="3">
        <v>3.96</v>
      </c>
      <c r="R5" s="3">
        <v>0</v>
      </c>
      <c r="S5" s="3">
        <v>1.3</v>
      </c>
      <c r="T5" s="3">
        <v>0</v>
      </c>
      <c r="U5" s="3">
        <v>0.2</v>
      </c>
      <c r="V5" s="3">
        <v>0</v>
      </c>
      <c r="W5" s="3">
        <v>0</v>
      </c>
      <c r="X5" s="3">
        <v>0</v>
      </c>
      <c r="Y5" s="3">
        <v>3.8</v>
      </c>
      <c r="Z5" s="3">
        <v>0.5</v>
      </c>
      <c r="AA5" s="3">
        <v>0</v>
      </c>
      <c r="AB5" s="3">
        <v>0</v>
      </c>
      <c r="AC5" s="3">
        <v>8.76</v>
      </c>
      <c r="AD5" s="3">
        <v>5.16</v>
      </c>
      <c r="AE5" s="3">
        <v>1.33</v>
      </c>
      <c r="AF5" s="3">
        <v>3</v>
      </c>
      <c r="AG5" s="3">
        <v>2</v>
      </c>
      <c r="AH5" s="3">
        <v>0.2</v>
      </c>
      <c r="AI5" s="3">
        <v>0.2</v>
      </c>
      <c r="AJ5" s="3">
        <v>1.34</v>
      </c>
      <c r="AK5" s="3">
        <v>1.2</v>
      </c>
      <c r="AL5" s="3">
        <v>0.2</v>
      </c>
      <c r="AM5" s="3">
        <v>0</v>
      </c>
      <c r="AN5" s="3">
        <v>0</v>
      </c>
      <c r="AO5" s="3">
        <v>0.2</v>
      </c>
      <c r="AP5" s="3">
        <v>0</v>
      </c>
      <c r="AQ5" s="3">
        <v>0</v>
      </c>
      <c r="AR5" s="3">
        <v>0</v>
      </c>
      <c r="AS5" s="3">
        <v>0</v>
      </c>
      <c r="AT5" s="4">
        <v>1.2</v>
      </c>
    </row>
    <row r="6" spans="1:46" x14ac:dyDescent="0.25">
      <c r="A6" s="65">
        <v>2021</v>
      </c>
      <c r="B6" s="65">
        <v>12</v>
      </c>
      <c r="C6" s="63">
        <v>1</v>
      </c>
      <c r="D6" s="64">
        <v>5</v>
      </c>
      <c r="E6" s="5">
        <v>0</v>
      </c>
      <c r="F6" s="3">
        <v>0</v>
      </c>
      <c r="G6" s="3">
        <v>0</v>
      </c>
      <c r="H6" s="3">
        <v>0</v>
      </c>
      <c r="I6" s="3">
        <v>26.09</v>
      </c>
      <c r="J6" s="3">
        <v>0</v>
      </c>
      <c r="K6" s="3">
        <v>0</v>
      </c>
      <c r="L6" s="3">
        <v>0</v>
      </c>
      <c r="M6" s="3">
        <v>0</v>
      </c>
      <c r="N6" s="3">
        <v>12.16</v>
      </c>
      <c r="O6" s="3">
        <v>0</v>
      </c>
      <c r="P6" s="3">
        <v>0</v>
      </c>
      <c r="Q6" s="3">
        <v>3.95</v>
      </c>
      <c r="R6" s="3">
        <v>0</v>
      </c>
      <c r="S6" s="3">
        <v>1.3</v>
      </c>
      <c r="T6" s="3">
        <v>0</v>
      </c>
      <c r="U6" s="3">
        <v>0.2</v>
      </c>
      <c r="V6" s="3">
        <v>0</v>
      </c>
      <c r="W6" s="3">
        <v>0</v>
      </c>
      <c r="X6" s="3">
        <v>0</v>
      </c>
      <c r="Y6" s="3">
        <v>3.97</v>
      </c>
      <c r="Z6" s="3">
        <v>0.5</v>
      </c>
      <c r="AA6" s="3">
        <v>0</v>
      </c>
      <c r="AB6" s="3">
        <v>0</v>
      </c>
      <c r="AC6" s="3">
        <v>8.76</v>
      </c>
      <c r="AD6" s="3">
        <v>5.19</v>
      </c>
      <c r="AE6" s="3">
        <v>1.41</v>
      </c>
      <c r="AF6" s="3">
        <v>3</v>
      </c>
      <c r="AG6" s="3">
        <v>2</v>
      </c>
      <c r="AH6" s="3">
        <v>0.2</v>
      </c>
      <c r="AI6" s="3">
        <v>0.2</v>
      </c>
      <c r="AJ6" s="3">
        <v>1.33</v>
      </c>
      <c r="AK6" s="3">
        <v>1.21</v>
      </c>
      <c r="AL6" s="3">
        <v>0.2</v>
      </c>
      <c r="AM6" s="3">
        <v>0</v>
      </c>
      <c r="AN6" s="3">
        <v>0</v>
      </c>
      <c r="AO6" s="3">
        <v>0.2</v>
      </c>
      <c r="AP6" s="3">
        <v>0</v>
      </c>
      <c r="AQ6" s="3">
        <v>0</v>
      </c>
      <c r="AR6" s="3">
        <v>0</v>
      </c>
      <c r="AS6" s="3">
        <v>0</v>
      </c>
      <c r="AT6" s="4">
        <v>1.2</v>
      </c>
    </row>
    <row r="7" spans="1:46" x14ac:dyDescent="0.25">
      <c r="A7" s="65">
        <v>2021</v>
      </c>
      <c r="B7" s="65">
        <v>12</v>
      </c>
      <c r="C7" s="63">
        <v>1</v>
      </c>
      <c r="D7" s="64">
        <v>6</v>
      </c>
      <c r="E7" s="5">
        <v>0</v>
      </c>
      <c r="F7" s="3">
        <v>0</v>
      </c>
      <c r="G7" s="3">
        <v>0</v>
      </c>
      <c r="H7" s="3">
        <v>0</v>
      </c>
      <c r="I7" s="3">
        <v>9.01</v>
      </c>
      <c r="J7" s="3">
        <v>0</v>
      </c>
      <c r="K7" s="3">
        <v>0</v>
      </c>
      <c r="L7" s="3">
        <v>0</v>
      </c>
      <c r="M7" s="3">
        <v>0</v>
      </c>
      <c r="N7" s="3">
        <v>12.14</v>
      </c>
      <c r="O7" s="3">
        <v>0</v>
      </c>
      <c r="P7" s="3">
        <v>0</v>
      </c>
      <c r="Q7" s="3">
        <v>3.93</v>
      </c>
      <c r="R7" s="3">
        <v>0</v>
      </c>
      <c r="S7" s="3">
        <v>1.3</v>
      </c>
      <c r="T7" s="3">
        <v>0</v>
      </c>
      <c r="U7" s="3">
        <v>0.2</v>
      </c>
      <c r="V7" s="3">
        <v>0</v>
      </c>
      <c r="W7" s="3">
        <v>0</v>
      </c>
      <c r="X7" s="3">
        <v>0</v>
      </c>
      <c r="Y7" s="3">
        <v>4.0599999999999996</v>
      </c>
      <c r="Z7" s="3">
        <v>0.5</v>
      </c>
      <c r="AA7" s="3">
        <v>0</v>
      </c>
      <c r="AB7" s="3">
        <v>0</v>
      </c>
      <c r="AC7" s="3">
        <v>8.75</v>
      </c>
      <c r="AD7" s="3">
        <v>5.22</v>
      </c>
      <c r="AE7" s="3">
        <v>1.37</v>
      </c>
      <c r="AF7" s="3">
        <v>3</v>
      </c>
      <c r="AG7" s="3">
        <v>2</v>
      </c>
      <c r="AH7" s="3">
        <v>0.2</v>
      </c>
      <c r="AI7" s="3">
        <v>0.2</v>
      </c>
      <c r="AJ7" s="3">
        <v>1.33</v>
      </c>
      <c r="AK7" s="3">
        <v>1.21</v>
      </c>
      <c r="AL7" s="3">
        <v>0.2</v>
      </c>
      <c r="AM7" s="3">
        <v>0</v>
      </c>
      <c r="AN7" s="3">
        <v>0</v>
      </c>
      <c r="AO7" s="3">
        <v>0.2</v>
      </c>
      <c r="AP7" s="3">
        <v>0</v>
      </c>
      <c r="AQ7" s="3">
        <v>0</v>
      </c>
      <c r="AR7" s="3">
        <v>0</v>
      </c>
      <c r="AS7" s="3">
        <v>0</v>
      </c>
      <c r="AT7" s="4">
        <v>1.2</v>
      </c>
    </row>
    <row r="8" spans="1:46" x14ac:dyDescent="0.25">
      <c r="A8" s="65">
        <v>2021</v>
      </c>
      <c r="B8" s="65">
        <v>12</v>
      </c>
      <c r="C8" s="63">
        <v>1</v>
      </c>
      <c r="D8" s="64">
        <v>7</v>
      </c>
      <c r="E8" s="5">
        <v>0</v>
      </c>
      <c r="F8" s="3">
        <v>0</v>
      </c>
      <c r="G8" s="3">
        <v>0</v>
      </c>
      <c r="H8" s="3">
        <v>0</v>
      </c>
      <c r="I8" s="3">
        <v>1.42</v>
      </c>
      <c r="J8" s="3">
        <v>0</v>
      </c>
      <c r="K8" s="3">
        <v>0</v>
      </c>
      <c r="L8" s="3">
        <v>0</v>
      </c>
      <c r="M8" s="3">
        <v>0</v>
      </c>
      <c r="N8" s="3">
        <v>12.11</v>
      </c>
      <c r="O8" s="3">
        <v>0</v>
      </c>
      <c r="P8" s="3">
        <v>0</v>
      </c>
      <c r="Q8" s="3">
        <v>3.91</v>
      </c>
      <c r="R8" s="3">
        <v>0</v>
      </c>
      <c r="S8" s="3">
        <v>1.3</v>
      </c>
      <c r="T8" s="3">
        <v>0</v>
      </c>
      <c r="U8" s="3">
        <v>0.2</v>
      </c>
      <c r="V8" s="3">
        <v>8.75</v>
      </c>
      <c r="W8" s="3">
        <v>0</v>
      </c>
      <c r="X8" s="3">
        <v>0</v>
      </c>
      <c r="Y8" s="3">
        <v>4.05</v>
      </c>
      <c r="Z8" s="3">
        <v>0</v>
      </c>
      <c r="AA8" s="3">
        <v>0</v>
      </c>
      <c r="AB8" s="3">
        <v>0</v>
      </c>
      <c r="AC8" s="3">
        <v>8.76</v>
      </c>
      <c r="AD8" s="3">
        <v>5.26</v>
      </c>
      <c r="AE8" s="3">
        <v>1.29</v>
      </c>
      <c r="AF8" s="3">
        <v>3</v>
      </c>
      <c r="AG8" s="3">
        <v>2</v>
      </c>
      <c r="AH8" s="3">
        <v>0.2</v>
      </c>
      <c r="AI8" s="3">
        <v>0.2</v>
      </c>
      <c r="AJ8" s="3">
        <v>1.33</v>
      </c>
      <c r="AK8" s="3">
        <v>1.21</v>
      </c>
      <c r="AL8" s="3">
        <v>0.2</v>
      </c>
      <c r="AM8" s="3">
        <v>0</v>
      </c>
      <c r="AN8" s="3">
        <v>0</v>
      </c>
      <c r="AO8" s="3">
        <v>0.2</v>
      </c>
      <c r="AP8" s="3">
        <v>0</v>
      </c>
      <c r="AQ8" s="3">
        <v>0</v>
      </c>
      <c r="AR8" s="3">
        <v>0</v>
      </c>
      <c r="AS8" s="3">
        <v>0</v>
      </c>
      <c r="AT8" s="4">
        <v>1.2</v>
      </c>
    </row>
    <row r="9" spans="1:46" x14ac:dyDescent="0.25">
      <c r="A9" s="65">
        <v>2021</v>
      </c>
      <c r="B9" s="65">
        <v>12</v>
      </c>
      <c r="C9" s="63">
        <v>1</v>
      </c>
      <c r="D9" s="64">
        <v>8</v>
      </c>
      <c r="E9" s="5">
        <v>0</v>
      </c>
      <c r="F9" s="3">
        <v>0</v>
      </c>
      <c r="G9" s="3">
        <v>0</v>
      </c>
      <c r="H9" s="3">
        <v>0</v>
      </c>
      <c r="I9" s="3">
        <v>26.77</v>
      </c>
      <c r="J9" s="3">
        <v>0</v>
      </c>
      <c r="K9" s="3">
        <v>0</v>
      </c>
      <c r="L9" s="3">
        <v>0</v>
      </c>
      <c r="M9" s="3">
        <v>0</v>
      </c>
      <c r="N9" s="3">
        <v>12.09</v>
      </c>
      <c r="O9" s="3">
        <v>0</v>
      </c>
      <c r="P9" s="3">
        <v>0</v>
      </c>
      <c r="Q9" s="3">
        <v>3.91</v>
      </c>
      <c r="R9" s="3">
        <v>0</v>
      </c>
      <c r="S9" s="3">
        <v>1.3</v>
      </c>
      <c r="T9" s="3">
        <v>0</v>
      </c>
      <c r="U9" s="3">
        <v>0.2</v>
      </c>
      <c r="V9" s="3">
        <v>8.93</v>
      </c>
      <c r="W9" s="3">
        <v>0</v>
      </c>
      <c r="X9" s="3">
        <v>0</v>
      </c>
      <c r="Y9" s="3">
        <v>3.99</v>
      </c>
      <c r="Z9" s="3">
        <v>0</v>
      </c>
      <c r="AA9" s="3">
        <v>0</v>
      </c>
      <c r="AB9" s="3">
        <v>0</v>
      </c>
      <c r="AC9" s="3">
        <v>8.98</v>
      </c>
      <c r="AD9" s="3">
        <v>5.28</v>
      </c>
      <c r="AE9" s="3">
        <v>1.25</v>
      </c>
      <c r="AF9" s="3">
        <v>3</v>
      </c>
      <c r="AG9" s="3">
        <v>2</v>
      </c>
      <c r="AH9" s="3">
        <v>0.2</v>
      </c>
      <c r="AI9" s="3">
        <v>0.2</v>
      </c>
      <c r="AJ9" s="3">
        <v>1.32</v>
      </c>
      <c r="AK9" s="3">
        <v>1.21</v>
      </c>
      <c r="AL9" s="3">
        <v>0.2</v>
      </c>
      <c r="AM9" s="3">
        <v>0</v>
      </c>
      <c r="AN9" s="3">
        <v>0</v>
      </c>
      <c r="AO9" s="3">
        <v>0.2</v>
      </c>
      <c r="AP9" s="3">
        <v>0</v>
      </c>
      <c r="AQ9" s="3">
        <v>0</v>
      </c>
      <c r="AR9" s="3">
        <v>0</v>
      </c>
      <c r="AS9" s="3">
        <v>0</v>
      </c>
      <c r="AT9" s="4">
        <v>1.2</v>
      </c>
    </row>
    <row r="10" spans="1:46" x14ac:dyDescent="0.25">
      <c r="A10" s="65">
        <v>2021</v>
      </c>
      <c r="B10" s="65">
        <v>12</v>
      </c>
      <c r="C10" s="63">
        <v>1</v>
      </c>
      <c r="D10" s="64">
        <v>9</v>
      </c>
      <c r="E10" s="5">
        <v>0</v>
      </c>
      <c r="F10" s="3">
        <v>0</v>
      </c>
      <c r="G10" s="3">
        <v>0</v>
      </c>
      <c r="H10" s="3">
        <v>0</v>
      </c>
      <c r="I10" s="3">
        <v>26.79</v>
      </c>
      <c r="J10" s="3">
        <v>0</v>
      </c>
      <c r="K10" s="3">
        <v>0</v>
      </c>
      <c r="L10" s="3">
        <v>0</v>
      </c>
      <c r="M10" s="3">
        <v>0</v>
      </c>
      <c r="N10" s="3">
        <v>12.06</v>
      </c>
      <c r="O10" s="3">
        <v>0</v>
      </c>
      <c r="P10" s="3">
        <v>0</v>
      </c>
      <c r="Q10" s="3">
        <v>3.89</v>
      </c>
      <c r="R10" s="3">
        <v>0</v>
      </c>
      <c r="S10" s="3">
        <v>1.3</v>
      </c>
      <c r="T10" s="3">
        <v>0</v>
      </c>
      <c r="U10" s="3">
        <v>0.2</v>
      </c>
      <c r="V10" s="3">
        <v>8.82</v>
      </c>
      <c r="W10" s="3">
        <v>0</v>
      </c>
      <c r="X10" s="3">
        <v>0</v>
      </c>
      <c r="Y10" s="3">
        <v>4.0199999999999996</v>
      </c>
      <c r="Z10" s="3">
        <v>0</v>
      </c>
      <c r="AA10" s="3">
        <v>0</v>
      </c>
      <c r="AB10" s="3">
        <v>0</v>
      </c>
      <c r="AC10" s="3">
        <v>8.75</v>
      </c>
      <c r="AD10" s="3">
        <v>5.28</v>
      </c>
      <c r="AE10" s="3">
        <v>1.34</v>
      </c>
      <c r="AF10" s="3">
        <v>3</v>
      </c>
      <c r="AG10" s="3">
        <v>2</v>
      </c>
      <c r="AH10" s="3">
        <v>0.2</v>
      </c>
      <c r="AI10" s="3">
        <v>0.2</v>
      </c>
      <c r="AJ10" s="3">
        <v>1.34</v>
      </c>
      <c r="AK10" s="3">
        <v>1.22</v>
      </c>
      <c r="AL10" s="3">
        <v>0.2</v>
      </c>
      <c r="AM10" s="3">
        <v>0</v>
      </c>
      <c r="AN10" s="3">
        <v>0</v>
      </c>
      <c r="AO10" s="3">
        <v>0.2</v>
      </c>
      <c r="AP10" s="3">
        <v>0</v>
      </c>
      <c r="AQ10" s="3">
        <v>0</v>
      </c>
      <c r="AR10" s="3">
        <v>0</v>
      </c>
      <c r="AS10" s="3">
        <v>0</v>
      </c>
      <c r="AT10" s="4">
        <v>1.2</v>
      </c>
    </row>
    <row r="11" spans="1:46" x14ac:dyDescent="0.25">
      <c r="A11" s="65">
        <v>2021</v>
      </c>
      <c r="B11" s="65">
        <v>12</v>
      </c>
      <c r="C11" s="63">
        <v>1</v>
      </c>
      <c r="D11" s="64">
        <v>10</v>
      </c>
      <c r="E11" s="5">
        <v>0</v>
      </c>
      <c r="F11" s="3">
        <v>0</v>
      </c>
      <c r="G11" s="3">
        <v>0</v>
      </c>
      <c r="H11" s="3">
        <v>0</v>
      </c>
      <c r="I11" s="3">
        <v>26.67</v>
      </c>
      <c r="J11" s="3">
        <v>0</v>
      </c>
      <c r="K11" s="3">
        <v>0</v>
      </c>
      <c r="L11" s="3">
        <v>0</v>
      </c>
      <c r="M11" s="3">
        <v>0</v>
      </c>
      <c r="N11" s="3">
        <v>1.17</v>
      </c>
      <c r="O11" s="3">
        <v>0</v>
      </c>
      <c r="P11" s="3">
        <v>0</v>
      </c>
      <c r="Q11" s="3">
        <v>3.96</v>
      </c>
      <c r="R11" s="3">
        <v>0</v>
      </c>
      <c r="S11" s="3">
        <v>1.3</v>
      </c>
      <c r="T11" s="3">
        <v>0</v>
      </c>
      <c r="U11" s="3">
        <v>0.2</v>
      </c>
      <c r="V11" s="3">
        <v>8.82</v>
      </c>
      <c r="W11" s="3">
        <v>0</v>
      </c>
      <c r="X11" s="3">
        <v>0</v>
      </c>
      <c r="Y11" s="3">
        <v>4.03</v>
      </c>
      <c r="Z11" s="3">
        <v>0</v>
      </c>
      <c r="AA11" s="3">
        <v>0</v>
      </c>
      <c r="AB11" s="3">
        <v>0</v>
      </c>
      <c r="AC11" s="3">
        <v>8.74</v>
      </c>
      <c r="AD11" s="3">
        <v>5.3</v>
      </c>
      <c r="AE11" s="3">
        <v>1.38</v>
      </c>
      <c r="AF11" s="3">
        <v>3</v>
      </c>
      <c r="AG11" s="3">
        <v>2</v>
      </c>
      <c r="AH11" s="3">
        <v>0.2</v>
      </c>
      <c r="AI11" s="3">
        <v>0.2</v>
      </c>
      <c r="AJ11" s="3">
        <v>1.34</v>
      </c>
      <c r="AK11" s="3">
        <v>1.22</v>
      </c>
      <c r="AL11" s="3">
        <v>0.2</v>
      </c>
      <c r="AM11" s="3">
        <v>0</v>
      </c>
      <c r="AN11" s="3">
        <v>0</v>
      </c>
      <c r="AO11" s="3">
        <v>0.2</v>
      </c>
      <c r="AP11" s="3">
        <v>0</v>
      </c>
      <c r="AQ11" s="3">
        <v>0</v>
      </c>
      <c r="AR11" s="3">
        <v>0</v>
      </c>
      <c r="AS11" s="3">
        <v>0</v>
      </c>
      <c r="AT11" s="4">
        <v>1.2</v>
      </c>
    </row>
    <row r="12" spans="1:46" x14ac:dyDescent="0.25">
      <c r="A12" s="65">
        <v>2021</v>
      </c>
      <c r="B12" s="65">
        <v>12</v>
      </c>
      <c r="C12" s="63">
        <v>1</v>
      </c>
      <c r="D12" s="64">
        <v>11</v>
      </c>
      <c r="E12" s="5">
        <v>0</v>
      </c>
      <c r="F12" s="3">
        <v>0</v>
      </c>
      <c r="G12" s="3">
        <v>0</v>
      </c>
      <c r="H12" s="3">
        <v>0</v>
      </c>
      <c r="I12" s="3">
        <v>26.1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4.03</v>
      </c>
      <c r="R12" s="3">
        <v>0</v>
      </c>
      <c r="S12" s="3">
        <v>1.3</v>
      </c>
      <c r="T12" s="3">
        <v>0</v>
      </c>
      <c r="U12" s="3">
        <v>0.2</v>
      </c>
      <c r="V12" s="3">
        <v>8.84</v>
      </c>
      <c r="W12" s="3">
        <v>0</v>
      </c>
      <c r="X12" s="3">
        <v>0</v>
      </c>
      <c r="Y12" s="3">
        <v>4.03</v>
      </c>
      <c r="Z12" s="3">
        <v>0</v>
      </c>
      <c r="AA12" s="3">
        <v>0</v>
      </c>
      <c r="AB12" s="3">
        <v>0</v>
      </c>
      <c r="AC12" s="3">
        <v>8.77</v>
      </c>
      <c r="AD12" s="3">
        <v>5.3</v>
      </c>
      <c r="AE12" s="3">
        <v>1.39</v>
      </c>
      <c r="AF12" s="3">
        <v>3</v>
      </c>
      <c r="AG12" s="3">
        <v>2</v>
      </c>
      <c r="AH12" s="3">
        <v>0.2</v>
      </c>
      <c r="AI12" s="3">
        <v>0.2</v>
      </c>
      <c r="AJ12" s="3">
        <v>1.34</v>
      </c>
      <c r="AK12" s="3">
        <v>1.22</v>
      </c>
      <c r="AL12" s="3">
        <v>0.2</v>
      </c>
      <c r="AM12" s="3">
        <v>0</v>
      </c>
      <c r="AN12" s="3">
        <v>0</v>
      </c>
      <c r="AO12" s="3">
        <v>0.2</v>
      </c>
      <c r="AP12" s="3">
        <v>0</v>
      </c>
      <c r="AQ12" s="3">
        <v>0</v>
      </c>
      <c r="AR12" s="3">
        <v>0</v>
      </c>
      <c r="AS12" s="3">
        <v>0</v>
      </c>
      <c r="AT12" s="4">
        <v>1.2</v>
      </c>
    </row>
    <row r="13" spans="1:46" x14ac:dyDescent="0.25">
      <c r="A13" s="65">
        <v>2021</v>
      </c>
      <c r="B13" s="65">
        <v>12</v>
      </c>
      <c r="C13" s="63">
        <v>1</v>
      </c>
      <c r="D13" s="64">
        <v>12</v>
      </c>
      <c r="E13" s="5">
        <v>0</v>
      </c>
      <c r="F13" s="3">
        <v>0</v>
      </c>
      <c r="G13" s="3">
        <v>0</v>
      </c>
      <c r="H13" s="3">
        <v>0</v>
      </c>
      <c r="I13" s="3">
        <v>2.4500000000000002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4.01</v>
      </c>
      <c r="R13" s="3">
        <v>0</v>
      </c>
      <c r="S13" s="3">
        <v>1.3</v>
      </c>
      <c r="T13" s="3">
        <v>0</v>
      </c>
      <c r="U13" s="3">
        <v>0.2</v>
      </c>
      <c r="V13" s="3">
        <v>8.91</v>
      </c>
      <c r="W13" s="3">
        <v>0</v>
      </c>
      <c r="X13" s="3">
        <v>0</v>
      </c>
      <c r="Y13" s="3">
        <v>3.99</v>
      </c>
      <c r="Z13" s="3">
        <v>0</v>
      </c>
      <c r="AA13" s="3">
        <v>0</v>
      </c>
      <c r="AB13" s="3">
        <v>0</v>
      </c>
      <c r="AC13" s="3">
        <v>9.01</v>
      </c>
      <c r="AD13" s="3">
        <v>5.3</v>
      </c>
      <c r="AE13" s="3">
        <v>1.38</v>
      </c>
      <c r="AF13" s="3">
        <v>3</v>
      </c>
      <c r="AG13" s="3">
        <v>2</v>
      </c>
      <c r="AH13" s="3">
        <v>0.2</v>
      </c>
      <c r="AI13" s="3">
        <v>0.2</v>
      </c>
      <c r="AJ13" s="3">
        <v>1.32</v>
      </c>
      <c r="AK13" s="3">
        <v>1.21</v>
      </c>
      <c r="AL13" s="3">
        <v>0.2</v>
      </c>
      <c r="AM13" s="3">
        <v>0</v>
      </c>
      <c r="AN13" s="3">
        <v>0</v>
      </c>
      <c r="AO13" s="3">
        <v>0.2</v>
      </c>
      <c r="AP13" s="3">
        <v>0</v>
      </c>
      <c r="AQ13" s="3">
        <v>0</v>
      </c>
      <c r="AR13" s="3">
        <v>0</v>
      </c>
      <c r="AS13" s="3">
        <v>0</v>
      </c>
      <c r="AT13" s="4">
        <v>1.2</v>
      </c>
    </row>
    <row r="14" spans="1:46" x14ac:dyDescent="0.25">
      <c r="A14" s="65">
        <v>2021</v>
      </c>
      <c r="B14" s="65">
        <v>12</v>
      </c>
      <c r="C14" s="63">
        <v>1</v>
      </c>
      <c r="D14" s="64">
        <v>13</v>
      </c>
      <c r="E14" s="5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3.99</v>
      </c>
      <c r="R14" s="3">
        <v>0</v>
      </c>
      <c r="S14" s="3">
        <v>1.3</v>
      </c>
      <c r="T14" s="3">
        <v>0</v>
      </c>
      <c r="U14" s="3">
        <v>0.2</v>
      </c>
      <c r="V14" s="3">
        <v>0.18</v>
      </c>
      <c r="W14" s="3">
        <v>0</v>
      </c>
      <c r="X14" s="3">
        <v>0</v>
      </c>
      <c r="Y14" s="3">
        <v>4.87</v>
      </c>
      <c r="Z14" s="3">
        <v>0</v>
      </c>
      <c r="AA14" s="3">
        <v>0</v>
      </c>
      <c r="AB14" s="3">
        <v>0</v>
      </c>
      <c r="AC14" s="3">
        <v>8.8000000000000007</v>
      </c>
      <c r="AD14" s="3">
        <v>5.28</v>
      </c>
      <c r="AE14" s="3">
        <v>1.24</v>
      </c>
      <c r="AF14" s="3">
        <v>3</v>
      </c>
      <c r="AG14" s="3">
        <v>2</v>
      </c>
      <c r="AH14" s="3">
        <v>0.2</v>
      </c>
      <c r="AI14" s="3">
        <v>0.2</v>
      </c>
      <c r="AJ14" s="3">
        <v>1.34</v>
      </c>
      <c r="AK14" s="3">
        <v>1.21</v>
      </c>
      <c r="AL14" s="3">
        <v>0.2</v>
      </c>
      <c r="AM14" s="3">
        <v>0</v>
      </c>
      <c r="AN14" s="3">
        <v>0</v>
      </c>
      <c r="AO14" s="3">
        <v>0.2</v>
      </c>
      <c r="AP14" s="3">
        <v>0</v>
      </c>
      <c r="AQ14" s="3">
        <v>0</v>
      </c>
      <c r="AR14" s="3">
        <v>0</v>
      </c>
      <c r="AS14" s="3">
        <v>0</v>
      </c>
      <c r="AT14" s="4">
        <v>1.2</v>
      </c>
    </row>
    <row r="15" spans="1:46" x14ac:dyDescent="0.25">
      <c r="A15" s="65">
        <v>2021</v>
      </c>
      <c r="B15" s="65">
        <v>12</v>
      </c>
      <c r="C15" s="63">
        <v>1</v>
      </c>
      <c r="D15" s="64">
        <v>14</v>
      </c>
      <c r="E15" s="5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3.98</v>
      </c>
      <c r="R15" s="3">
        <v>0</v>
      </c>
      <c r="S15" s="3">
        <v>1.3</v>
      </c>
      <c r="T15" s="3">
        <v>0.2</v>
      </c>
      <c r="U15" s="3">
        <v>0</v>
      </c>
      <c r="V15" s="3">
        <v>0</v>
      </c>
      <c r="W15" s="3">
        <v>0</v>
      </c>
      <c r="X15" s="3">
        <v>0</v>
      </c>
      <c r="Y15" s="3">
        <v>5.01</v>
      </c>
      <c r="Z15" s="3">
        <v>0.2</v>
      </c>
      <c r="AA15" s="3">
        <v>0</v>
      </c>
      <c r="AB15" s="3">
        <v>0</v>
      </c>
      <c r="AC15" s="3">
        <v>8.76</v>
      </c>
      <c r="AD15" s="3">
        <v>5.27</v>
      </c>
      <c r="AE15" s="3">
        <v>1.24</v>
      </c>
      <c r="AF15" s="3">
        <v>3</v>
      </c>
      <c r="AG15" s="3">
        <v>2</v>
      </c>
      <c r="AH15" s="3">
        <v>0.2</v>
      </c>
      <c r="AI15" s="3">
        <v>0.2</v>
      </c>
      <c r="AJ15" s="3">
        <v>1.34</v>
      </c>
      <c r="AK15" s="3">
        <v>1.21</v>
      </c>
      <c r="AL15" s="3">
        <v>0.2</v>
      </c>
      <c r="AM15" s="3">
        <v>0</v>
      </c>
      <c r="AN15" s="3">
        <v>0</v>
      </c>
      <c r="AO15" s="3">
        <v>0.2</v>
      </c>
      <c r="AP15" s="3">
        <v>0</v>
      </c>
      <c r="AQ15" s="3">
        <v>0</v>
      </c>
      <c r="AR15" s="3">
        <v>0</v>
      </c>
      <c r="AS15" s="3">
        <v>0</v>
      </c>
      <c r="AT15" s="4">
        <v>0</v>
      </c>
    </row>
    <row r="16" spans="1:46" x14ac:dyDescent="0.25">
      <c r="A16" s="65">
        <v>2021</v>
      </c>
      <c r="B16" s="65">
        <v>12</v>
      </c>
      <c r="C16" s="63">
        <v>1</v>
      </c>
      <c r="D16" s="64">
        <v>15</v>
      </c>
      <c r="E16" s="5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3.97</v>
      </c>
      <c r="R16" s="3">
        <v>0</v>
      </c>
      <c r="S16" s="3">
        <v>1.3</v>
      </c>
      <c r="T16" s="3">
        <v>0.2</v>
      </c>
      <c r="U16" s="3">
        <v>0</v>
      </c>
      <c r="V16" s="3">
        <v>0</v>
      </c>
      <c r="W16" s="3">
        <v>0</v>
      </c>
      <c r="X16" s="3">
        <v>0</v>
      </c>
      <c r="Y16" s="3">
        <v>4.99</v>
      </c>
      <c r="Z16" s="3">
        <v>0.2</v>
      </c>
      <c r="AA16" s="3">
        <v>0</v>
      </c>
      <c r="AB16" s="3">
        <v>0</v>
      </c>
      <c r="AC16" s="3">
        <v>8.75</v>
      </c>
      <c r="AD16" s="3">
        <v>0.05</v>
      </c>
      <c r="AE16" s="3">
        <v>1.28</v>
      </c>
      <c r="AF16" s="3">
        <v>3</v>
      </c>
      <c r="AG16" s="3">
        <v>2</v>
      </c>
      <c r="AH16" s="3">
        <v>0</v>
      </c>
      <c r="AI16" s="3">
        <v>0.2</v>
      </c>
      <c r="AJ16" s="3">
        <v>1.34</v>
      </c>
      <c r="AK16" s="3">
        <v>1.22</v>
      </c>
      <c r="AL16" s="3">
        <v>0</v>
      </c>
      <c r="AM16" s="3">
        <v>0</v>
      </c>
      <c r="AN16" s="3">
        <v>0</v>
      </c>
      <c r="AO16" s="3">
        <v>0.2</v>
      </c>
      <c r="AP16" s="3">
        <v>0</v>
      </c>
      <c r="AQ16" s="3">
        <v>0</v>
      </c>
      <c r="AR16" s="3">
        <v>0</v>
      </c>
      <c r="AS16" s="3">
        <v>0</v>
      </c>
      <c r="AT16" s="4">
        <v>0</v>
      </c>
    </row>
    <row r="17" spans="1:46" x14ac:dyDescent="0.25">
      <c r="A17" s="65">
        <v>2021</v>
      </c>
      <c r="B17" s="65">
        <v>12</v>
      </c>
      <c r="C17" s="63">
        <v>1</v>
      </c>
      <c r="D17" s="64">
        <v>16</v>
      </c>
      <c r="E17" s="5">
        <v>0</v>
      </c>
      <c r="F17" s="3">
        <v>0</v>
      </c>
      <c r="G17" s="3">
        <v>7.84</v>
      </c>
      <c r="H17" s="3">
        <v>0</v>
      </c>
      <c r="I17" s="3">
        <v>0</v>
      </c>
      <c r="J17" s="3">
        <v>25.41</v>
      </c>
      <c r="K17" s="3">
        <v>0</v>
      </c>
      <c r="L17" s="3">
        <v>0</v>
      </c>
      <c r="M17" s="3">
        <v>0</v>
      </c>
      <c r="N17" s="3">
        <v>0.44</v>
      </c>
      <c r="O17" s="3">
        <v>0</v>
      </c>
      <c r="P17" s="3">
        <v>20.91</v>
      </c>
      <c r="Q17" s="3">
        <v>3.96</v>
      </c>
      <c r="R17" s="3">
        <v>0</v>
      </c>
      <c r="S17" s="3">
        <v>1.3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5.05</v>
      </c>
      <c r="Z17" s="3">
        <v>0.2</v>
      </c>
      <c r="AA17" s="3">
        <v>0</v>
      </c>
      <c r="AB17" s="3">
        <v>0</v>
      </c>
      <c r="AC17" s="3">
        <v>8.75</v>
      </c>
      <c r="AD17" s="3">
        <v>0</v>
      </c>
      <c r="AE17" s="3">
        <v>1.38</v>
      </c>
      <c r="AF17" s="3">
        <v>3</v>
      </c>
      <c r="AG17" s="3">
        <v>2</v>
      </c>
      <c r="AH17" s="3">
        <v>0.2</v>
      </c>
      <c r="AI17" s="3">
        <v>0.2</v>
      </c>
      <c r="AJ17" s="3">
        <v>1.34</v>
      </c>
      <c r="AK17" s="3">
        <v>1.22</v>
      </c>
      <c r="AL17" s="3">
        <v>0</v>
      </c>
      <c r="AM17" s="3">
        <v>0</v>
      </c>
      <c r="AN17" s="3">
        <v>0</v>
      </c>
      <c r="AO17" s="3">
        <v>0.2</v>
      </c>
      <c r="AP17" s="3">
        <v>0</v>
      </c>
      <c r="AQ17" s="3">
        <v>0</v>
      </c>
      <c r="AR17" s="3">
        <v>0</v>
      </c>
      <c r="AS17" s="3">
        <v>0</v>
      </c>
      <c r="AT17" s="4">
        <v>0</v>
      </c>
    </row>
    <row r="18" spans="1:46" x14ac:dyDescent="0.25">
      <c r="A18" s="65">
        <v>2021</v>
      </c>
      <c r="B18" s="65">
        <v>12</v>
      </c>
      <c r="C18" s="63">
        <v>1</v>
      </c>
      <c r="D18" s="64">
        <v>17</v>
      </c>
      <c r="E18" s="5">
        <v>0</v>
      </c>
      <c r="F18" s="3">
        <v>0</v>
      </c>
      <c r="G18" s="3">
        <v>45.59</v>
      </c>
      <c r="H18" s="3">
        <v>0</v>
      </c>
      <c r="I18" s="3">
        <v>0</v>
      </c>
      <c r="J18" s="3">
        <v>26.8</v>
      </c>
      <c r="K18" s="3">
        <v>0</v>
      </c>
      <c r="L18" s="3">
        <v>0</v>
      </c>
      <c r="M18" s="3">
        <v>0</v>
      </c>
      <c r="N18" s="3">
        <v>12.38</v>
      </c>
      <c r="O18" s="3">
        <v>0</v>
      </c>
      <c r="P18" s="3">
        <v>21.38</v>
      </c>
      <c r="Q18" s="3">
        <v>3.94</v>
      </c>
      <c r="R18" s="3">
        <v>0</v>
      </c>
      <c r="S18" s="3">
        <v>1.3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5.1100000000000003</v>
      </c>
      <c r="Z18" s="3">
        <v>0.2</v>
      </c>
      <c r="AA18" s="3">
        <v>0</v>
      </c>
      <c r="AB18" s="3">
        <v>0</v>
      </c>
      <c r="AC18" s="3">
        <v>8.76</v>
      </c>
      <c r="AD18" s="3">
        <v>0</v>
      </c>
      <c r="AE18" s="3">
        <v>1.35</v>
      </c>
      <c r="AF18" s="3">
        <v>3</v>
      </c>
      <c r="AG18" s="3">
        <v>2</v>
      </c>
      <c r="AH18" s="3">
        <v>0.2</v>
      </c>
      <c r="AI18" s="3">
        <v>0.2</v>
      </c>
      <c r="AJ18" s="3">
        <v>1.34</v>
      </c>
      <c r="AK18" s="3">
        <v>1.22</v>
      </c>
      <c r="AL18" s="3">
        <v>0</v>
      </c>
      <c r="AM18" s="3">
        <v>0</v>
      </c>
      <c r="AN18" s="3">
        <v>0</v>
      </c>
      <c r="AO18" s="3">
        <v>0.2</v>
      </c>
      <c r="AP18" s="3">
        <v>0</v>
      </c>
      <c r="AQ18" s="3">
        <v>0</v>
      </c>
      <c r="AR18" s="3">
        <v>0</v>
      </c>
      <c r="AS18" s="3">
        <v>0</v>
      </c>
      <c r="AT18" s="4">
        <v>0</v>
      </c>
    </row>
    <row r="19" spans="1:46" x14ac:dyDescent="0.25">
      <c r="A19" s="65">
        <v>2021</v>
      </c>
      <c r="B19" s="65">
        <v>12</v>
      </c>
      <c r="C19" s="63">
        <v>1</v>
      </c>
      <c r="D19" s="64">
        <v>18</v>
      </c>
      <c r="E19" s="5">
        <v>18.5</v>
      </c>
      <c r="F19" s="3">
        <v>0</v>
      </c>
      <c r="G19" s="3">
        <v>45.65</v>
      </c>
      <c r="H19" s="3">
        <v>0</v>
      </c>
      <c r="I19" s="3">
        <v>0</v>
      </c>
      <c r="J19" s="3">
        <v>26.88</v>
      </c>
      <c r="K19" s="3">
        <v>7</v>
      </c>
      <c r="L19" s="3">
        <v>0</v>
      </c>
      <c r="M19" s="3">
        <v>0</v>
      </c>
      <c r="N19" s="3">
        <v>12.37</v>
      </c>
      <c r="O19" s="3">
        <v>0</v>
      </c>
      <c r="P19" s="3">
        <v>21.85</v>
      </c>
      <c r="Q19" s="3">
        <v>3.92</v>
      </c>
      <c r="R19" s="3">
        <v>0</v>
      </c>
      <c r="S19" s="3">
        <v>1.3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5.15</v>
      </c>
      <c r="Z19" s="3">
        <v>0.2</v>
      </c>
      <c r="AA19" s="3">
        <v>0</v>
      </c>
      <c r="AB19" s="3">
        <v>0</v>
      </c>
      <c r="AC19" s="3">
        <v>8.75</v>
      </c>
      <c r="AD19" s="3">
        <v>0</v>
      </c>
      <c r="AE19" s="3">
        <v>1.35</v>
      </c>
      <c r="AF19" s="3">
        <v>3</v>
      </c>
      <c r="AG19" s="3">
        <v>2</v>
      </c>
      <c r="AH19" s="3">
        <v>0.2</v>
      </c>
      <c r="AI19" s="3">
        <v>0.2</v>
      </c>
      <c r="AJ19" s="3">
        <v>0.59</v>
      </c>
      <c r="AK19" s="3">
        <v>1.23</v>
      </c>
      <c r="AL19" s="3">
        <v>0</v>
      </c>
      <c r="AM19" s="3">
        <v>0</v>
      </c>
      <c r="AN19" s="3">
        <v>0</v>
      </c>
      <c r="AO19" s="3">
        <v>0.2</v>
      </c>
      <c r="AP19" s="3">
        <v>0</v>
      </c>
      <c r="AQ19" s="3">
        <v>0</v>
      </c>
      <c r="AR19" s="3">
        <v>0</v>
      </c>
      <c r="AS19" s="3">
        <v>0</v>
      </c>
      <c r="AT19" s="4">
        <v>0</v>
      </c>
    </row>
    <row r="20" spans="1:46" x14ac:dyDescent="0.25">
      <c r="A20" s="65">
        <v>2021</v>
      </c>
      <c r="B20" s="65">
        <v>12</v>
      </c>
      <c r="C20" s="63">
        <v>1</v>
      </c>
      <c r="D20" s="64">
        <v>19</v>
      </c>
      <c r="E20" s="5">
        <v>42.71</v>
      </c>
      <c r="F20" s="3">
        <v>0</v>
      </c>
      <c r="G20" s="3">
        <v>45.41</v>
      </c>
      <c r="H20" s="3">
        <v>5.59</v>
      </c>
      <c r="I20" s="3">
        <v>1.66</v>
      </c>
      <c r="J20" s="3">
        <v>26.89</v>
      </c>
      <c r="K20" s="3">
        <v>22.05</v>
      </c>
      <c r="L20" s="3">
        <v>0</v>
      </c>
      <c r="M20" s="3">
        <v>0</v>
      </c>
      <c r="N20" s="3">
        <v>12.34</v>
      </c>
      <c r="O20" s="3">
        <v>3.76</v>
      </c>
      <c r="P20" s="3">
        <v>23.53</v>
      </c>
      <c r="Q20" s="3">
        <v>3.95</v>
      </c>
      <c r="R20" s="3">
        <v>0</v>
      </c>
      <c r="S20" s="3">
        <v>1.3</v>
      </c>
      <c r="T20" s="3">
        <v>0</v>
      </c>
      <c r="U20" s="3">
        <v>0</v>
      </c>
      <c r="V20" s="3">
        <v>8.94</v>
      </c>
      <c r="W20" s="3">
        <v>0</v>
      </c>
      <c r="X20" s="3">
        <v>0</v>
      </c>
      <c r="Y20" s="3">
        <v>5.19</v>
      </c>
      <c r="Z20" s="3">
        <v>0.2</v>
      </c>
      <c r="AA20" s="3">
        <v>0</v>
      </c>
      <c r="AB20" s="3">
        <v>0</v>
      </c>
      <c r="AC20" s="3">
        <v>8.75</v>
      </c>
      <c r="AD20" s="3">
        <v>5.16</v>
      </c>
      <c r="AE20" s="3">
        <v>1.37</v>
      </c>
      <c r="AF20" s="3">
        <v>3</v>
      </c>
      <c r="AG20" s="3">
        <v>2</v>
      </c>
      <c r="AH20" s="3">
        <v>0.2</v>
      </c>
      <c r="AI20" s="3">
        <v>0.2</v>
      </c>
      <c r="AJ20" s="3">
        <v>0</v>
      </c>
      <c r="AK20" s="3">
        <v>0.68</v>
      </c>
      <c r="AL20" s="3">
        <v>0</v>
      </c>
      <c r="AM20" s="3">
        <v>0</v>
      </c>
      <c r="AN20" s="3">
        <v>0</v>
      </c>
      <c r="AO20" s="3">
        <v>0.2</v>
      </c>
      <c r="AP20" s="3">
        <v>0</v>
      </c>
      <c r="AQ20" s="3">
        <v>12.52</v>
      </c>
      <c r="AR20" s="3">
        <v>0</v>
      </c>
      <c r="AS20" s="3">
        <v>21.44</v>
      </c>
      <c r="AT20" s="4">
        <v>0</v>
      </c>
    </row>
    <row r="21" spans="1:46" x14ac:dyDescent="0.25">
      <c r="A21" s="65">
        <v>2021</v>
      </c>
      <c r="B21" s="65">
        <v>12</v>
      </c>
      <c r="C21" s="63">
        <v>1</v>
      </c>
      <c r="D21" s="64">
        <v>20</v>
      </c>
      <c r="E21" s="5">
        <v>44.85</v>
      </c>
      <c r="F21" s="3">
        <v>0</v>
      </c>
      <c r="G21" s="3">
        <v>43.93</v>
      </c>
      <c r="H21" s="3">
        <v>31.7</v>
      </c>
      <c r="I21" s="3">
        <v>22.78</v>
      </c>
      <c r="J21" s="3">
        <v>25.08</v>
      </c>
      <c r="K21" s="3">
        <v>21.69</v>
      </c>
      <c r="L21" s="3">
        <v>0</v>
      </c>
      <c r="M21" s="3">
        <v>0</v>
      </c>
      <c r="N21" s="3">
        <v>12.34</v>
      </c>
      <c r="O21" s="3">
        <v>21.92</v>
      </c>
      <c r="P21" s="3">
        <v>23.15</v>
      </c>
      <c r="Q21" s="3">
        <v>3.98</v>
      </c>
      <c r="R21" s="3">
        <v>0</v>
      </c>
      <c r="S21" s="3">
        <v>1.3</v>
      </c>
      <c r="T21" s="3">
        <v>0</v>
      </c>
      <c r="U21" s="3">
        <v>0</v>
      </c>
      <c r="V21" s="3">
        <v>8.86</v>
      </c>
      <c r="W21" s="3">
        <v>0</v>
      </c>
      <c r="X21" s="3">
        <v>0</v>
      </c>
      <c r="Y21" s="3">
        <v>5.04</v>
      </c>
      <c r="Z21" s="3">
        <v>0.2</v>
      </c>
      <c r="AA21" s="3">
        <v>0</v>
      </c>
      <c r="AB21" s="3">
        <v>0</v>
      </c>
      <c r="AC21" s="3">
        <v>8.75</v>
      </c>
      <c r="AD21" s="3">
        <v>5.22</v>
      </c>
      <c r="AE21" s="3">
        <v>1.25</v>
      </c>
      <c r="AF21" s="3">
        <v>3</v>
      </c>
      <c r="AG21" s="3">
        <v>2</v>
      </c>
      <c r="AH21" s="3">
        <v>0.2</v>
      </c>
      <c r="AI21" s="3">
        <v>0.2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0.2</v>
      </c>
      <c r="AP21" s="3">
        <v>0</v>
      </c>
      <c r="AQ21" s="3">
        <v>23.84</v>
      </c>
      <c r="AR21" s="3">
        <v>0</v>
      </c>
      <c r="AS21" s="3">
        <v>35.51</v>
      </c>
      <c r="AT21" s="4">
        <v>0</v>
      </c>
    </row>
    <row r="22" spans="1:46" x14ac:dyDescent="0.25">
      <c r="A22" s="65">
        <v>2021</v>
      </c>
      <c r="B22" s="65">
        <v>12</v>
      </c>
      <c r="C22" s="63">
        <v>1</v>
      </c>
      <c r="D22" s="64">
        <v>21</v>
      </c>
      <c r="E22" s="5">
        <v>45.44</v>
      </c>
      <c r="F22" s="3">
        <v>0</v>
      </c>
      <c r="G22" s="3">
        <v>43.97</v>
      </c>
      <c r="H22" s="3">
        <v>31.91</v>
      </c>
      <c r="I22" s="3">
        <v>22.62</v>
      </c>
      <c r="J22" s="3">
        <v>25.2</v>
      </c>
      <c r="K22" s="3">
        <v>21.85</v>
      </c>
      <c r="L22" s="3">
        <v>0</v>
      </c>
      <c r="M22" s="3">
        <v>0</v>
      </c>
      <c r="N22" s="3">
        <v>12.36</v>
      </c>
      <c r="O22" s="3">
        <v>21.99</v>
      </c>
      <c r="P22" s="3">
        <v>23.23</v>
      </c>
      <c r="Q22" s="3">
        <v>4.03</v>
      </c>
      <c r="R22" s="3">
        <v>0</v>
      </c>
      <c r="S22" s="3">
        <v>1.3</v>
      </c>
      <c r="T22" s="3">
        <v>0</v>
      </c>
      <c r="U22" s="3">
        <v>0</v>
      </c>
      <c r="V22" s="3">
        <v>8.89</v>
      </c>
      <c r="W22" s="3">
        <v>0</v>
      </c>
      <c r="X22" s="3">
        <v>0</v>
      </c>
      <c r="Y22" s="3">
        <v>5.0999999999999996</v>
      </c>
      <c r="Z22" s="3">
        <v>0.2</v>
      </c>
      <c r="AA22" s="3">
        <v>0</v>
      </c>
      <c r="AB22" s="3">
        <v>0</v>
      </c>
      <c r="AC22" s="3">
        <v>8.74</v>
      </c>
      <c r="AD22" s="3">
        <v>5.22</v>
      </c>
      <c r="AE22" s="3">
        <v>1.28</v>
      </c>
      <c r="AF22" s="3">
        <v>3</v>
      </c>
      <c r="AG22" s="3">
        <v>2</v>
      </c>
      <c r="AH22" s="3">
        <v>0.2</v>
      </c>
      <c r="AI22" s="3">
        <v>0.2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0.2</v>
      </c>
      <c r="AP22" s="3">
        <v>0</v>
      </c>
      <c r="AQ22" s="3">
        <v>24.08</v>
      </c>
      <c r="AR22" s="3">
        <v>0</v>
      </c>
      <c r="AS22" s="3">
        <v>36.22</v>
      </c>
      <c r="AT22" s="4">
        <v>0</v>
      </c>
    </row>
    <row r="23" spans="1:46" x14ac:dyDescent="0.25">
      <c r="A23" s="65">
        <v>2021</v>
      </c>
      <c r="B23" s="65">
        <v>12</v>
      </c>
      <c r="C23" s="63">
        <v>1</v>
      </c>
      <c r="D23" s="64">
        <v>22</v>
      </c>
      <c r="E23" s="5">
        <v>44.89</v>
      </c>
      <c r="F23" s="3">
        <v>0</v>
      </c>
      <c r="G23" s="3">
        <v>43.92</v>
      </c>
      <c r="H23" s="3">
        <v>31.9</v>
      </c>
      <c r="I23" s="3">
        <v>22.59</v>
      </c>
      <c r="J23" s="3">
        <v>25.25</v>
      </c>
      <c r="K23" s="3">
        <v>22.09</v>
      </c>
      <c r="L23" s="3">
        <v>0</v>
      </c>
      <c r="M23" s="3">
        <v>0</v>
      </c>
      <c r="N23" s="3">
        <v>12.36</v>
      </c>
      <c r="O23" s="3">
        <v>21.94</v>
      </c>
      <c r="P23" s="3">
        <v>23.19</v>
      </c>
      <c r="Q23" s="3">
        <v>4.07</v>
      </c>
      <c r="R23" s="3">
        <v>0</v>
      </c>
      <c r="S23" s="3">
        <v>1.3</v>
      </c>
      <c r="T23" s="3">
        <v>0</v>
      </c>
      <c r="U23" s="3">
        <v>0</v>
      </c>
      <c r="V23" s="3">
        <v>8.8699999999999992</v>
      </c>
      <c r="W23" s="3">
        <v>0</v>
      </c>
      <c r="X23" s="3">
        <v>0</v>
      </c>
      <c r="Y23" s="3">
        <v>5.07</v>
      </c>
      <c r="Z23" s="3">
        <v>0.2</v>
      </c>
      <c r="AA23" s="3">
        <v>0</v>
      </c>
      <c r="AB23" s="3">
        <v>0</v>
      </c>
      <c r="AC23" s="3">
        <v>8.74</v>
      </c>
      <c r="AD23" s="3">
        <v>5.23</v>
      </c>
      <c r="AE23" s="3">
        <v>1.32</v>
      </c>
      <c r="AF23" s="3">
        <v>3</v>
      </c>
      <c r="AG23" s="3">
        <v>2</v>
      </c>
      <c r="AH23" s="3">
        <v>0.2</v>
      </c>
      <c r="AI23" s="3">
        <v>0.2</v>
      </c>
      <c r="AJ23" s="3">
        <v>1.04</v>
      </c>
      <c r="AK23" s="3">
        <v>1.1599999999999999</v>
      </c>
      <c r="AL23" s="3">
        <v>0</v>
      </c>
      <c r="AM23" s="3">
        <v>0</v>
      </c>
      <c r="AN23" s="3">
        <v>0</v>
      </c>
      <c r="AO23" s="3">
        <v>0.2</v>
      </c>
      <c r="AP23" s="3">
        <v>0</v>
      </c>
      <c r="AQ23" s="3">
        <v>23.97</v>
      </c>
      <c r="AR23" s="3">
        <v>0</v>
      </c>
      <c r="AS23" s="3">
        <v>35.93</v>
      </c>
      <c r="AT23" s="4">
        <v>0</v>
      </c>
    </row>
    <row r="24" spans="1:46" x14ac:dyDescent="0.25">
      <c r="A24" s="65">
        <v>2021</v>
      </c>
      <c r="B24" s="65">
        <v>12</v>
      </c>
      <c r="C24" s="63">
        <v>1</v>
      </c>
      <c r="D24" s="64">
        <v>23</v>
      </c>
      <c r="E24" s="5">
        <v>44.48</v>
      </c>
      <c r="F24" s="3">
        <v>0</v>
      </c>
      <c r="G24" s="3">
        <v>43.92</v>
      </c>
      <c r="H24" s="3">
        <v>31.73</v>
      </c>
      <c r="I24" s="3">
        <v>22.59</v>
      </c>
      <c r="J24" s="3">
        <v>25.31</v>
      </c>
      <c r="K24" s="3">
        <v>22.07</v>
      </c>
      <c r="L24" s="3">
        <v>0</v>
      </c>
      <c r="M24" s="3">
        <v>0</v>
      </c>
      <c r="N24" s="3">
        <v>12.36</v>
      </c>
      <c r="O24" s="3">
        <v>12.6</v>
      </c>
      <c r="P24" s="3">
        <v>23.18</v>
      </c>
      <c r="Q24" s="3">
        <v>3.97</v>
      </c>
      <c r="R24" s="3">
        <v>0</v>
      </c>
      <c r="S24" s="3">
        <v>1.3</v>
      </c>
      <c r="T24" s="3">
        <v>0.2</v>
      </c>
      <c r="U24" s="3">
        <v>0</v>
      </c>
      <c r="V24" s="3">
        <v>8.8699999999999992</v>
      </c>
      <c r="W24" s="3">
        <v>0</v>
      </c>
      <c r="X24" s="3">
        <v>0</v>
      </c>
      <c r="Y24" s="3">
        <v>5.07</v>
      </c>
      <c r="Z24" s="3">
        <v>0.2</v>
      </c>
      <c r="AA24" s="3">
        <v>0</v>
      </c>
      <c r="AB24" s="3">
        <v>0</v>
      </c>
      <c r="AC24" s="3">
        <v>8.74</v>
      </c>
      <c r="AD24" s="3">
        <v>5.21</v>
      </c>
      <c r="AE24" s="3">
        <v>1.27</v>
      </c>
      <c r="AF24" s="3">
        <v>3</v>
      </c>
      <c r="AG24" s="3">
        <v>2</v>
      </c>
      <c r="AH24" s="3">
        <v>0</v>
      </c>
      <c r="AI24" s="3">
        <v>0.2</v>
      </c>
      <c r="AJ24" s="3">
        <v>1.34</v>
      </c>
      <c r="AK24" s="3">
        <v>1.22</v>
      </c>
      <c r="AL24" s="3">
        <v>0</v>
      </c>
      <c r="AM24" s="3">
        <v>1</v>
      </c>
      <c r="AN24" s="3">
        <v>0</v>
      </c>
      <c r="AO24" s="3">
        <v>0.2</v>
      </c>
      <c r="AP24" s="3">
        <v>0</v>
      </c>
      <c r="AQ24" s="3">
        <v>23.91</v>
      </c>
      <c r="AR24" s="3">
        <v>0</v>
      </c>
      <c r="AS24" s="3">
        <v>24.56</v>
      </c>
      <c r="AT24" s="4">
        <v>0</v>
      </c>
    </row>
    <row r="25" spans="1:46" x14ac:dyDescent="0.25">
      <c r="A25" s="65">
        <v>2021</v>
      </c>
      <c r="B25" s="65">
        <v>12</v>
      </c>
      <c r="C25" s="63">
        <v>1</v>
      </c>
      <c r="D25" s="64">
        <v>24</v>
      </c>
      <c r="E25" s="5">
        <v>44.33</v>
      </c>
      <c r="F25" s="3">
        <v>0</v>
      </c>
      <c r="G25" s="3">
        <v>45.01</v>
      </c>
      <c r="H25" s="3">
        <v>10.06</v>
      </c>
      <c r="I25" s="3">
        <v>22.59</v>
      </c>
      <c r="J25" s="3">
        <v>25.35</v>
      </c>
      <c r="K25" s="3">
        <v>3.62</v>
      </c>
      <c r="L25" s="3">
        <v>0</v>
      </c>
      <c r="M25" s="3">
        <v>0</v>
      </c>
      <c r="N25" s="3">
        <v>12.39</v>
      </c>
      <c r="O25" s="3">
        <v>0</v>
      </c>
      <c r="P25" s="3">
        <v>23.14</v>
      </c>
      <c r="Q25" s="3">
        <v>3.96</v>
      </c>
      <c r="R25" s="3">
        <v>0</v>
      </c>
      <c r="S25" s="3">
        <v>1.3</v>
      </c>
      <c r="T25" s="3">
        <v>0.2</v>
      </c>
      <c r="U25" s="3">
        <v>0</v>
      </c>
      <c r="V25" s="3">
        <v>8.8699999999999992</v>
      </c>
      <c r="W25" s="3">
        <v>0</v>
      </c>
      <c r="X25" s="3">
        <v>0</v>
      </c>
      <c r="Y25" s="3">
        <v>5.08</v>
      </c>
      <c r="Z25" s="3">
        <v>0.2</v>
      </c>
      <c r="AA25" s="3">
        <v>0</v>
      </c>
      <c r="AB25" s="3">
        <v>0</v>
      </c>
      <c r="AC25" s="3">
        <v>8.75</v>
      </c>
      <c r="AD25" s="3">
        <v>5.21</v>
      </c>
      <c r="AE25" s="3">
        <v>1.27</v>
      </c>
      <c r="AF25" s="3">
        <v>3</v>
      </c>
      <c r="AG25" s="3">
        <v>2</v>
      </c>
      <c r="AH25" s="3">
        <v>0</v>
      </c>
      <c r="AI25" s="3">
        <v>0.2</v>
      </c>
      <c r="AJ25" s="3">
        <v>1.34</v>
      </c>
      <c r="AK25" s="3">
        <v>1.23</v>
      </c>
      <c r="AL25" s="3">
        <v>0</v>
      </c>
      <c r="AM25" s="3">
        <v>1</v>
      </c>
      <c r="AN25" s="3">
        <v>0</v>
      </c>
      <c r="AO25" s="3">
        <v>0.2</v>
      </c>
      <c r="AP25" s="3">
        <v>0</v>
      </c>
      <c r="AQ25" s="3">
        <v>23.92</v>
      </c>
      <c r="AR25" s="3">
        <v>0</v>
      </c>
      <c r="AS25" s="3">
        <v>0</v>
      </c>
      <c r="AT25" s="4">
        <v>0</v>
      </c>
    </row>
    <row r="26" spans="1:46" x14ac:dyDescent="0.25">
      <c r="A26" s="65">
        <v>2021</v>
      </c>
      <c r="B26" s="65">
        <v>12</v>
      </c>
      <c r="C26" s="63">
        <v>2</v>
      </c>
      <c r="D26" s="64">
        <v>1</v>
      </c>
      <c r="E26" s="5">
        <v>44.13</v>
      </c>
      <c r="F26" s="3">
        <v>0</v>
      </c>
      <c r="G26" s="3">
        <v>45.44</v>
      </c>
      <c r="H26" s="3">
        <v>0</v>
      </c>
      <c r="I26" s="3">
        <v>22.58</v>
      </c>
      <c r="J26" s="3">
        <v>25.35</v>
      </c>
      <c r="K26" s="3">
        <v>0</v>
      </c>
      <c r="L26" s="3">
        <v>0</v>
      </c>
      <c r="M26" s="3">
        <v>0</v>
      </c>
      <c r="N26" s="3">
        <v>12.39</v>
      </c>
      <c r="O26" s="3">
        <v>0</v>
      </c>
      <c r="P26" s="3">
        <v>5.22</v>
      </c>
      <c r="Q26" s="3">
        <v>4</v>
      </c>
      <c r="R26" s="3">
        <v>0</v>
      </c>
      <c r="S26" s="3">
        <v>1.3</v>
      </c>
      <c r="T26" s="3">
        <v>0</v>
      </c>
      <c r="U26" s="3">
        <v>0</v>
      </c>
      <c r="V26" s="3">
        <v>2.2799999999999998</v>
      </c>
      <c r="W26" s="3">
        <v>0</v>
      </c>
      <c r="X26" s="3">
        <v>0</v>
      </c>
      <c r="Y26" s="3">
        <v>5.09</v>
      </c>
      <c r="Z26" s="3">
        <v>0.2</v>
      </c>
      <c r="AA26" s="3">
        <v>0</v>
      </c>
      <c r="AB26" s="3">
        <v>0</v>
      </c>
      <c r="AC26" s="3">
        <v>8.74</v>
      </c>
      <c r="AD26" s="3">
        <v>5.2</v>
      </c>
      <c r="AE26" s="3">
        <v>1.27</v>
      </c>
      <c r="AF26" s="3">
        <v>3</v>
      </c>
      <c r="AG26" s="3">
        <v>0</v>
      </c>
      <c r="AH26" s="3">
        <v>0.2</v>
      </c>
      <c r="AI26" s="3">
        <v>0.2</v>
      </c>
      <c r="AJ26" s="3">
        <v>1.34</v>
      </c>
      <c r="AK26" s="3">
        <v>1.23</v>
      </c>
      <c r="AL26" s="3">
        <v>0</v>
      </c>
      <c r="AM26" s="3">
        <v>0</v>
      </c>
      <c r="AN26" s="3">
        <v>0</v>
      </c>
      <c r="AO26" s="3">
        <v>0.2</v>
      </c>
      <c r="AP26" s="3">
        <v>0</v>
      </c>
      <c r="AQ26" s="3">
        <v>7.56</v>
      </c>
      <c r="AR26" s="3">
        <v>0</v>
      </c>
      <c r="AS26" s="3">
        <v>0</v>
      </c>
      <c r="AT26" s="4">
        <v>0</v>
      </c>
    </row>
    <row r="27" spans="1:46" x14ac:dyDescent="0.25">
      <c r="A27" s="65">
        <v>2021</v>
      </c>
      <c r="B27" s="65">
        <v>12</v>
      </c>
      <c r="C27" s="63">
        <v>2</v>
      </c>
      <c r="D27" s="64">
        <v>2</v>
      </c>
      <c r="E27" s="5">
        <v>7.08</v>
      </c>
      <c r="F27" s="3">
        <v>0</v>
      </c>
      <c r="G27" s="3">
        <v>45.43</v>
      </c>
      <c r="H27" s="3">
        <v>0</v>
      </c>
      <c r="I27" s="3">
        <v>22.57</v>
      </c>
      <c r="J27" s="3">
        <v>25.33</v>
      </c>
      <c r="K27" s="3">
        <v>0</v>
      </c>
      <c r="L27" s="3">
        <v>0</v>
      </c>
      <c r="M27" s="3">
        <v>0</v>
      </c>
      <c r="N27" s="3">
        <v>12.37</v>
      </c>
      <c r="O27" s="3">
        <v>0</v>
      </c>
      <c r="P27" s="3">
        <v>0</v>
      </c>
      <c r="Q27" s="3">
        <v>4.01</v>
      </c>
      <c r="R27" s="3">
        <v>0</v>
      </c>
      <c r="S27" s="3">
        <v>1.3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5.07</v>
      </c>
      <c r="Z27" s="3">
        <v>0.2</v>
      </c>
      <c r="AA27" s="3">
        <v>0</v>
      </c>
      <c r="AB27" s="3">
        <v>0</v>
      </c>
      <c r="AC27" s="3">
        <v>8.75</v>
      </c>
      <c r="AD27" s="3">
        <v>5.17</v>
      </c>
      <c r="AE27" s="3">
        <v>1.26</v>
      </c>
      <c r="AF27" s="3">
        <v>3</v>
      </c>
      <c r="AG27" s="3">
        <v>0</v>
      </c>
      <c r="AH27" s="3">
        <v>0.2</v>
      </c>
      <c r="AI27" s="3">
        <v>0.2</v>
      </c>
      <c r="AJ27" s="3">
        <v>1.34</v>
      </c>
      <c r="AK27" s="3">
        <v>1.22</v>
      </c>
      <c r="AL27" s="3">
        <v>0</v>
      </c>
      <c r="AM27" s="3">
        <v>0</v>
      </c>
      <c r="AN27" s="3">
        <v>0</v>
      </c>
      <c r="AO27" s="3">
        <v>0.2</v>
      </c>
      <c r="AP27" s="3">
        <v>0</v>
      </c>
      <c r="AQ27" s="3">
        <v>0</v>
      </c>
      <c r="AR27" s="3">
        <v>0</v>
      </c>
      <c r="AS27" s="3">
        <v>0</v>
      </c>
      <c r="AT27" s="4">
        <v>0</v>
      </c>
    </row>
    <row r="28" spans="1:46" x14ac:dyDescent="0.25">
      <c r="A28" s="65">
        <v>2021</v>
      </c>
      <c r="B28" s="65">
        <v>12</v>
      </c>
      <c r="C28" s="63">
        <v>2</v>
      </c>
      <c r="D28" s="64">
        <v>3</v>
      </c>
      <c r="E28" s="5">
        <v>0</v>
      </c>
      <c r="F28" s="3">
        <v>0</v>
      </c>
      <c r="G28" s="3">
        <v>2.39</v>
      </c>
      <c r="H28" s="3">
        <v>0</v>
      </c>
      <c r="I28" s="3">
        <v>22.57</v>
      </c>
      <c r="J28" s="3">
        <v>25.28</v>
      </c>
      <c r="K28" s="3">
        <v>0</v>
      </c>
      <c r="L28" s="3">
        <v>0</v>
      </c>
      <c r="M28" s="3">
        <v>0</v>
      </c>
      <c r="N28" s="3">
        <v>12.29</v>
      </c>
      <c r="O28" s="3">
        <v>0</v>
      </c>
      <c r="P28" s="3">
        <v>0</v>
      </c>
      <c r="Q28" s="3">
        <v>4</v>
      </c>
      <c r="R28" s="3">
        <v>0</v>
      </c>
      <c r="S28" s="3">
        <v>1.3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3.98</v>
      </c>
      <c r="Z28" s="3">
        <v>0.2</v>
      </c>
      <c r="AA28" s="3">
        <v>0</v>
      </c>
      <c r="AB28" s="3">
        <v>0</v>
      </c>
      <c r="AC28" s="3">
        <v>8.74</v>
      </c>
      <c r="AD28" s="3">
        <v>5.1100000000000003</v>
      </c>
      <c r="AE28" s="3">
        <v>1.26</v>
      </c>
      <c r="AF28" s="3">
        <v>3</v>
      </c>
      <c r="AG28" s="3">
        <v>0</v>
      </c>
      <c r="AH28" s="3">
        <v>0.2</v>
      </c>
      <c r="AI28" s="3">
        <v>0.2</v>
      </c>
      <c r="AJ28" s="3">
        <v>1.34</v>
      </c>
      <c r="AK28" s="3">
        <v>1.22</v>
      </c>
      <c r="AL28" s="3">
        <v>0</v>
      </c>
      <c r="AM28" s="3">
        <v>0</v>
      </c>
      <c r="AN28" s="3">
        <v>0</v>
      </c>
      <c r="AO28" s="3">
        <v>0.2</v>
      </c>
      <c r="AP28" s="3">
        <v>0</v>
      </c>
      <c r="AQ28" s="3">
        <v>0</v>
      </c>
      <c r="AR28" s="3">
        <v>0</v>
      </c>
      <c r="AS28" s="3">
        <v>0</v>
      </c>
      <c r="AT28" s="4">
        <v>0</v>
      </c>
    </row>
    <row r="29" spans="1:46" x14ac:dyDescent="0.25">
      <c r="A29" s="65">
        <v>2021</v>
      </c>
      <c r="B29" s="65">
        <v>12</v>
      </c>
      <c r="C29" s="63">
        <v>2</v>
      </c>
      <c r="D29" s="64">
        <v>4</v>
      </c>
      <c r="E29" s="5">
        <v>0</v>
      </c>
      <c r="F29" s="3">
        <v>0</v>
      </c>
      <c r="G29" s="3">
        <v>0</v>
      </c>
      <c r="H29" s="3">
        <v>0</v>
      </c>
      <c r="I29" s="3">
        <v>22.58</v>
      </c>
      <c r="J29" s="3">
        <v>25.16</v>
      </c>
      <c r="K29" s="3">
        <v>0</v>
      </c>
      <c r="L29" s="3">
        <v>0</v>
      </c>
      <c r="M29" s="3">
        <v>0</v>
      </c>
      <c r="N29" s="3">
        <v>12.07</v>
      </c>
      <c r="O29" s="3">
        <v>0</v>
      </c>
      <c r="P29" s="3">
        <v>0</v>
      </c>
      <c r="Q29" s="3">
        <v>3.97</v>
      </c>
      <c r="R29" s="3">
        <v>0</v>
      </c>
      <c r="S29" s="3">
        <v>1.3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3.76</v>
      </c>
      <c r="Z29" s="3">
        <v>0.2</v>
      </c>
      <c r="AA29" s="3">
        <v>0</v>
      </c>
      <c r="AB29" s="3">
        <v>0</v>
      </c>
      <c r="AC29" s="3">
        <v>8.74</v>
      </c>
      <c r="AD29" s="3">
        <v>5.17</v>
      </c>
      <c r="AE29" s="3">
        <v>1.27</v>
      </c>
      <c r="AF29" s="3">
        <v>3</v>
      </c>
      <c r="AG29" s="3">
        <v>0</v>
      </c>
      <c r="AH29" s="3">
        <v>0.2</v>
      </c>
      <c r="AI29" s="3">
        <v>0.2</v>
      </c>
      <c r="AJ29" s="3">
        <v>1.34</v>
      </c>
      <c r="AK29" s="3">
        <v>1.22</v>
      </c>
      <c r="AL29" s="3">
        <v>0</v>
      </c>
      <c r="AM29" s="3">
        <v>0</v>
      </c>
      <c r="AN29" s="3">
        <v>0</v>
      </c>
      <c r="AO29" s="3">
        <v>0.2</v>
      </c>
      <c r="AP29" s="3">
        <v>0</v>
      </c>
      <c r="AQ29" s="3">
        <v>0</v>
      </c>
      <c r="AR29" s="3">
        <v>0</v>
      </c>
      <c r="AS29" s="3">
        <v>0</v>
      </c>
      <c r="AT29" s="4">
        <v>0</v>
      </c>
    </row>
    <row r="30" spans="1:46" x14ac:dyDescent="0.25">
      <c r="A30" s="65">
        <v>2021</v>
      </c>
      <c r="B30" s="65">
        <v>12</v>
      </c>
      <c r="C30" s="63">
        <v>2</v>
      </c>
      <c r="D30" s="64">
        <v>5</v>
      </c>
      <c r="E30" s="5">
        <v>0</v>
      </c>
      <c r="F30" s="3">
        <v>0</v>
      </c>
      <c r="G30" s="3">
        <v>0</v>
      </c>
      <c r="H30" s="3">
        <v>0</v>
      </c>
      <c r="I30" s="3">
        <v>16.52</v>
      </c>
      <c r="J30" s="3">
        <v>25.55</v>
      </c>
      <c r="K30" s="3">
        <v>0</v>
      </c>
      <c r="L30" s="3">
        <v>0</v>
      </c>
      <c r="M30" s="3">
        <v>0</v>
      </c>
      <c r="N30" s="3">
        <v>12.04</v>
      </c>
      <c r="O30" s="3">
        <v>0</v>
      </c>
      <c r="P30" s="3">
        <v>0</v>
      </c>
      <c r="Q30" s="3">
        <v>3.95</v>
      </c>
      <c r="R30" s="3">
        <v>0</v>
      </c>
      <c r="S30" s="3">
        <v>1.3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3.77</v>
      </c>
      <c r="Z30" s="3">
        <v>0.2</v>
      </c>
      <c r="AA30" s="3">
        <v>0</v>
      </c>
      <c r="AB30" s="3">
        <v>0</v>
      </c>
      <c r="AC30" s="3">
        <v>8.74</v>
      </c>
      <c r="AD30" s="3">
        <v>5.16</v>
      </c>
      <c r="AE30" s="3">
        <v>1.27</v>
      </c>
      <c r="AF30" s="3">
        <v>3</v>
      </c>
      <c r="AG30" s="3">
        <v>0</v>
      </c>
      <c r="AH30" s="3">
        <v>0.2</v>
      </c>
      <c r="AI30" s="3">
        <v>0.2</v>
      </c>
      <c r="AJ30" s="3">
        <v>1.34</v>
      </c>
      <c r="AK30" s="3">
        <v>1.22</v>
      </c>
      <c r="AL30" s="3">
        <v>0</v>
      </c>
      <c r="AM30" s="3">
        <v>0</v>
      </c>
      <c r="AN30" s="3">
        <v>0</v>
      </c>
      <c r="AO30" s="3">
        <v>0.2</v>
      </c>
      <c r="AP30" s="3">
        <v>0</v>
      </c>
      <c r="AQ30" s="3">
        <v>0</v>
      </c>
      <c r="AR30" s="3">
        <v>0</v>
      </c>
      <c r="AS30" s="3">
        <v>0</v>
      </c>
      <c r="AT30" s="4">
        <v>0</v>
      </c>
    </row>
    <row r="31" spans="1:46" x14ac:dyDescent="0.25">
      <c r="A31" s="65">
        <v>2021</v>
      </c>
      <c r="B31" s="65">
        <v>12</v>
      </c>
      <c r="C31" s="63">
        <v>2</v>
      </c>
      <c r="D31" s="64">
        <v>6</v>
      </c>
      <c r="E31" s="5">
        <v>0</v>
      </c>
      <c r="F31" s="3">
        <v>0</v>
      </c>
      <c r="G31" s="3">
        <v>0</v>
      </c>
      <c r="H31" s="3">
        <v>0</v>
      </c>
      <c r="I31" s="3">
        <v>0</v>
      </c>
      <c r="J31" s="3">
        <v>2.04</v>
      </c>
      <c r="K31" s="3">
        <v>0</v>
      </c>
      <c r="L31" s="3">
        <v>0</v>
      </c>
      <c r="M31" s="3">
        <v>0</v>
      </c>
      <c r="N31" s="3">
        <v>11.89</v>
      </c>
      <c r="O31" s="3">
        <v>0</v>
      </c>
      <c r="P31" s="3">
        <v>0</v>
      </c>
      <c r="Q31" s="3">
        <v>3.89</v>
      </c>
      <c r="R31" s="3">
        <v>0</v>
      </c>
      <c r="S31" s="3">
        <v>1.3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3.5</v>
      </c>
      <c r="Z31" s="3">
        <v>0.2</v>
      </c>
      <c r="AA31" s="3">
        <v>0</v>
      </c>
      <c r="AB31" s="3">
        <v>0</v>
      </c>
      <c r="AC31" s="3">
        <v>8.73</v>
      </c>
      <c r="AD31" s="3">
        <v>5.16</v>
      </c>
      <c r="AE31" s="3">
        <v>1.01</v>
      </c>
      <c r="AF31" s="3">
        <v>3</v>
      </c>
      <c r="AG31" s="3">
        <v>0</v>
      </c>
      <c r="AH31" s="3">
        <v>0.2</v>
      </c>
      <c r="AI31" s="3">
        <v>0.2</v>
      </c>
      <c r="AJ31" s="3">
        <v>1.34</v>
      </c>
      <c r="AK31" s="3">
        <v>1.22</v>
      </c>
      <c r="AL31" s="3">
        <v>0</v>
      </c>
      <c r="AM31" s="3">
        <v>0</v>
      </c>
      <c r="AN31" s="3">
        <v>0</v>
      </c>
      <c r="AO31" s="3">
        <v>0.2</v>
      </c>
      <c r="AP31" s="3">
        <v>0</v>
      </c>
      <c r="AQ31" s="3">
        <v>0</v>
      </c>
      <c r="AR31" s="3">
        <v>0</v>
      </c>
      <c r="AS31" s="3">
        <v>0</v>
      </c>
      <c r="AT31" s="4">
        <v>0</v>
      </c>
    </row>
    <row r="32" spans="1:46" x14ac:dyDescent="0.25">
      <c r="A32" s="65">
        <v>2021</v>
      </c>
      <c r="B32" s="65">
        <v>12</v>
      </c>
      <c r="C32" s="63">
        <v>2</v>
      </c>
      <c r="D32" s="64">
        <v>7</v>
      </c>
      <c r="E32" s="5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11.84</v>
      </c>
      <c r="O32" s="3">
        <v>0</v>
      </c>
      <c r="P32" s="3">
        <v>0</v>
      </c>
      <c r="Q32" s="3">
        <v>3.94</v>
      </c>
      <c r="R32" s="3">
        <v>0</v>
      </c>
      <c r="S32" s="3">
        <v>1.3</v>
      </c>
      <c r="T32" s="3">
        <v>0</v>
      </c>
      <c r="U32" s="3">
        <v>0</v>
      </c>
      <c r="V32" s="3">
        <v>8.65</v>
      </c>
      <c r="W32" s="3">
        <v>0</v>
      </c>
      <c r="X32" s="3">
        <v>0</v>
      </c>
      <c r="Y32" s="3">
        <v>3.53</v>
      </c>
      <c r="Z32" s="3">
        <v>0.2</v>
      </c>
      <c r="AA32" s="3">
        <v>0</v>
      </c>
      <c r="AB32" s="3">
        <v>0</v>
      </c>
      <c r="AC32" s="3">
        <v>8.74</v>
      </c>
      <c r="AD32" s="3">
        <v>5.18</v>
      </c>
      <c r="AE32" s="3">
        <v>1.24</v>
      </c>
      <c r="AF32" s="3">
        <v>3</v>
      </c>
      <c r="AG32" s="3">
        <v>0</v>
      </c>
      <c r="AH32" s="3">
        <v>0.2</v>
      </c>
      <c r="AI32" s="3">
        <v>0.2</v>
      </c>
      <c r="AJ32" s="3">
        <v>1.34</v>
      </c>
      <c r="AK32" s="3">
        <v>1.22</v>
      </c>
      <c r="AL32" s="3">
        <v>0</v>
      </c>
      <c r="AM32" s="3">
        <v>0</v>
      </c>
      <c r="AN32" s="3">
        <v>0</v>
      </c>
      <c r="AO32" s="3">
        <v>0.2</v>
      </c>
      <c r="AP32" s="3">
        <v>0</v>
      </c>
      <c r="AQ32" s="3">
        <v>0</v>
      </c>
      <c r="AR32" s="3">
        <v>0</v>
      </c>
      <c r="AS32" s="3">
        <v>0</v>
      </c>
      <c r="AT32" s="4">
        <v>0</v>
      </c>
    </row>
    <row r="33" spans="1:46" x14ac:dyDescent="0.25">
      <c r="A33" s="65">
        <v>2021</v>
      </c>
      <c r="B33" s="65">
        <v>12</v>
      </c>
      <c r="C33" s="63">
        <v>2</v>
      </c>
      <c r="D33" s="64">
        <v>8</v>
      </c>
      <c r="E33" s="5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1.4</v>
      </c>
      <c r="O33" s="3">
        <v>0</v>
      </c>
      <c r="P33" s="3">
        <v>0</v>
      </c>
      <c r="Q33" s="3">
        <v>3.93</v>
      </c>
      <c r="R33" s="3">
        <v>0</v>
      </c>
      <c r="S33" s="3">
        <v>1.3</v>
      </c>
      <c r="T33" s="3">
        <v>0</v>
      </c>
      <c r="U33" s="3">
        <v>0</v>
      </c>
      <c r="V33" s="3">
        <v>8.85</v>
      </c>
      <c r="W33" s="3">
        <v>0</v>
      </c>
      <c r="X33" s="3">
        <v>0</v>
      </c>
      <c r="Y33" s="3">
        <v>4.04</v>
      </c>
      <c r="Z33" s="3">
        <v>0.2</v>
      </c>
      <c r="AA33" s="3">
        <v>0</v>
      </c>
      <c r="AB33" s="3">
        <v>0</v>
      </c>
      <c r="AC33" s="3">
        <v>8.74</v>
      </c>
      <c r="AD33" s="3">
        <v>5.18</v>
      </c>
      <c r="AE33" s="3">
        <v>1.28</v>
      </c>
      <c r="AF33" s="3">
        <v>2.9</v>
      </c>
      <c r="AG33" s="3">
        <v>0</v>
      </c>
      <c r="AH33" s="3">
        <v>0.2</v>
      </c>
      <c r="AI33" s="3">
        <v>0.2</v>
      </c>
      <c r="AJ33" s="3">
        <v>1.35</v>
      </c>
      <c r="AK33" s="3">
        <v>1.22</v>
      </c>
      <c r="AL33" s="3">
        <v>0</v>
      </c>
      <c r="AM33" s="3">
        <v>0</v>
      </c>
      <c r="AN33" s="3">
        <v>0</v>
      </c>
      <c r="AO33" s="3">
        <v>0.2</v>
      </c>
      <c r="AP33" s="3">
        <v>0</v>
      </c>
      <c r="AQ33" s="3">
        <v>0</v>
      </c>
      <c r="AR33" s="3">
        <v>0</v>
      </c>
      <c r="AS33" s="3">
        <v>0</v>
      </c>
      <c r="AT33" s="4">
        <v>0</v>
      </c>
    </row>
    <row r="34" spans="1:46" x14ac:dyDescent="0.25">
      <c r="A34" s="65">
        <v>2021</v>
      </c>
      <c r="B34" s="65">
        <v>12</v>
      </c>
      <c r="C34" s="63">
        <v>2</v>
      </c>
      <c r="D34" s="64">
        <v>9</v>
      </c>
      <c r="E34" s="5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4.05</v>
      </c>
      <c r="R34" s="3">
        <v>0</v>
      </c>
      <c r="S34" s="3">
        <v>1.3</v>
      </c>
      <c r="T34" s="3">
        <v>0</v>
      </c>
      <c r="U34" s="3">
        <v>0</v>
      </c>
      <c r="V34" s="3">
        <v>8.84</v>
      </c>
      <c r="W34" s="3">
        <v>0</v>
      </c>
      <c r="X34" s="3">
        <v>0</v>
      </c>
      <c r="Y34" s="3">
        <v>4.0599999999999996</v>
      </c>
      <c r="Z34" s="3">
        <v>0.2</v>
      </c>
      <c r="AA34" s="3">
        <v>0</v>
      </c>
      <c r="AB34" s="3">
        <v>0</v>
      </c>
      <c r="AC34" s="3">
        <v>8.73</v>
      </c>
      <c r="AD34" s="3">
        <v>5.24</v>
      </c>
      <c r="AE34" s="3">
        <v>1.24</v>
      </c>
      <c r="AF34" s="3">
        <v>2.9</v>
      </c>
      <c r="AG34" s="3">
        <v>0</v>
      </c>
      <c r="AH34" s="3">
        <v>0.2</v>
      </c>
      <c r="AI34" s="3">
        <v>0.2</v>
      </c>
      <c r="AJ34" s="3">
        <v>1.35</v>
      </c>
      <c r="AK34" s="3">
        <v>1.21</v>
      </c>
      <c r="AL34" s="3">
        <v>0</v>
      </c>
      <c r="AM34" s="3">
        <v>0</v>
      </c>
      <c r="AN34" s="3">
        <v>0</v>
      </c>
      <c r="AO34" s="3">
        <v>0.2</v>
      </c>
      <c r="AP34" s="3">
        <v>0</v>
      </c>
      <c r="AQ34" s="3">
        <v>0</v>
      </c>
      <c r="AR34" s="3">
        <v>0</v>
      </c>
      <c r="AS34" s="3">
        <v>0</v>
      </c>
      <c r="AT34" s="4">
        <v>0</v>
      </c>
    </row>
    <row r="35" spans="1:46" x14ac:dyDescent="0.25">
      <c r="A35" s="65">
        <v>2021</v>
      </c>
      <c r="B35" s="65">
        <v>12</v>
      </c>
      <c r="C35" s="63">
        <v>2</v>
      </c>
      <c r="D35" s="64">
        <v>10</v>
      </c>
      <c r="E35" s="5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4.03</v>
      </c>
      <c r="R35" s="3">
        <v>0</v>
      </c>
      <c r="S35" s="3">
        <v>1.3</v>
      </c>
      <c r="T35" s="3">
        <v>0</v>
      </c>
      <c r="U35" s="3">
        <v>0</v>
      </c>
      <c r="V35" s="3">
        <v>8.82</v>
      </c>
      <c r="W35" s="3">
        <v>0</v>
      </c>
      <c r="X35" s="3">
        <v>0</v>
      </c>
      <c r="Y35" s="3">
        <v>4.0599999999999996</v>
      </c>
      <c r="Z35" s="3">
        <v>0.2</v>
      </c>
      <c r="AA35" s="3">
        <v>0</v>
      </c>
      <c r="AB35" s="3">
        <v>0</v>
      </c>
      <c r="AC35" s="3">
        <v>8.74</v>
      </c>
      <c r="AD35" s="3">
        <v>5.25</v>
      </c>
      <c r="AE35" s="3">
        <v>1.2</v>
      </c>
      <c r="AF35" s="3">
        <v>2.9</v>
      </c>
      <c r="AG35" s="3">
        <v>0</v>
      </c>
      <c r="AH35" s="3">
        <v>0.2</v>
      </c>
      <c r="AI35" s="3">
        <v>0.2</v>
      </c>
      <c r="AJ35" s="3">
        <v>1.33</v>
      </c>
      <c r="AK35" s="3">
        <v>1.21</v>
      </c>
      <c r="AL35" s="3">
        <v>0</v>
      </c>
      <c r="AM35" s="3">
        <v>0</v>
      </c>
      <c r="AN35" s="3">
        <v>0</v>
      </c>
      <c r="AO35" s="3">
        <v>0.2</v>
      </c>
      <c r="AP35" s="3">
        <v>0</v>
      </c>
      <c r="AQ35" s="3">
        <v>0</v>
      </c>
      <c r="AR35" s="3">
        <v>0</v>
      </c>
      <c r="AS35" s="3">
        <v>0</v>
      </c>
      <c r="AT35" s="4">
        <v>0</v>
      </c>
    </row>
    <row r="36" spans="1:46" x14ac:dyDescent="0.25">
      <c r="A36" s="65">
        <v>2021</v>
      </c>
      <c r="B36" s="65">
        <v>12</v>
      </c>
      <c r="C36" s="63">
        <v>2</v>
      </c>
      <c r="D36" s="64">
        <v>11</v>
      </c>
      <c r="E36" s="5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4.01</v>
      </c>
      <c r="R36" s="3">
        <v>0</v>
      </c>
      <c r="S36" s="3">
        <v>1.3</v>
      </c>
      <c r="T36" s="3">
        <v>0</v>
      </c>
      <c r="U36" s="3">
        <v>0</v>
      </c>
      <c r="V36" s="3">
        <v>8.83</v>
      </c>
      <c r="W36" s="3">
        <v>0</v>
      </c>
      <c r="X36" s="3">
        <v>0</v>
      </c>
      <c r="Y36" s="3">
        <v>4.07</v>
      </c>
      <c r="Z36" s="3">
        <v>0.2</v>
      </c>
      <c r="AA36" s="3">
        <v>0</v>
      </c>
      <c r="AB36" s="3">
        <v>0</v>
      </c>
      <c r="AC36" s="3">
        <v>8.73</v>
      </c>
      <c r="AD36" s="3">
        <v>5.21</v>
      </c>
      <c r="AE36" s="3">
        <v>1.24</v>
      </c>
      <c r="AF36" s="3">
        <v>2.9</v>
      </c>
      <c r="AG36" s="3">
        <v>0</v>
      </c>
      <c r="AH36" s="3">
        <v>0.2</v>
      </c>
      <c r="AI36" s="3">
        <v>0.2</v>
      </c>
      <c r="AJ36" s="3">
        <v>1.35</v>
      </c>
      <c r="AK36" s="3">
        <v>1.22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4">
        <v>0</v>
      </c>
    </row>
    <row r="37" spans="1:46" x14ac:dyDescent="0.25">
      <c r="A37" s="65">
        <v>2021</v>
      </c>
      <c r="B37" s="65">
        <v>12</v>
      </c>
      <c r="C37" s="63">
        <v>2</v>
      </c>
      <c r="D37" s="64">
        <v>12</v>
      </c>
      <c r="E37" s="5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4</v>
      </c>
      <c r="R37" s="3">
        <v>0</v>
      </c>
      <c r="S37" s="3">
        <v>1.3</v>
      </c>
      <c r="T37" s="3">
        <v>0</v>
      </c>
      <c r="U37" s="3">
        <v>0</v>
      </c>
      <c r="V37" s="3">
        <v>8.81</v>
      </c>
      <c r="W37" s="3">
        <v>2.56</v>
      </c>
      <c r="X37" s="3">
        <v>0</v>
      </c>
      <c r="Y37" s="3">
        <v>4.8499999999999996</v>
      </c>
      <c r="Z37" s="3">
        <v>0.2</v>
      </c>
      <c r="AA37" s="3">
        <v>0</v>
      </c>
      <c r="AB37" s="3">
        <v>0</v>
      </c>
      <c r="AC37" s="3">
        <v>8.73</v>
      </c>
      <c r="AD37" s="3">
        <v>5.22</v>
      </c>
      <c r="AE37" s="3">
        <v>1.27</v>
      </c>
      <c r="AF37" s="3">
        <v>2.9</v>
      </c>
      <c r="AG37" s="3">
        <v>0</v>
      </c>
      <c r="AH37" s="3">
        <v>0.2</v>
      </c>
      <c r="AI37" s="3">
        <v>0.2</v>
      </c>
      <c r="AJ37" s="3">
        <v>1.35</v>
      </c>
      <c r="AK37" s="3">
        <v>1.22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4">
        <v>0</v>
      </c>
    </row>
    <row r="38" spans="1:46" x14ac:dyDescent="0.25">
      <c r="A38" s="65">
        <v>2021</v>
      </c>
      <c r="B38" s="65">
        <v>12</v>
      </c>
      <c r="C38" s="63">
        <v>2</v>
      </c>
      <c r="D38" s="64">
        <v>13</v>
      </c>
      <c r="E38" s="5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3.97</v>
      </c>
      <c r="R38" s="3">
        <v>0</v>
      </c>
      <c r="S38" s="3">
        <v>1.3</v>
      </c>
      <c r="T38" s="3">
        <v>0</v>
      </c>
      <c r="U38" s="3">
        <v>0</v>
      </c>
      <c r="V38" s="3">
        <v>1.1399999999999999</v>
      </c>
      <c r="W38" s="3">
        <v>7.77</v>
      </c>
      <c r="X38" s="3">
        <v>0</v>
      </c>
      <c r="Y38" s="3">
        <v>4.96</v>
      </c>
      <c r="Z38" s="3">
        <v>0.2</v>
      </c>
      <c r="AA38" s="3">
        <v>0</v>
      </c>
      <c r="AB38" s="3">
        <v>0</v>
      </c>
      <c r="AC38" s="3">
        <v>8.73</v>
      </c>
      <c r="AD38" s="3">
        <v>5.2</v>
      </c>
      <c r="AE38" s="3">
        <v>1.25</v>
      </c>
      <c r="AF38" s="3">
        <v>2.9</v>
      </c>
      <c r="AG38" s="3">
        <v>0</v>
      </c>
      <c r="AH38" s="3">
        <v>0.2</v>
      </c>
      <c r="AI38" s="3">
        <v>0.2</v>
      </c>
      <c r="AJ38" s="3">
        <v>1.35</v>
      </c>
      <c r="AK38" s="3">
        <v>1.22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4">
        <v>0</v>
      </c>
    </row>
    <row r="39" spans="1:46" x14ac:dyDescent="0.25">
      <c r="A39" s="65">
        <v>2021</v>
      </c>
      <c r="B39" s="65">
        <v>12</v>
      </c>
      <c r="C39" s="63">
        <v>2</v>
      </c>
      <c r="D39" s="64">
        <v>14</v>
      </c>
      <c r="E39" s="5">
        <v>0</v>
      </c>
      <c r="F39" s="3">
        <v>0</v>
      </c>
      <c r="G39" s="3">
        <v>0</v>
      </c>
      <c r="H39" s="3">
        <v>0</v>
      </c>
      <c r="I39" s="3">
        <v>0.47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1.76</v>
      </c>
      <c r="P39" s="3">
        <v>0</v>
      </c>
      <c r="Q39" s="3">
        <v>3.95</v>
      </c>
      <c r="R39" s="3">
        <v>0</v>
      </c>
      <c r="S39" s="3">
        <v>1.3</v>
      </c>
      <c r="T39" s="3">
        <v>0</v>
      </c>
      <c r="U39" s="3">
        <v>0</v>
      </c>
      <c r="V39" s="3">
        <v>0</v>
      </c>
      <c r="W39" s="3">
        <v>7.79</v>
      </c>
      <c r="X39" s="3">
        <v>0</v>
      </c>
      <c r="Y39" s="3">
        <v>5.0199999999999996</v>
      </c>
      <c r="Z39" s="3">
        <v>0.2</v>
      </c>
      <c r="AA39" s="3">
        <v>0</v>
      </c>
      <c r="AB39" s="3">
        <v>0</v>
      </c>
      <c r="AC39" s="3">
        <v>8.73</v>
      </c>
      <c r="AD39" s="3">
        <v>5.23</v>
      </c>
      <c r="AE39" s="3">
        <v>1.29</v>
      </c>
      <c r="AF39" s="3">
        <v>2.9</v>
      </c>
      <c r="AG39" s="3">
        <v>0</v>
      </c>
      <c r="AH39" s="3">
        <v>0.2</v>
      </c>
      <c r="AI39" s="3">
        <v>0.2</v>
      </c>
      <c r="AJ39" s="3">
        <v>1.35</v>
      </c>
      <c r="AK39" s="3">
        <v>1.21</v>
      </c>
      <c r="AL39" s="3">
        <v>0</v>
      </c>
      <c r="AM39" s="3">
        <v>0</v>
      </c>
      <c r="AN39" s="3">
        <v>0</v>
      </c>
      <c r="AO39" s="3">
        <v>0.5</v>
      </c>
      <c r="AP39" s="3">
        <v>0</v>
      </c>
      <c r="AQ39" s="3">
        <v>0</v>
      </c>
      <c r="AR39" s="3">
        <v>0</v>
      </c>
      <c r="AS39" s="3">
        <v>0</v>
      </c>
      <c r="AT39" s="4">
        <v>0</v>
      </c>
    </row>
    <row r="40" spans="1:46" x14ac:dyDescent="0.25">
      <c r="A40" s="65">
        <v>2021</v>
      </c>
      <c r="B40" s="65">
        <v>12</v>
      </c>
      <c r="C40" s="63">
        <v>2</v>
      </c>
      <c r="D40" s="64">
        <v>15</v>
      </c>
      <c r="E40" s="5">
        <v>0</v>
      </c>
      <c r="F40" s="3">
        <v>0</v>
      </c>
      <c r="G40" s="3">
        <v>27.21</v>
      </c>
      <c r="H40" s="3">
        <v>0</v>
      </c>
      <c r="I40" s="3">
        <v>25.98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22.07</v>
      </c>
      <c r="P40" s="3">
        <v>0</v>
      </c>
      <c r="Q40" s="3">
        <v>3.94</v>
      </c>
      <c r="R40" s="3">
        <v>0</v>
      </c>
      <c r="S40" s="3">
        <v>1.3</v>
      </c>
      <c r="T40" s="3">
        <v>0</v>
      </c>
      <c r="U40" s="3">
        <v>0</v>
      </c>
      <c r="V40" s="3">
        <v>0</v>
      </c>
      <c r="W40" s="3">
        <v>7.78</v>
      </c>
      <c r="X40" s="3">
        <v>0</v>
      </c>
      <c r="Y40" s="3">
        <v>4.99</v>
      </c>
      <c r="Z40" s="3">
        <v>0.2</v>
      </c>
      <c r="AA40" s="3">
        <v>0</v>
      </c>
      <c r="AB40" s="3">
        <v>0</v>
      </c>
      <c r="AC40" s="3">
        <v>8.73</v>
      </c>
      <c r="AD40" s="3">
        <v>0.3</v>
      </c>
      <c r="AE40" s="3">
        <v>1.27</v>
      </c>
      <c r="AF40" s="3">
        <v>2.9</v>
      </c>
      <c r="AG40" s="3">
        <v>3.2</v>
      </c>
      <c r="AH40" s="3">
        <v>0.2</v>
      </c>
      <c r="AI40" s="3">
        <v>0.2</v>
      </c>
      <c r="AJ40" s="3">
        <v>1.34</v>
      </c>
      <c r="AK40" s="3">
        <v>1.21</v>
      </c>
      <c r="AL40" s="3">
        <v>0</v>
      </c>
      <c r="AM40" s="3">
        <v>0</v>
      </c>
      <c r="AN40" s="3">
        <v>0</v>
      </c>
      <c r="AO40" s="3">
        <v>0.5</v>
      </c>
      <c r="AP40" s="3">
        <v>0</v>
      </c>
      <c r="AQ40" s="3">
        <v>0</v>
      </c>
      <c r="AR40" s="3">
        <v>0</v>
      </c>
      <c r="AS40" s="3">
        <v>0</v>
      </c>
      <c r="AT40" s="4">
        <v>0</v>
      </c>
    </row>
    <row r="41" spans="1:46" x14ac:dyDescent="0.25">
      <c r="A41" s="65">
        <v>2021</v>
      </c>
      <c r="B41" s="65">
        <v>12</v>
      </c>
      <c r="C41" s="63">
        <v>2</v>
      </c>
      <c r="D41" s="64">
        <v>16</v>
      </c>
      <c r="E41" s="5">
        <v>0</v>
      </c>
      <c r="F41" s="3">
        <v>0</v>
      </c>
      <c r="G41" s="3">
        <v>45.26</v>
      </c>
      <c r="H41" s="3">
        <v>0</v>
      </c>
      <c r="I41" s="3">
        <v>25.94</v>
      </c>
      <c r="J41" s="3">
        <v>0</v>
      </c>
      <c r="K41" s="3">
        <v>0</v>
      </c>
      <c r="L41" s="3">
        <v>0</v>
      </c>
      <c r="M41" s="3">
        <v>0</v>
      </c>
      <c r="N41" s="3">
        <v>9.44</v>
      </c>
      <c r="O41" s="3">
        <v>22.18</v>
      </c>
      <c r="P41" s="3">
        <v>0</v>
      </c>
      <c r="Q41" s="3">
        <v>3.91</v>
      </c>
      <c r="R41" s="3">
        <v>0</v>
      </c>
      <c r="S41" s="3">
        <v>1.3</v>
      </c>
      <c r="T41" s="3">
        <v>0</v>
      </c>
      <c r="U41" s="3">
        <v>0</v>
      </c>
      <c r="V41" s="3">
        <v>0</v>
      </c>
      <c r="W41" s="3">
        <v>7.81</v>
      </c>
      <c r="X41" s="3">
        <v>2.84</v>
      </c>
      <c r="Y41" s="3">
        <v>5.0999999999999996</v>
      </c>
      <c r="Z41" s="3">
        <v>0.2</v>
      </c>
      <c r="AA41" s="3">
        <v>0</v>
      </c>
      <c r="AB41" s="3">
        <v>0</v>
      </c>
      <c r="AC41" s="3">
        <v>8.73</v>
      </c>
      <c r="AD41" s="3">
        <v>0.3</v>
      </c>
      <c r="AE41" s="3">
        <v>1.28</v>
      </c>
      <c r="AF41" s="3">
        <v>2.9</v>
      </c>
      <c r="AG41" s="3">
        <v>3.2</v>
      </c>
      <c r="AH41" s="3">
        <v>0.2</v>
      </c>
      <c r="AI41" s="3">
        <v>0.2</v>
      </c>
      <c r="AJ41" s="3">
        <v>1.34</v>
      </c>
      <c r="AK41" s="3">
        <v>1.21</v>
      </c>
      <c r="AL41" s="3">
        <v>0</v>
      </c>
      <c r="AM41" s="3">
        <v>0</v>
      </c>
      <c r="AN41" s="3">
        <v>0</v>
      </c>
      <c r="AO41" s="3">
        <v>0.5</v>
      </c>
      <c r="AP41" s="3">
        <v>0</v>
      </c>
      <c r="AQ41" s="3">
        <v>0</v>
      </c>
      <c r="AR41" s="3">
        <v>0</v>
      </c>
      <c r="AS41" s="3">
        <v>0</v>
      </c>
      <c r="AT41" s="4">
        <v>0</v>
      </c>
    </row>
    <row r="42" spans="1:46" x14ac:dyDescent="0.25">
      <c r="A42" s="65">
        <v>2021</v>
      </c>
      <c r="B42" s="65">
        <v>12</v>
      </c>
      <c r="C42" s="63">
        <v>2</v>
      </c>
      <c r="D42" s="64">
        <v>17</v>
      </c>
      <c r="E42" s="5">
        <v>0</v>
      </c>
      <c r="F42" s="3">
        <v>0</v>
      </c>
      <c r="G42" s="3">
        <v>45.19</v>
      </c>
      <c r="H42" s="3">
        <v>0</v>
      </c>
      <c r="I42" s="3">
        <v>25.9</v>
      </c>
      <c r="J42" s="3">
        <v>0</v>
      </c>
      <c r="K42" s="3">
        <v>0</v>
      </c>
      <c r="L42" s="3">
        <v>0</v>
      </c>
      <c r="M42" s="3">
        <v>0</v>
      </c>
      <c r="N42" s="3">
        <v>12.36</v>
      </c>
      <c r="O42" s="3">
        <v>22.14</v>
      </c>
      <c r="P42" s="3">
        <v>0</v>
      </c>
      <c r="Q42" s="3">
        <v>3.88</v>
      </c>
      <c r="R42" s="3">
        <v>0</v>
      </c>
      <c r="S42" s="3">
        <v>1.3</v>
      </c>
      <c r="T42" s="3">
        <v>0.2</v>
      </c>
      <c r="U42" s="3">
        <v>0</v>
      </c>
      <c r="V42" s="3">
        <v>0</v>
      </c>
      <c r="W42" s="3">
        <v>7.8</v>
      </c>
      <c r="X42" s="3">
        <v>5</v>
      </c>
      <c r="Y42" s="3">
        <v>5.0599999999999996</v>
      </c>
      <c r="Z42" s="3">
        <v>0</v>
      </c>
      <c r="AA42" s="3">
        <v>0</v>
      </c>
      <c r="AB42" s="3">
        <v>0</v>
      </c>
      <c r="AC42" s="3">
        <v>8.73</v>
      </c>
      <c r="AD42" s="3">
        <v>0.3</v>
      </c>
      <c r="AE42" s="3">
        <v>1.24</v>
      </c>
      <c r="AF42" s="3">
        <v>2.9</v>
      </c>
      <c r="AG42" s="3">
        <v>3.2</v>
      </c>
      <c r="AH42" s="3">
        <v>0</v>
      </c>
      <c r="AI42" s="3">
        <v>0.2</v>
      </c>
      <c r="AJ42" s="3">
        <v>1.34</v>
      </c>
      <c r="AK42" s="3">
        <v>1.21</v>
      </c>
      <c r="AL42" s="3">
        <v>0</v>
      </c>
      <c r="AM42" s="3">
        <v>0</v>
      </c>
      <c r="AN42" s="3">
        <v>0</v>
      </c>
      <c r="AO42" s="3">
        <v>0.5</v>
      </c>
      <c r="AP42" s="3">
        <v>0</v>
      </c>
      <c r="AQ42" s="3">
        <v>0</v>
      </c>
      <c r="AR42" s="3">
        <v>0</v>
      </c>
      <c r="AS42" s="3">
        <v>0</v>
      </c>
      <c r="AT42" s="4">
        <v>0</v>
      </c>
    </row>
    <row r="43" spans="1:46" x14ac:dyDescent="0.25">
      <c r="A43" s="65">
        <v>2021</v>
      </c>
      <c r="B43" s="65">
        <v>12</v>
      </c>
      <c r="C43" s="63">
        <v>2</v>
      </c>
      <c r="D43" s="64">
        <v>18</v>
      </c>
      <c r="E43" s="5">
        <v>0</v>
      </c>
      <c r="F43" s="3">
        <v>0</v>
      </c>
      <c r="G43" s="3">
        <v>45.08</v>
      </c>
      <c r="H43" s="3">
        <v>0</v>
      </c>
      <c r="I43" s="3">
        <v>25.85</v>
      </c>
      <c r="J43" s="3">
        <v>0</v>
      </c>
      <c r="K43" s="3">
        <v>0</v>
      </c>
      <c r="L43" s="3">
        <v>0</v>
      </c>
      <c r="M43" s="3">
        <v>0</v>
      </c>
      <c r="N43" s="3">
        <v>12.35</v>
      </c>
      <c r="O43" s="3">
        <v>22.07</v>
      </c>
      <c r="P43" s="3">
        <v>0</v>
      </c>
      <c r="Q43" s="3">
        <v>3.86</v>
      </c>
      <c r="R43" s="3">
        <v>0</v>
      </c>
      <c r="S43" s="3">
        <v>1.3</v>
      </c>
      <c r="T43" s="3">
        <v>0.2</v>
      </c>
      <c r="U43" s="3">
        <v>0</v>
      </c>
      <c r="V43" s="3">
        <v>0</v>
      </c>
      <c r="W43" s="3">
        <v>7.77</v>
      </c>
      <c r="X43" s="3">
        <v>5</v>
      </c>
      <c r="Y43" s="3">
        <v>4.97</v>
      </c>
      <c r="Z43" s="3">
        <v>0</v>
      </c>
      <c r="AA43" s="3">
        <v>0</v>
      </c>
      <c r="AB43" s="3">
        <v>0</v>
      </c>
      <c r="AC43" s="3">
        <v>8.73</v>
      </c>
      <c r="AD43" s="3">
        <v>0.35</v>
      </c>
      <c r="AE43" s="3">
        <v>1.18</v>
      </c>
      <c r="AF43" s="3">
        <v>2.9</v>
      </c>
      <c r="AG43" s="3">
        <v>3.2</v>
      </c>
      <c r="AH43" s="3">
        <v>0</v>
      </c>
      <c r="AI43" s="3">
        <v>0.2</v>
      </c>
      <c r="AJ43" s="3">
        <v>0.61</v>
      </c>
      <c r="AK43" s="3">
        <v>1.22</v>
      </c>
      <c r="AL43" s="3">
        <v>0</v>
      </c>
      <c r="AM43" s="3">
        <v>0</v>
      </c>
      <c r="AN43" s="3">
        <v>0</v>
      </c>
      <c r="AO43" s="3">
        <v>0.5</v>
      </c>
      <c r="AP43" s="3">
        <v>0</v>
      </c>
      <c r="AQ43" s="3">
        <v>0.02</v>
      </c>
      <c r="AR43" s="3">
        <v>0</v>
      </c>
      <c r="AS43" s="3">
        <v>0</v>
      </c>
      <c r="AT43" s="4">
        <v>0</v>
      </c>
    </row>
    <row r="44" spans="1:46" x14ac:dyDescent="0.25">
      <c r="A44" s="65">
        <v>2021</v>
      </c>
      <c r="B44" s="65">
        <v>12</v>
      </c>
      <c r="C44" s="63">
        <v>2</v>
      </c>
      <c r="D44" s="64">
        <v>19</v>
      </c>
      <c r="E44" s="5">
        <v>43.7</v>
      </c>
      <c r="F44" s="3">
        <v>0</v>
      </c>
      <c r="G44" s="3">
        <v>45.03</v>
      </c>
      <c r="H44" s="3">
        <v>0</v>
      </c>
      <c r="I44" s="3">
        <v>26.56</v>
      </c>
      <c r="J44" s="3">
        <v>0</v>
      </c>
      <c r="K44" s="3">
        <v>21.56</v>
      </c>
      <c r="L44" s="3">
        <v>0</v>
      </c>
      <c r="M44" s="3">
        <v>0</v>
      </c>
      <c r="N44" s="3">
        <v>12.46</v>
      </c>
      <c r="O44" s="3">
        <v>22.5</v>
      </c>
      <c r="P44" s="3">
        <v>0</v>
      </c>
      <c r="Q44" s="3">
        <v>3.87</v>
      </c>
      <c r="R44" s="3">
        <v>0</v>
      </c>
      <c r="S44" s="3">
        <v>1.3</v>
      </c>
      <c r="T44" s="3">
        <v>0.2</v>
      </c>
      <c r="U44" s="3">
        <v>0</v>
      </c>
      <c r="V44" s="3">
        <v>6.38</v>
      </c>
      <c r="W44" s="3">
        <v>7.8</v>
      </c>
      <c r="X44" s="3">
        <v>5</v>
      </c>
      <c r="Y44" s="3">
        <v>5.04</v>
      </c>
      <c r="Z44" s="3">
        <v>0</v>
      </c>
      <c r="AA44" s="3">
        <v>0</v>
      </c>
      <c r="AB44" s="3">
        <v>0</v>
      </c>
      <c r="AC44" s="3">
        <v>8.73</v>
      </c>
      <c r="AD44" s="3">
        <v>5.19</v>
      </c>
      <c r="AE44" s="3">
        <v>1.1499999999999999</v>
      </c>
      <c r="AF44" s="3">
        <v>2.9</v>
      </c>
      <c r="AG44" s="3">
        <v>3.2</v>
      </c>
      <c r="AH44" s="3">
        <v>0</v>
      </c>
      <c r="AI44" s="3">
        <v>0.2</v>
      </c>
      <c r="AJ44" s="3">
        <v>0</v>
      </c>
      <c r="AK44" s="3">
        <v>0.59</v>
      </c>
      <c r="AL44" s="3">
        <v>0</v>
      </c>
      <c r="AM44" s="3">
        <v>0</v>
      </c>
      <c r="AN44" s="3">
        <v>0</v>
      </c>
      <c r="AO44" s="3">
        <v>0.5</v>
      </c>
      <c r="AP44" s="3">
        <v>0</v>
      </c>
      <c r="AQ44" s="3">
        <v>23.36</v>
      </c>
      <c r="AR44" s="3">
        <v>21.5</v>
      </c>
      <c r="AS44" s="3">
        <v>0</v>
      </c>
      <c r="AT44" s="4">
        <v>0</v>
      </c>
    </row>
    <row r="45" spans="1:46" x14ac:dyDescent="0.25">
      <c r="A45" s="65">
        <v>2021</v>
      </c>
      <c r="B45" s="65">
        <v>12</v>
      </c>
      <c r="C45" s="63">
        <v>2</v>
      </c>
      <c r="D45" s="64">
        <v>20</v>
      </c>
      <c r="E45" s="5">
        <v>44.58</v>
      </c>
      <c r="F45" s="3">
        <v>0</v>
      </c>
      <c r="G45" s="3">
        <v>44.68</v>
      </c>
      <c r="H45" s="3">
        <v>0</v>
      </c>
      <c r="I45" s="3">
        <v>26.65</v>
      </c>
      <c r="J45" s="3">
        <v>12.69</v>
      </c>
      <c r="K45" s="3">
        <v>21.86</v>
      </c>
      <c r="L45" s="3">
        <v>0</v>
      </c>
      <c r="M45" s="3">
        <v>0</v>
      </c>
      <c r="N45" s="3">
        <v>12.47</v>
      </c>
      <c r="O45" s="3">
        <v>22.89</v>
      </c>
      <c r="P45" s="3">
        <v>0</v>
      </c>
      <c r="Q45" s="3">
        <v>3.91</v>
      </c>
      <c r="R45" s="3">
        <v>0</v>
      </c>
      <c r="S45" s="3">
        <v>1.3</v>
      </c>
      <c r="T45" s="3">
        <v>0.2</v>
      </c>
      <c r="U45" s="3">
        <v>0</v>
      </c>
      <c r="V45" s="3">
        <v>8.76</v>
      </c>
      <c r="W45" s="3">
        <v>7.79</v>
      </c>
      <c r="X45" s="3">
        <v>5</v>
      </c>
      <c r="Y45" s="3">
        <v>5</v>
      </c>
      <c r="Z45" s="3">
        <v>0</v>
      </c>
      <c r="AA45" s="3">
        <v>0</v>
      </c>
      <c r="AB45" s="3">
        <v>0</v>
      </c>
      <c r="AC45" s="3">
        <v>8.7200000000000006</v>
      </c>
      <c r="AD45" s="3">
        <v>5.0999999999999996</v>
      </c>
      <c r="AE45" s="3">
        <v>1.1399999999999999</v>
      </c>
      <c r="AF45" s="3">
        <v>2.9</v>
      </c>
      <c r="AG45" s="3">
        <v>3.2</v>
      </c>
      <c r="AH45" s="3">
        <v>0</v>
      </c>
      <c r="AI45" s="3">
        <v>0.2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0.5</v>
      </c>
      <c r="AP45" s="3">
        <v>0</v>
      </c>
      <c r="AQ45" s="3">
        <v>23.86</v>
      </c>
      <c r="AR45" s="3">
        <v>38.840000000000003</v>
      </c>
      <c r="AS45" s="3">
        <v>0</v>
      </c>
      <c r="AT45" s="4">
        <v>0</v>
      </c>
    </row>
    <row r="46" spans="1:46" x14ac:dyDescent="0.25">
      <c r="A46" s="65">
        <v>2021</v>
      </c>
      <c r="B46" s="65">
        <v>12</v>
      </c>
      <c r="C46" s="63">
        <v>2</v>
      </c>
      <c r="D46" s="64">
        <v>21</v>
      </c>
      <c r="E46" s="5">
        <v>44.83</v>
      </c>
      <c r="F46" s="3">
        <v>0</v>
      </c>
      <c r="G46" s="3">
        <v>44.64</v>
      </c>
      <c r="H46" s="3">
        <v>0</v>
      </c>
      <c r="I46" s="3">
        <v>25.58</v>
      </c>
      <c r="J46" s="3">
        <v>25.86</v>
      </c>
      <c r="K46" s="3">
        <v>21.76</v>
      </c>
      <c r="L46" s="3">
        <v>0</v>
      </c>
      <c r="M46" s="3">
        <v>0</v>
      </c>
      <c r="N46" s="3">
        <v>12.36</v>
      </c>
      <c r="O46" s="3">
        <v>22.89</v>
      </c>
      <c r="P46" s="3">
        <v>0</v>
      </c>
      <c r="Q46" s="3">
        <v>3.95</v>
      </c>
      <c r="R46" s="3">
        <v>0</v>
      </c>
      <c r="S46" s="3">
        <v>1.3</v>
      </c>
      <c r="T46" s="3">
        <v>0.2</v>
      </c>
      <c r="U46" s="3">
        <v>0</v>
      </c>
      <c r="V46" s="3">
        <v>8.73</v>
      </c>
      <c r="W46" s="3">
        <v>7.78</v>
      </c>
      <c r="X46" s="3">
        <v>5</v>
      </c>
      <c r="Y46" s="3">
        <v>4.95</v>
      </c>
      <c r="Z46" s="3">
        <v>0</v>
      </c>
      <c r="AA46" s="3">
        <v>0</v>
      </c>
      <c r="AB46" s="3">
        <v>0</v>
      </c>
      <c r="AC46" s="3">
        <v>8.7200000000000006</v>
      </c>
      <c r="AD46" s="3">
        <v>5.08</v>
      </c>
      <c r="AE46" s="3">
        <v>1.1299999999999999</v>
      </c>
      <c r="AF46" s="3">
        <v>2.9</v>
      </c>
      <c r="AG46" s="3">
        <v>3.2</v>
      </c>
      <c r="AH46" s="3">
        <v>0</v>
      </c>
      <c r="AI46" s="3">
        <v>0.2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0.5</v>
      </c>
      <c r="AP46" s="3">
        <v>0</v>
      </c>
      <c r="AQ46" s="3">
        <v>24</v>
      </c>
      <c r="AR46" s="3">
        <v>38.69</v>
      </c>
      <c r="AS46" s="3">
        <v>0</v>
      </c>
      <c r="AT46" s="4">
        <v>0</v>
      </c>
    </row>
    <row r="47" spans="1:46" x14ac:dyDescent="0.25">
      <c r="A47" s="65">
        <v>2021</v>
      </c>
      <c r="B47" s="65">
        <v>12</v>
      </c>
      <c r="C47" s="63">
        <v>2</v>
      </c>
      <c r="D47" s="64">
        <v>22</v>
      </c>
      <c r="E47" s="5">
        <v>45.5</v>
      </c>
      <c r="F47" s="3">
        <v>0</v>
      </c>
      <c r="G47" s="3">
        <v>44.67</v>
      </c>
      <c r="H47" s="3">
        <v>0</v>
      </c>
      <c r="I47" s="3">
        <v>25.61</v>
      </c>
      <c r="J47" s="3">
        <v>25.39</v>
      </c>
      <c r="K47" s="3">
        <v>21.87</v>
      </c>
      <c r="L47" s="3">
        <v>0</v>
      </c>
      <c r="M47" s="3">
        <v>0</v>
      </c>
      <c r="N47" s="3">
        <v>12.36</v>
      </c>
      <c r="O47" s="3">
        <v>22.91</v>
      </c>
      <c r="P47" s="3">
        <v>0</v>
      </c>
      <c r="Q47" s="3">
        <v>3.93</v>
      </c>
      <c r="R47" s="3">
        <v>0</v>
      </c>
      <c r="S47" s="3">
        <v>1.3</v>
      </c>
      <c r="T47" s="3">
        <v>0.2</v>
      </c>
      <c r="U47" s="3">
        <v>0</v>
      </c>
      <c r="V47" s="3">
        <v>8.76</v>
      </c>
      <c r="W47" s="3">
        <v>7.81</v>
      </c>
      <c r="X47" s="3">
        <v>5</v>
      </c>
      <c r="Y47" s="3">
        <v>5.03</v>
      </c>
      <c r="Z47" s="3">
        <v>0.5</v>
      </c>
      <c r="AA47" s="3">
        <v>0</v>
      </c>
      <c r="AB47" s="3">
        <v>0</v>
      </c>
      <c r="AC47" s="3">
        <v>8.7200000000000006</v>
      </c>
      <c r="AD47" s="3">
        <v>5.14</v>
      </c>
      <c r="AE47" s="3">
        <v>1.27</v>
      </c>
      <c r="AF47" s="3">
        <v>2.9</v>
      </c>
      <c r="AG47" s="3">
        <v>3.2</v>
      </c>
      <c r="AH47" s="3">
        <v>0</v>
      </c>
      <c r="AI47" s="3">
        <v>0</v>
      </c>
      <c r="AJ47" s="3">
        <v>1.24</v>
      </c>
      <c r="AK47" s="3">
        <v>1</v>
      </c>
      <c r="AL47" s="3">
        <v>0</v>
      </c>
      <c r="AM47" s="3">
        <v>0</v>
      </c>
      <c r="AN47" s="3">
        <v>0</v>
      </c>
      <c r="AO47" s="3">
        <v>0.5</v>
      </c>
      <c r="AP47" s="3">
        <v>0</v>
      </c>
      <c r="AQ47" s="3">
        <v>24.24</v>
      </c>
      <c r="AR47" s="3">
        <v>5.88</v>
      </c>
      <c r="AS47" s="3">
        <v>0</v>
      </c>
      <c r="AT47" s="4">
        <v>0.5</v>
      </c>
    </row>
    <row r="48" spans="1:46" x14ac:dyDescent="0.25">
      <c r="A48" s="65">
        <v>2021</v>
      </c>
      <c r="B48" s="65">
        <v>12</v>
      </c>
      <c r="C48" s="63">
        <v>2</v>
      </c>
      <c r="D48" s="64">
        <v>23</v>
      </c>
      <c r="E48" s="5">
        <v>45.34</v>
      </c>
      <c r="F48" s="3">
        <v>0</v>
      </c>
      <c r="G48" s="3">
        <v>44.65</v>
      </c>
      <c r="H48" s="3">
        <v>0</v>
      </c>
      <c r="I48" s="3">
        <v>25.58</v>
      </c>
      <c r="J48" s="3">
        <v>25.37</v>
      </c>
      <c r="K48" s="3">
        <v>21.75</v>
      </c>
      <c r="L48" s="3">
        <v>0</v>
      </c>
      <c r="M48" s="3">
        <v>0</v>
      </c>
      <c r="N48" s="3">
        <v>12.38</v>
      </c>
      <c r="O48" s="3">
        <v>22.91</v>
      </c>
      <c r="P48" s="3">
        <v>0</v>
      </c>
      <c r="Q48" s="3">
        <v>3.93</v>
      </c>
      <c r="R48" s="3">
        <v>0</v>
      </c>
      <c r="S48" s="3">
        <v>1.3</v>
      </c>
      <c r="T48" s="3">
        <v>0.2</v>
      </c>
      <c r="U48" s="3">
        <v>0</v>
      </c>
      <c r="V48" s="3">
        <v>8.76</v>
      </c>
      <c r="W48" s="3">
        <v>7.81</v>
      </c>
      <c r="X48" s="3">
        <v>5</v>
      </c>
      <c r="Y48" s="3">
        <v>4.0199999999999996</v>
      </c>
      <c r="Z48" s="3">
        <v>0.5</v>
      </c>
      <c r="AA48" s="3">
        <v>0</v>
      </c>
      <c r="AB48" s="3">
        <v>0</v>
      </c>
      <c r="AC48" s="3">
        <v>8.7200000000000006</v>
      </c>
      <c r="AD48" s="3">
        <v>5.19</v>
      </c>
      <c r="AE48" s="3">
        <v>1.29</v>
      </c>
      <c r="AF48" s="3">
        <v>2.9</v>
      </c>
      <c r="AG48" s="3">
        <v>3.2</v>
      </c>
      <c r="AH48" s="3">
        <v>0</v>
      </c>
      <c r="AI48" s="3">
        <v>0</v>
      </c>
      <c r="AJ48" s="3">
        <v>1.34</v>
      </c>
      <c r="AK48" s="3">
        <v>1.21</v>
      </c>
      <c r="AL48" s="3">
        <v>0</v>
      </c>
      <c r="AM48" s="3">
        <v>0</v>
      </c>
      <c r="AN48" s="3">
        <v>0</v>
      </c>
      <c r="AO48" s="3">
        <v>0.5</v>
      </c>
      <c r="AP48" s="3">
        <v>0</v>
      </c>
      <c r="AQ48" s="3">
        <v>24.22</v>
      </c>
      <c r="AR48" s="3">
        <v>0</v>
      </c>
      <c r="AS48" s="3">
        <v>0</v>
      </c>
      <c r="AT48" s="4">
        <v>0.5</v>
      </c>
    </row>
    <row r="49" spans="1:46" x14ac:dyDescent="0.25">
      <c r="A49" s="65">
        <v>2021</v>
      </c>
      <c r="B49" s="65">
        <v>12</v>
      </c>
      <c r="C49" s="63">
        <v>2</v>
      </c>
      <c r="D49" s="64">
        <v>24</v>
      </c>
      <c r="E49" s="5">
        <v>44.12</v>
      </c>
      <c r="F49" s="3">
        <v>0</v>
      </c>
      <c r="G49" s="3">
        <v>44.61</v>
      </c>
      <c r="H49" s="3">
        <v>0</v>
      </c>
      <c r="I49" s="3">
        <v>25.54</v>
      </c>
      <c r="J49" s="3">
        <v>25.3</v>
      </c>
      <c r="K49" s="3">
        <v>0.04</v>
      </c>
      <c r="L49" s="3">
        <v>0</v>
      </c>
      <c r="M49" s="3">
        <v>0</v>
      </c>
      <c r="N49" s="3">
        <v>12.38</v>
      </c>
      <c r="O49" s="3">
        <v>22.87</v>
      </c>
      <c r="P49" s="3">
        <v>0</v>
      </c>
      <c r="Q49" s="3">
        <v>3.98</v>
      </c>
      <c r="R49" s="3">
        <v>0</v>
      </c>
      <c r="S49" s="3">
        <v>1.3</v>
      </c>
      <c r="T49" s="3">
        <v>0.2</v>
      </c>
      <c r="U49" s="3">
        <v>0</v>
      </c>
      <c r="V49" s="3">
        <v>8.73</v>
      </c>
      <c r="W49" s="3">
        <v>7.8</v>
      </c>
      <c r="X49" s="3">
        <v>5</v>
      </c>
      <c r="Y49" s="3">
        <v>4.03</v>
      </c>
      <c r="Z49" s="3">
        <v>0.5</v>
      </c>
      <c r="AA49" s="3">
        <v>0</v>
      </c>
      <c r="AB49" s="3">
        <v>0</v>
      </c>
      <c r="AC49" s="3">
        <v>8.7200000000000006</v>
      </c>
      <c r="AD49" s="3">
        <v>5.25</v>
      </c>
      <c r="AE49" s="3">
        <v>1.26</v>
      </c>
      <c r="AF49" s="3">
        <v>2.9</v>
      </c>
      <c r="AG49" s="3">
        <v>3.2</v>
      </c>
      <c r="AH49" s="3">
        <v>0</v>
      </c>
      <c r="AI49" s="3">
        <v>0</v>
      </c>
      <c r="AJ49" s="3">
        <v>1.34</v>
      </c>
      <c r="AK49" s="3">
        <v>1.21</v>
      </c>
      <c r="AL49" s="3">
        <v>0</v>
      </c>
      <c r="AM49" s="3">
        <v>0</v>
      </c>
      <c r="AN49" s="3">
        <v>0</v>
      </c>
      <c r="AO49" s="3">
        <v>0.5</v>
      </c>
      <c r="AP49" s="3">
        <v>0</v>
      </c>
      <c r="AQ49" s="3">
        <v>23.95</v>
      </c>
      <c r="AR49" s="3">
        <v>0</v>
      </c>
      <c r="AS49" s="3">
        <v>0</v>
      </c>
      <c r="AT49" s="4">
        <v>0.5</v>
      </c>
    </row>
    <row r="50" spans="1:46" x14ac:dyDescent="0.25">
      <c r="A50" s="65">
        <v>2021</v>
      </c>
      <c r="B50" s="65">
        <v>12</v>
      </c>
      <c r="C50" s="63">
        <v>3</v>
      </c>
      <c r="D50" s="64">
        <v>1</v>
      </c>
      <c r="E50" s="5">
        <v>44.39</v>
      </c>
      <c r="F50" s="3">
        <v>0</v>
      </c>
      <c r="G50" s="3">
        <v>44.62</v>
      </c>
      <c r="H50" s="3">
        <v>0</v>
      </c>
      <c r="I50" s="3">
        <v>27.31</v>
      </c>
      <c r="J50" s="3">
        <v>5.83</v>
      </c>
      <c r="K50" s="3">
        <v>0</v>
      </c>
      <c r="L50" s="3">
        <v>0</v>
      </c>
      <c r="M50" s="3">
        <v>0</v>
      </c>
      <c r="N50" s="3">
        <v>12.4</v>
      </c>
      <c r="O50" s="3">
        <v>13.12</v>
      </c>
      <c r="P50" s="3">
        <v>0</v>
      </c>
      <c r="Q50" s="3">
        <v>4.0199999999999996</v>
      </c>
      <c r="R50" s="3">
        <v>0</v>
      </c>
      <c r="S50" s="3">
        <v>1.3</v>
      </c>
      <c r="T50" s="3">
        <v>0.2</v>
      </c>
      <c r="U50" s="3">
        <v>0</v>
      </c>
      <c r="V50" s="3">
        <v>2.8</v>
      </c>
      <c r="W50" s="3">
        <v>7.81</v>
      </c>
      <c r="X50" s="3">
        <v>5</v>
      </c>
      <c r="Y50" s="3">
        <v>4.04</v>
      </c>
      <c r="Z50" s="3">
        <v>0</v>
      </c>
      <c r="AA50" s="3">
        <v>0</v>
      </c>
      <c r="AB50" s="3">
        <v>0</v>
      </c>
      <c r="AC50" s="3">
        <v>8.7200000000000006</v>
      </c>
      <c r="AD50" s="3">
        <v>5.28</v>
      </c>
      <c r="AE50" s="3">
        <v>1.28</v>
      </c>
      <c r="AF50" s="3">
        <v>2.9</v>
      </c>
      <c r="AG50" s="3">
        <v>3.2</v>
      </c>
      <c r="AH50" s="3">
        <v>0</v>
      </c>
      <c r="AI50" s="3">
        <v>0.2</v>
      </c>
      <c r="AJ50" s="3">
        <v>1.34</v>
      </c>
      <c r="AK50" s="3">
        <v>1.21</v>
      </c>
      <c r="AL50" s="3">
        <v>0</v>
      </c>
      <c r="AM50" s="3">
        <v>0</v>
      </c>
      <c r="AN50" s="3">
        <v>0</v>
      </c>
      <c r="AO50" s="3">
        <v>0.5</v>
      </c>
      <c r="AP50" s="3">
        <v>0</v>
      </c>
      <c r="AQ50" s="3">
        <v>19.059999999999999</v>
      </c>
      <c r="AR50" s="3">
        <v>0</v>
      </c>
      <c r="AS50" s="3">
        <v>0</v>
      </c>
      <c r="AT50" s="4">
        <v>0.5</v>
      </c>
    </row>
    <row r="51" spans="1:46" x14ac:dyDescent="0.25">
      <c r="A51" s="65">
        <v>2021</v>
      </c>
      <c r="B51" s="65">
        <v>12</v>
      </c>
      <c r="C51" s="63">
        <v>3</v>
      </c>
      <c r="D51" s="64">
        <v>2</v>
      </c>
      <c r="E51" s="5">
        <v>14.36</v>
      </c>
      <c r="F51" s="3">
        <v>0</v>
      </c>
      <c r="G51" s="3">
        <v>32.299999999999997</v>
      </c>
      <c r="H51" s="3">
        <v>0</v>
      </c>
      <c r="I51" s="3">
        <v>27.8</v>
      </c>
      <c r="J51" s="3">
        <v>0</v>
      </c>
      <c r="K51" s="3">
        <v>0</v>
      </c>
      <c r="L51" s="3">
        <v>0</v>
      </c>
      <c r="M51" s="3">
        <v>0</v>
      </c>
      <c r="N51" s="3">
        <v>12.39</v>
      </c>
      <c r="O51" s="3">
        <v>0</v>
      </c>
      <c r="P51" s="3">
        <v>0</v>
      </c>
      <c r="Q51" s="3">
        <v>4.05</v>
      </c>
      <c r="R51" s="3">
        <v>0</v>
      </c>
      <c r="S51" s="3">
        <v>1.3</v>
      </c>
      <c r="T51" s="3">
        <v>0.2</v>
      </c>
      <c r="U51" s="3">
        <v>0</v>
      </c>
      <c r="V51" s="3">
        <v>0</v>
      </c>
      <c r="W51" s="3">
        <v>7.82</v>
      </c>
      <c r="X51" s="3">
        <v>5</v>
      </c>
      <c r="Y51" s="3">
        <v>4.05</v>
      </c>
      <c r="Z51" s="3">
        <v>0</v>
      </c>
      <c r="AA51" s="3">
        <v>0</v>
      </c>
      <c r="AB51" s="3">
        <v>0</v>
      </c>
      <c r="AC51" s="3">
        <v>8.7200000000000006</v>
      </c>
      <c r="AD51" s="3">
        <v>5.29</v>
      </c>
      <c r="AE51" s="3">
        <v>1.22</v>
      </c>
      <c r="AF51" s="3">
        <v>2.9</v>
      </c>
      <c r="AG51" s="3">
        <v>3.2</v>
      </c>
      <c r="AH51" s="3">
        <v>0</v>
      </c>
      <c r="AI51" s="3">
        <v>0.2</v>
      </c>
      <c r="AJ51" s="3">
        <v>1.34</v>
      </c>
      <c r="AK51" s="3">
        <v>1.21</v>
      </c>
      <c r="AL51" s="3">
        <v>0</v>
      </c>
      <c r="AM51" s="3">
        <v>0</v>
      </c>
      <c r="AN51" s="3">
        <v>0</v>
      </c>
      <c r="AO51" s="3">
        <v>0.5</v>
      </c>
      <c r="AP51" s="3">
        <v>0</v>
      </c>
      <c r="AQ51" s="3">
        <v>0</v>
      </c>
      <c r="AR51" s="3">
        <v>0</v>
      </c>
      <c r="AS51" s="3">
        <v>0</v>
      </c>
      <c r="AT51" s="4">
        <v>0.5</v>
      </c>
    </row>
    <row r="52" spans="1:46" x14ac:dyDescent="0.25">
      <c r="A52" s="65">
        <v>2021</v>
      </c>
      <c r="B52" s="65">
        <v>12</v>
      </c>
      <c r="C52" s="63">
        <v>3</v>
      </c>
      <c r="D52" s="64">
        <v>3</v>
      </c>
      <c r="E52" s="5">
        <v>0</v>
      </c>
      <c r="F52" s="3">
        <v>0</v>
      </c>
      <c r="G52" s="3">
        <v>0</v>
      </c>
      <c r="H52" s="3">
        <v>0</v>
      </c>
      <c r="I52" s="3">
        <v>27.78</v>
      </c>
      <c r="J52" s="3">
        <v>0</v>
      </c>
      <c r="K52" s="3">
        <v>0</v>
      </c>
      <c r="L52" s="3">
        <v>0</v>
      </c>
      <c r="M52" s="3">
        <v>0</v>
      </c>
      <c r="N52" s="3">
        <v>1.23</v>
      </c>
      <c r="O52" s="3">
        <v>0</v>
      </c>
      <c r="P52" s="3">
        <v>0</v>
      </c>
      <c r="Q52" s="3">
        <v>4.03</v>
      </c>
      <c r="R52" s="3">
        <v>0</v>
      </c>
      <c r="S52" s="3">
        <v>1.3</v>
      </c>
      <c r="T52" s="3">
        <v>0</v>
      </c>
      <c r="U52" s="3">
        <v>0</v>
      </c>
      <c r="V52" s="3">
        <v>0</v>
      </c>
      <c r="W52" s="3">
        <v>7.82</v>
      </c>
      <c r="X52" s="3">
        <v>5</v>
      </c>
      <c r="Y52" s="3">
        <v>4.05</v>
      </c>
      <c r="Z52" s="3">
        <v>0</v>
      </c>
      <c r="AA52" s="3">
        <v>0</v>
      </c>
      <c r="AB52" s="3">
        <v>0</v>
      </c>
      <c r="AC52" s="3">
        <v>8.7200000000000006</v>
      </c>
      <c r="AD52" s="3">
        <v>5.28</v>
      </c>
      <c r="AE52" s="3">
        <v>1.25</v>
      </c>
      <c r="AF52" s="3">
        <v>2.9</v>
      </c>
      <c r="AG52" s="3">
        <v>3.2</v>
      </c>
      <c r="AH52" s="3">
        <v>0</v>
      </c>
      <c r="AI52" s="3">
        <v>0.2</v>
      </c>
      <c r="AJ52" s="3">
        <v>1.34</v>
      </c>
      <c r="AK52" s="3">
        <v>1.21</v>
      </c>
      <c r="AL52" s="3">
        <v>0</v>
      </c>
      <c r="AM52" s="3">
        <v>0</v>
      </c>
      <c r="AN52" s="3">
        <v>0</v>
      </c>
      <c r="AO52" s="3">
        <v>0.5</v>
      </c>
      <c r="AP52" s="3">
        <v>0</v>
      </c>
      <c r="AQ52" s="3">
        <v>0</v>
      </c>
      <c r="AR52" s="3">
        <v>0</v>
      </c>
      <c r="AS52" s="3">
        <v>0</v>
      </c>
      <c r="AT52" s="4">
        <v>0.5</v>
      </c>
    </row>
    <row r="53" spans="1:46" x14ac:dyDescent="0.25">
      <c r="A53" s="65">
        <v>2021</v>
      </c>
      <c r="B53" s="65">
        <v>12</v>
      </c>
      <c r="C53" s="63">
        <v>3</v>
      </c>
      <c r="D53" s="64">
        <v>4</v>
      </c>
      <c r="E53" s="5">
        <v>0</v>
      </c>
      <c r="F53" s="3">
        <v>0</v>
      </c>
      <c r="G53" s="3">
        <v>0</v>
      </c>
      <c r="H53" s="3">
        <v>0</v>
      </c>
      <c r="I53" s="3">
        <v>27.7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4.01</v>
      </c>
      <c r="R53" s="3">
        <v>0</v>
      </c>
      <c r="S53" s="3">
        <v>1.3</v>
      </c>
      <c r="T53" s="3">
        <v>0</v>
      </c>
      <c r="U53" s="3">
        <v>0</v>
      </c>
      <c r="V53" s="3">
        <v>0</v>
      </c>
      <c r="W53" s="3">
        <v>7.81</v>
      </c>
      <c r="X53" s="3">
        <v>5</v>
      </c>
      <c r="Y53" s="3">
        <v>4.05</v>
      </c>
      <c r="Z53" s="3">
        <v>0</v>
      </c>
      <c r="AA53" s="3">
        <v>0</v>
      </c>
      <c r="AB53" s="3">
        <v>0</v>
      </c>
      <c r="AC53" s="3">
        <v>8.7200000000000006</v>
      </c>
      <c r="AD53" s="3">
        <v>5.27</v>
      </c>
      <c r="AE53" s="3">
        <v>1.24</v>
      </c>
      <c r="AF53" s="3">
        <v>2.9</v>
      </c>
      <c r="AG53" s="3">
        <v>3.2</v>
      </c>
      <c r="AH53" s="3">
        <v>0</v>
      </c>
      <c r="AI53" s="3">
        <v>0.2</v>
      </c>
      <c r="AJ53" s="3">
        <v>1.34</v>
      </c>
      <c r="AK53" s="3">
        <v>1.21</v>
      </c>
      <c r="AL53" s="3">
        <v>0</v>
      </c>
      <c r="AM53" s="3">
        <v>0</v>
      </c>
      <c r="AN53" s="3">
        <v>0</v>
      </c>
      <c r="AO53" s="3">
        <v>0.5</v>
      </c>
      <c r="AP53" s="3">
        <v>0</v>
      </c>
      <c r="AQ53" s="3">
        <v>0</v>
      </c>
      <c r="AR53" s="3">
        <v>0</v>
      </c>
      <c r="AS53" s="3">
        <v>0</v>
      </c>
      <c r="AT53" s="4">
        <v>0.5</v>
      </c>
    </row>
    <row r="54" spans="1:46" x14ac:dyDescent="0.25">
      <c r="A54" s="65">
        <v>2021</v>
      </c>
      <c r="B54" s="65">
        <v>12</v>
      </c>
      <c r="C54" s="63">
        <v>3</v>
      </c>
      <c r="D54" s="64">
        <v>5</v>
      </c>
      <c r="E54" s="5">
        <v>0</v>
      </c>
      <c r="F54" s="3">
        <v>0</v>
      </c>
      <c r="G54" s="3">
        <v>0</v>
      </c>
      <c r="H54" s="3">
        <v>0</v>
      </c>
      <c r="I54" s="3">
        <v>27.52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3.99</v>
      </c>
      <c r="R54" s="3">
        <v>0</v>
      </c>
      <c r="S54" s="3">
        <v>1.3</v>
      </c>
      <c r="T54" s="3">
        <v>0</v>
      </c>
      <c r="U54" s="3">
        <v>0</v>
      </c>
      <c r="V54" s="3">
        <v>0</v>
      </c>
      <c r="W54" s="3">
        <v>7.8</v>
      </c>
      <c r="X54" s="3">
        <v>5</v>
      </c>
      <c r="Y54" s="3">
        <v>4.0599999999999996</v>
      </c>
      <c r="Z54" s="3">
        <v>0</v>
      </c>
      <c r="AA54" s="3">
        <v>0</v>
      </c>
      <c r="AB54" s="3">
        <v>0</v>
      </c>
      <c r="AC54" s="3">
        <v>8.7200000000000006</v>
      </c>
      <c r="AD54" s="3">
        <v>5.24</v>
      </c>
      <c r="AE54" s="3">
        <v>1.22</v>
      </c>
      <c r="AF54" s="3">
        <v>2.9</v>
      </c>
      <c r="AG54" s="3">
        <v>3.2</v>
      </c>
      <c r="AH54" s="3">
        <v>0</v>
      </c>
      <c r="AI54" s="3">
        <v>0.2</v>
      </c>
      <c r="AJ54" s="3">
        <v>1.34</v>
      </c>
      <c r="AK54" s="3">
        <v>1.21</v>
      </c>
      <c r="AL54" s="3">
        <v>0</v>
      </c>
      <c r="AM54" s="3">
        <v>0</v>
      </c>
      <c r="AN54" s="3">
        <v>0</v>
      </c>
      <c r="AO54" s="3">
        <v>0.5</v>
      </c>
      <c r="AP54" s="3">
        <v>0</v>
      </c>
      <c r="AQ54" s="3">
        <v>0</v>
      </c>
      <c r="AR54" s="3">
        <v>0</v>
      </c>
      <c r="AS54" s="3">
        <v>0</v>
      </c>
      <c r="AT54" s="4">
        <v>0.5</v>
      </c>
    </row>
    <row r="55" spans="1:46" x14ac:dyDescent="0.25">
      <c r="A55" s="65">
        <v>2021</v>
      </c>
      <c r="B55" s="65">
        <v>12</v>
      </c>
      <c r="C55" s="63">
        <v>3</v>
      </c>
      <c r="D55" s="64">
        <v>6</v>
      </c>
      <c r="E55" s="5">
        <v>0</v>
      </c>
      <c r="F55" s="3">
        <v>0</v>
      </c>
      <c r="G55" s="3">
        <v>0</v>
      </c>
      <c r="H55" s="3">
        <v>0</v>
      </c>
      <c r="I55" s="3">
        <v>0.08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3.98</v>
      </c>
      <c r="R55" s="3">
        <v>0</v>
      </c>
      <c r="S55" s="3">
        <v>1.3</v>
      </c>
      <c r="T55" s="3">
        <v>0</v>
      </c>
      <c r="U55" s="3">
        <v>0</v>
      </c>
      <c r="V55" s="3">
        <v>0</v>
      </c>
      <c r="W55" s="3">
        <v>7.81</v>
      </c>
      <c r="X55" s="3">
        <v>5</v>
      </c>
      <c r="Y55" s="3">
        <v>4.0599999999999996</v>
      </c>
      <c r="Z55" s="3">
        <v>0</v>
      </c>
      <c r="AA55" s="3">
        <v>0</v>
      </c>
      <c r="AB55" s="3">
        <v>0</v>
      </c>
      <c r="AC55" s="3">
        <v>8.7200000000000006</v>
      </c>
      <c r="AD55" s="3">
        <v>5.27</v>
      </c>
      <c r="AE55" s="3">
        <v>1.23</v>
      </c>
      <c r="AF55" s="3">
        <v>2.9</v>
      </c>
      <c r="AG55" s="3">
        <v>3.2</v>
      </c>
      <c r="AH55" s="3">
        <v>0</v>
      </c>
      <c r="AI55" s="3">
        <v>0.2</v>
      </c>
      <c r="AJ55" s="3">
        <v>1.34</v>
      </c>
      <c r="AK55" s="3">
        <v>1.21</v>
      </c>
      <c r="AL55" s="3">
        <v>0</v>
      </c>
      <c r="AM55" s="3">
        <v>0</v>
      </c>
      <c r="AN55" s="3">
        <v>0</v>
      </c>
      <c r="AO55" s="3">
        <v>0.5</v>
      </c>
      <c r="AP55" s="3">
        <v>0</v>
      </c>
      <c r="AQ55" s="3">
        <v>0</v>
      </c>
      <c r="AR55" s="3">
        <v>0</v>
      </c>
      <c r="AS55" s="3">
        <v>0</v>
      </c>
      <c r="AT55" s="4">
        <v>0.5</v>
      </c>
    </row>
    <row r="56" spans="1:46" x14ac:dyDescent="0.25">
      <c r="A56" s="65">
        <v>2021</v>
      </c>
      <c r="B56" s="65">
        <v>12</v>
      </c>
      <c r="C56" s="63">
        <v>3</v>
      </c>
      <c r="D56" s="64">
        <v>7</v>
      </c>
      <c r="E56" s="5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3.96</v>
      </c>
      <c r="R56" s="3">
        <v>0</v>
      </c>
      <c r="S56" s="3">
        <v>1.3</v>
      </c>
      <c r="T56" s="3">
        <v>0.2</v>
      </c>
      <c r="U56" s="3">
        <v>0</v>
      </c>
      <c r="V56" s="3">
        <v>0</v>
      </c>
      <c r="W56" s="3">
        <v>7.81</v>
      </c>
      <c r="X56" s="3">
        <v>5</v>
      </c>
      <c r="Y56" s="3">
        <v>4.04</v>
      </c>
      <c r="Z56" s="3">
        <v>0</v>
      </c>
      <c r="AA56" s="3">
        <v>0</v>
      </c>
      <c r="AB56" s="3">
        <v>0</v>
      </c>
      <c r="AC56" s="3">
        <v>8.7200000000000006</v>
      </c>
      <c r="AD56" s="3">
        <v>5.28</v>
      </c>
      <c r="AE56" s="3">
        <v>1.23</v>
      </c>
      <c r="AF56" s="3">
        <v>2.9</v>
      </c>
      <c r="AG56" s="3">
        <v>3.2</v>
      </c>
      <c r="AH56" s="3">
        <v>0</v>
      </c>
      <c r="AI56" s="3">
        <v>0.2</v>
      </c>
      <c r="AJ56" s="3">
        <v>1.34</v>
      </c>
      <c r="AK56" s="3">
        <v>1.21</v>
      </c>
      <c r="AL56" s="3">
        <v>0</v>
      </c>
      <c r="AM56" s="3">
        <v>0</v>
      </c>
      <c r="AN56" s="3">
        <v>0</v>
      </c>
      <c r="AO56" s="3">
        <v>0.5</v>
      </c>
      <c r="AP56" s="3">
        <v>0</v>
      </c>
      <c r="AQ56" s="3">
        <v>0</v>
      </c>
      <c r="AR56" s="3">
        <v>0</v>
      </c>
      <c r="AS56" s="3">
        <v>0</v>
      </c>
      <c r="AT56" s="4">
        <v>0.5</v>
      </c>
    </row>
    <row r="57" spans="1:46" x14ac:dyDescent="0.25">
      <c r="A57" s="65">
        <v>2021</v>
      </c>
      <c r="B57" s="65">
        <v>12</v>
      </c>
      <c r="C57" s="63">
        <v>3</v>
      </c>
      <c r="D57" s="64">
        <v>8</v>
      </c>
      <c r="E57" s="5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10.69</v>
      </c>
      <c r="O57" s="3">
        <v>0</v>
      </c>
      <c r="P57" s="3">
        <v>0</v>
      </c>
      <c r="Q57" s="3">
        <v>3.93</v>
      </c>
      <c r="R57" s="3">
        <v>0</v>
      </c>
      <c r="S57" s="3">
        <v>1.3</v>
      </c>
      <c r="T57" s="3">
        <v>0.2</v>
      </c>
      <c r="U57" s="3">
        <v>0</v>
      </c>
      <c r="V57" s="3">
        <v>0</v>
      </c>
      <c r="W57" s="3">
        <v>7.82</v>
      </c>
      <c r="X57" s="3">
        <v>5</v>
      </c>
      <c r="Y57" s="3">
        <v>4.05</v>
      </c>
      <c r="Z57" s="3">
        <v>0</v>
      </c>
      <c r="AA57" s="3">
        <v>0</v>
      </c>
      <c r="AB57" s="3">
        <v>0</v>
      </c>
      <c r="AC57" s="3">
        <v>8.7100000000000009</v>
      </c>
      <c r="AD57" s="3">
        <v>5.28</v>
      </c>
      <c r="AE57" s="3">
        <v>1.28</v>
      </c>
      <c r="AF57" s="3">
        <v>2.9</v>
      </c>
      <c r="AG57" s="3">
        <v>3.2</v>
      </c>
      <c r="AH57" s="3">
        <v>0</v>
      </c>
      <c r="AI57" s="3">
        <v>0.2</v>
      </c>
      <c r="AJ57" s="3">
        <v>1.44</v>
      </c>
      <c r="AK57" s="3">
        <v>1.31</v>
      </c>
      <c r="AL57" s="3">
        <v>0</v>
      </c>
      <c r="AM57" s="3">
        <v>0</v>
      </c>
      <c r="AN57" s="3">
        <v>0</v>
      </c>
      <c r="AO57" s="3">
        <v>0.5</v>
      </c>
      <c r="AP57" s="3">
        <v>0</v>
      </c>
      <c r="AQ57" s="3">
        <v>0</v>
      </c>
      <c r="AR57" s="3">
        <v>0</v>
      </c>
      <c r="AS57" s="3">
        <v>0</v>
      </c>
      <c r="AT57" s="4">
        <v>0.5</v>
      </c>
    </row>
    <row r="58" spans="1:46" x14ac:dyDescent="0.25">
      <c r="A58" s="65">
        <v>2021</v>
      </c>
      <c r="B58" s="65">
        <v>12</v>
      </c>
      <c r="C58" s="63">
        <v>3</v>
      </c>
      <c r="D58" s="64">
        <v>9</v>
      </c>
      <c r="E58" s="5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12.35</v>
      </c>
      <c r="O58" s="3">
        <v>0</v>
      </c>
      <c r="P58" s="3">
        <v>0</v>
      </c>
      <c r="Q58" s="3">
        <v>3.91</v>
      </c>
      <c r="R58" s="3">
        <v>0</v>
      </c>
      <c r="S58" s="3">
        <v>1.3</v>
      </c>
      <c r="T58" s="3">
        <v>0.2</v>
      </c>
      <c r="U58" s="3">
        <v>0</v>
      </c>
      <c r="V58" s="3">
        <v>0</v>
      </c>
      <c r="W58" s="3">
        <v>7.8</v>
      </c>
      <c r="X58" s="3">
        <v>5</v>
      </c>
      <c r="Y58" s="3">
        <v>4.0599999999999996</v>
      </c>
      <c r="Z58" s="3">
        <v>0</v>
      </c>
      <c r="AA58" s="3">
        <v>0</v>
      </c>
      <c r="AB58" s="3">
        <v>0</v>
      </c>
      <c r="AC58" s="3">
        <v>8.7100000000000009</v>
      </c>
      <c r="AD58" s="3">
        <v>5.26</v>
      </c>
      <c r="AE58" s="3">
        <v>1.31</v>
      </c>
      <c r="AF58" s="3">
        <v>2.9</v>
      </c>
      <c r="AG58" s="3">
        <v>3.2</v>
      </c>
      <c r="AH58" s="3">
        <v>0</v>
      </c>
      <c r="AI58" s="3">
        <v>0.2</v>
      </c>
      <c r="AJ58" s="3">
        <v>1.45</v>
      </c>
      <c r="AK58" s="3">
        <v>1.32</v>
      </c>
      <c r="AL58" s="3">
        <v>0</v>
      </c>
      <c r="AM58" s="3">
        <v>0</v>
      </c>
      <c r="AN58" s="3">
        <v>0</v>
      </c>
      <c r="AO58" s="3">
        <v>0.5</v>
      </c>
      <c r="AP58" s="3">
        <v>0</v>
      </c>
      <c r="AQ58" s="3">
        <v>0</v>
      </c>
      <c r="AR58" s="3">
        <v>0</v>
      </c>
      <c r="AS58" s="3">
        <v>0</v>
      </c>
      <c r="AT58" s="4">
        <v>0.5</v>
      </c>
    </row>
    <row r="59" spans="1:46" x14ac:dyDescent="0.25">
      <c r="A59" s="65">
        <v>2021</v>
      </c>
      <c r="B59" s="65">
        <v>12</v>
      </c>
      <c r="C59" s="63">
        <v>3</v>
      </c>
      <c r="D59" s="64">
        <v>10</v>
      </c>
      <c r="E59" s="5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12.32</v>
      </c>
      <c r="O59" s="3">
        <v>0</v>
      </c>
      <c r="P59" s="3">
        <v>0</v>
      </c>
      <c r="Q59" s="3">
        <v>3.89</v>
      </c>
      <c r="R59" s="3">
        <v>0</v>
      </c>
      <c r="S59" s="3">
        <v>1.3</v>
      </c>
      <c r="T59" s="3">
        <v>0.2</v>
      </c>
      <c r="U59" s="3">
        <v>0</v>
      </c>
      <c r="V59" s="3">
        <v>0</v>
      </c>
      <c r="W59" s="3">
        <v>7.78</v>
      </c>
      <c r="X59" s="3">
        <v>5</v>
      </c>
      <c r="Y59" s="3">
        <v>4.05</v>
      </c>
      <c r="Z59" s="3">
        <v>0</v>
      </c>
      <c r="AA59" s="3">
        <v>0</v>
      </c>
      <c r="AB59" s="3">
        <v>0</v>
      </c>
      <c r="AC59" s="3">
        <v>8.7200000000000006</v>
      </c>
      <c r="AD59" s="3">
        <v>5.25</v>
      </c>
      <c r="AE59" s="3">
        <v>1.33</v>
      </c>
      <c r="AF59" s="3">
        <v>2.9</v>
      </c>
      <c r="AG59" s="3">
        <v>3.2</v>
      </c>
      <c r="AH59" s="3">
        <v>0</v>
      </c>
      <c r="AI59" s="3">
        <v>0.2</v>
      </c>
      <c r="AJ59" s="3">
        <v>1.45</v>
      </c>
      <c r="AK59" s="3">
        <v>1.32</v>
      </c>
      <c r="AL59" s="3">
        <v>0</v>
      </c>
      <c r="AM59" s="3">
        <v>0</v>
      </c>
      <c r="AN59" s="3">
        <v>0</v>
      </c>
      <c r="AO59" s="3">
        <v>0.5</v>
      </c>
      <c r="AP59" s="3">
        <v>0</v>
      </c>
      <c r="AQ59" s="3">
        <v>0</v>
      </c>
      <c r="AR59" s="3">
        <v>0</v>
      </c>
      <c r="AS59" s="3">
        <v>0</v>
      </c>
      <c r="AT59" s="4">
        <v>0.5</v>
      </c>
    </row>
    <row r="60" spans="1:46" x14ac:dyDescent="0.25">
      <c r="A60" s="65">
        <v>2021</v>
      </c>
      <c r="B60" s="65">
        <v>12</v>
      </c>
      <c r="C60" s="63">
        <v>3</v>
      </c>
      <c r="D60" s="64">
        <v>11</v>
      </c>
      <c r="E60" s="5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12.3</v>
      </c>
      <c r="O60" s="3">
        <v>0</v>
      </c>
      <c r="P60" s="3">
        <v>0</v>
      </c>
      <c r="Q60" s="3">
        <v>3.88</v>
      </c>
      <c r="R60" s="3">
        <v>0</v>
      </c>
      <c r="S60" s="3">
        <v>1.3</v>
      </c>
      <c r="T60" s="3">
        <v>0.2</v>
      </c>
      <c r="U60" s="3">
        <v>0</v>
      </c>
      <c r="V60" s="3">
        <v>0</v>
      </c>
      <c r="W60" s="3">
        <v>7.81</v>
      </c>
      <c r="X60" s="3">
        <v>5</v>
      </c>
      <c r="Y60" s="3">
        <v>4.0599999999999996</v>
      </c>
      <c r="Z60" s="3">
        <v>0</v>
      </c>
      <c r="AA60" s="3">
        <v>0</v>
      </c>
      <c r="AB60" s="3">
        <v>0</v>
      </c>
      <c r="AC60" s="3">
        <v>8.7100000000000009</v>
      </c>
      <c r="AD60" s="3">
        <v>5.26</v>
      </c>
      <c r="AE60" s="3">
        <v>1.37</v>
      </c>
      <c r="AF60" s="3">
        <v>2.9</v>
      </c>
      <c r="AG60" s="3">
        <v>3.2</v>
      </c>
      <c r="AH60" s="3">
        <v>0</v>
      </c>
      <c r="AI60" s="3">
        <v>0.2</v>
      </c>
      <c r="AJ60" s="3">
        <v>1.45</v>
      </c>
      <c r="AK60" s="3">
        <v>1.32</v>
      </c>
      <c r="AL60" s="3">
        <v>0</v>
      </c>
      <c r="AM60" s="3">
        <v>0</v>
      </c>
      <c r="AN60" s="3">
        <v>0</v>
      </c>
      <c r="AO60" s="3">
        <v>0.5</v>
      </c>
      <c r="AP60" s="3">
        <v>0</v>
      </c>
      <c r="AQ60" s="3">
        <v>0</v>
      </c>
      <c r="AR60" s="3">
        <v>0</v>
      </c>
      <c r="AS60" s="3">
        <v>0</v>
      </c>
      <c r="AT60" s="4">
        <v>0.5</v>
      </c>
    </row>
    <row r="61" spans="1:46" x14ac:dyDescent="0.25">
      <c r="A61" s="65">
        <v>2021</v>
      </c>
      <c r="B61" s="65">
        <v>12</v>
      </c>
      <c r="C61" s="63">
        <v>3</v>
      </c>
      <c r="D61" s="64">
        <v>12</v>
      </c>
      <c r="E61" s="5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12.26</v>
      </c>
      <c r="O61" s="3">
        <v>0</v>
      </c>
      <c r="P61" s="3">
        <v>0</v>
      </c>
      <c r="Q61" s="3">
        <v>3.86</v>
      </c>
      <c r="R61" s="3">
        <v>0</v>
      </c>
      <c r="S61" s="3">
        <v>1.3</v>
      </c>
      <c r="T61" s="3">
        <v>0.2</v>
      </c>
      <c r="U61" s="3">
        <v>0</v>
      </c>
      <c r="V61" s="3">
        <v>0</v>
      </c>
      <c r="W61" s="3">
        <v>7.79</v>
      </c>
      <c r="X61" s="3">
        <v>5</v>
      </c>
      <c r="Y61" s="3">
        <v>4.05</v>
      </c>
      <c r="Z61" s="3">
        <v>0</v>
      </c>
      <c r="AA61" s="3">
        <v>0</v>
      </c>
      <c r="AB61" s="3">
        <v>0</v>
      </c>
      <c r="AC61" s="3">
        <v>8.7100000000000009</v>
      </c>
      <c r="AD61" s="3">
        <v>5.21</v>
      </c>
      <c r="AE61" s="3">
        <v>1.34</v>
      </c>
      <c r="AF61" s="3">
        <v>2.9</v>
      </c>
      <c r="AG61" s="3">
        <v>3.2</v>
      </c>
      <c r="AH61" s="3">
        <v>0</v>
      </c>
      <c r="AI61" s="3">
        <v>0.2</v>
      </c>
      <c r="AJ61" s="3">
        <v>1.45</v>
      </c>
      <c r="AK61" s="3">
        <v>1.32</v>
      </c>
      <c r="AL61" s="3">
        <v>0</v>
      </c>
      <c r="AM61" s="3">
        <v>0</v>
      </c>
      <c r="AN61" s="3">
        <v>0</v>
      </c>
      <c r="AO61" s="3">
        <v>0.5</v>
      </c>
      <c r="AP61" s="3">
        <v>0</v>
      </c>
      <c r="AQ61" s="3">
        <v>0</v>
      </c>
      <c r="AR61" s="3">
        <v>0</v>
      </c>
      <c r="AS61" s="3">
        <v>0</v>
      </c>
      <c r="AT61" s="4">
        <v>0.5</v>
      </c>
    </row>
    <row r="62" spans="1:46" x14ac:dyDescent="0.25">
      <c r="A62" s="65">
        <v>2021</v>
      </c>
      <c r="B62" s="65">
        <v>12</v>
      </c>
      <c r="C62" s="63">
        <v>3</v>
      </c>
      <c r="D62" s="64">
        <v>13</v>
      </c>
      <c r="E62" s="5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4.0599999999999996</v>
      </c>
      <c r="O62" s="3">
        <v>0</v>
      </c>
      <c r="P62" s="3">
        <v>0</v>
      </c>
      <c r="Q62" s="3">
        <v>3.85</v>
      </c>
      <c r="R62" s="3">
        <v>0</v>
      </c>
      <c r="S62" s="3">
        <v>1.3</v>
      </c>
      <c r="T62" s="3">
        <v>0.2</v>
      </c>
      <c r="U62" s="3">
        <v>0</v>
      </c>
      <c r="V62" s="3">
        <v>0</v>
      </c>
      <c r="W62" s="3">
        <v>7.78</v>
      </c>
      <c r="X62" s="3">
        <v>5</v>
      </c>
      <c r="Y62" s="3">
        <v>4.05</v>
      </c>
      <c r="Z62" s="3">
        <v>0</v>
      </c>
      <c r="AA62" s="3">
        <v>0</v>
      </c>
      <c r="AB62" s="3">
        <v>0</v>
      </c>
      <c r="AC62" s="3">
        <v>8.7100000000000009</v>
      </c>
      <c r="AD62" s="3">
        <v>5.21</v>
      </c>
      <c r="AE62" s="3">
        <v>1.21</v>
      </c>
      <c r="AF62" s="3">
        <v>2.9</v>
      </c>
      <c r="AG62" s="3">
        <v>3.2</v>
      </c>
      <c r="AH62" s="3">
        <v>0</v>
      </c>
      <c r="AI62" s="3">
        <v>0.2</v>
      </c>
      <c r="AJ62" s="3">
        <v>1.45</v>
      </c>
      <c r="AK62" s="3">
        <v>1.32</v>
      </c>
      <c r="AL62" s="3">
        <v>0</v>
      </c>
      <c r="AM62" s="3">
        <v>0</v>
      </c>
      <c r="AN62" s="3">
        <v>0</v>
      </c>
      <c r="AO62" s="3">
        <v>0.5</v>
      </c>
      <c r="AP62" s="3">
        <v>0</v>
      </c>
      <c r="AQ62" s="3">
        <v>0</v>
      </c>
      <c r="AR62" s="3">
        <v>0</v>
      </c>
      <c r="AS62" s="3">
        <v>0</v>
      </c>
      <c r="AT62" s="4">
        <v>0.5</v>
      </c>
    </row>
    <row r="63" spans="1:46" x14ac:dyDescent="0.25">
      <c r="A63" s="65">
        <v>2021</v>
      </c>
      <c r="B63" s="65">
        <v>12</v>
      </c>
      <c r="C63" s="63">
        <v>3</v>
      </c>
      <c r="D63" s="64">
        <v>14</v>
      </c>
      <c r="E63" s="5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16.600000000000001</v>
      </c>
      <c r="Q63" s="3">
        <v>3.84</v>
      </c>
      <c r="R63" s="3">
        <v>0</v>
      </c>
      <c r="S63" s="3">
        <v>1.3</v>
      </c>
      <c r="T63" s="3">
        <v>0.2</v>
      </c>
      <c r="U63" s="3">
        <v>0</v>
      </c>
      <c r="V63" s="3">
        <v>0</v>
      </c>
      <c r="W63" s="3">
        <v>7.79</v>
      </c>
      <c r="X63" s="3">
        <v>5</v>
      </c>
      <c r="Y63" s="3">
        <v>4.04</v>
      </c>
      <c r="Z63" s="3">
        <v>0</v>
      </c>
      <c r="AA63" s="3">
        <v>0</v>
      </c>
      <c r="AB63" s="3">
        <v>0</v>
      </c>
      <c r="AC63" s="3">
        <v>8.7100000000000009</v>
      </c>
      <c r="AD63" s="3">
        <v>5.21</v>
      </c>
      <c r="AE63" s="3">
        <v>1.27</v>
      </c>
      <c r="AF63" s="3">
        <v>2.9</v>
      </c>
      <c r="AG63" s="3">
        <v>3.2</v>
      </c>
      <c r="AH63" s="3">
        <v>0</v>
      </c>
      <c r="AI63" s="3">
        <v>0.2</v>
      </c>
      <c r="AJ63" s="3">
        <v>1.45</v>
      </c>
      <c r="AK63" s="3">
        <v>1.32</v>
      </c>
      <c r="AL63" s="3">
        <v>0</v>
      </c>
      <c r="AM63" s="3">
        <v>0</v>
      </c>
      <c r="AN63" s="3">
        <v>0</v>
      </c>
      <c r="AO63" s="3">
        <v>0.5</v>
      </c>
      <c r="AP63" s="3">
        <v>0</v>
      </c>
      <c r="AQ63" s="3">
        <v>0</v>
      </c>
      <c r="AR63" s="3">
        <v>0</v>
      </c>
      <c r="AS63" s="3">
        <v>0</v>
      </c>
      <c r="AT63" s="4">
        <v>0.5</v>
      </c>
    </row>
    <row r="64" spans="1:46" x14ac:dyDescent="0.25">
      <c r="A64" s="65">
        <v>2021</v>
      </c>
      <c r="B64" s="65">
        <v>12</v>
      </c>
      <c r="C64" s="63">
        <v>3</v>
      </c>
      <c r="D64" s="64">
        <v>15</v>
      </c>
      <c r="E64" s="5">
        <v>0</v>
      </c>
      <c r="F64" s="3">
        <v>0</v>
      </c>
      <c r="G64" s="3">
        <v>0</v>
      </c>
      <c r="H64" s="3">
        <v>0</v>
      </c>
      <c r="I64" s="3">
        <v>0</v>
      </c>
      <c r="J64" s="3">
        <v>0.51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21.27</v>
      </c>
      <c r="Q64" s="3">
        <v>3.89</v>
      </c>
      <c r="R64" s="3">
        <v>0</v>
      </c>
      <c r="S64" s="3">
        <v>1.3</v>
      </c>
      <c r="T64" s="3">
        <v>0.2</v>
      </c>
      <c r="U64" s="3">
        <v>0</v>
      </c>
      <c r="V64" s="3">
        <v>0</v>
      </c>
      <c r="W64" s="3">
        <v>7.81</v>
      </c>
      <c r="X64" s="3">
        <v>5</v>
      </c>
      <c r="Y64" s="3">
        <v>4.05</v>
      </c>
      <c r="Z64" s="3">
        <v>0</v>
      </c>
      <c r="AA64" s="3">
        <v>0</v>
      </c>
      <c r="AB64" s="3">
        <v>0</v>
      </c>
      <c r="AC64" s="3">
        <v>8.7100000000000009</v>
      </c>
      <c r="AD64" s="3">
        <v>0</v>
      </c>
      <c r="AE64" s="3">
        <v>1.32</v>
      </c>
      <c r="AF64" s="3">
        <v>2.9</v>
      </c>
      <c r="AG64" s="3">
        <v>3.2</v>
      </c>
      <c r="AH64" s="3">
        <v>0</v>
      </c>
      <c r="AI64" s="3">
        <v>0.2</v>
      </c>
      <c r="AJ64" s="3">
        <v>1.45</v>
      </c>
      <c r="AK64" s="3">
        <v>1.32</v>
      </c>
      <c r="AL64" s="3">
        <v>0</v>
      </c>
      <c r="AM64" s="3">
        <v>0</v>
      </c>
      <c r="AN64" s="3">
        <v>0</v>
      </c>
      <c r="AO64" s="3">
        <v>0.5</v>
      </c>
      <c r="AP64" s="3">
        <v>0</v>
      </c>
      <c r="AQ64" s="3">
        <v>0</v>
      </c>
      <c r="AR64" s="3">
        <v>0</v>
      </c>
      <c r="AS64" s="3">
        <v>0</v>
      </c>
      <c r="AT64" s="4">
        <v>0.5</v>
      </c>
    </row>
    <row r="65" spans="1:46" x14ac:dyDescent="0.25">
      <c r="A65" s="65">
        <v>2021</v>
      </c>
      <c r="B65" s="65">
        <v>12</v>
      </c>
      <c r="C65" s="63">
        <v>3</v>
      </c>
      <c r="D65" s="64">
        <v>16</v>
      </c>
      <c r="E65" s="5">
        <v>0</v>
      </c>
      <c r="F65" s="3">
        <v>0</v>
      </c>
      <c r="G65" s="3">
        <v>0</v>
      </c>
      <c r="H65" s="3">
        <v>9.16</v>
      </c>
      <c r="I65" s="3">
        <v>0</v>
      </c>
      <c r="J65" s="3">
        <v>27.08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21.22</v>
      </c>
      <c r="Q65" s="3">
        <v>3.88</v>
      </c>
      <c r="R65" s="3">
        <v>0</v>
      </c>
      <c r="S65" s="3">
        <v>1.3</v>
      </c>
      <c r="T65" s="3">
        <v>0.2</v>
      </c>
      <c r="U65" s="3">
        <v>0</v>
      </c>
      <c r="V65" s="3">
        <v>0</v>
      </c>
      <c r="W65" s="3">
        <v>7.8</v>
      </c>
      <c r="X65" s="3">
        <v>5</v>
      </c>
      <c r="Y65" s="3">
        <v>4.05</v>
      </c>
      <c r="Z65" s="3">
        <v>0.2</v>
      </c>
      <c r="AA65" s="3">
        <v>0</v>
      </c>
      <c r="AB65" s="3">
        <v>0</v>
      </c>
      <c r="AC65" s="3">
        <v>8.7100000000000009</v>
      </c>
      <c r="AD65" s="3">
        <v>0</v>
      </c>
      <c r="AE65" s="3">
        <v>1.3</v>
      </c>
      <c r="AF65" s="3">
        <v>2.9</v>
      </c>
      <c r="AG65" s="3">
        <v>3.2</v>
      </c>
      <c r="AH65" s="3">
        <v>0</v>
      </c>
      <c r="AI65" s="3">
        <v>0.2</v>
      </c>
      <c r="AJ65" s="3">
        <v>1.45</v>
      </c>
      <c r="AK65" s="3">
        <v>1.31</v>
      </c>
      <c r="AL65" s="3">
        <v>0</v>
      </c>
      <c r="AM65" s="3">
        <v>0</v>
      </c>
      <c r="AN65" s="3">
        <v>0</v>
      </c>
      <c r="AO65" s="3">
        <v>0.5</v>
      </c>
      <c r="AP65" s="3">
        <v>0</v>
      </c>
      <c r="AQ65" s="3">
        <v>0</v>
      </c>
      <c r="AR65" s="3">
        <v>0</v>
      </c>
      <c r="AS65" s="3">
        <v>0</v>
      </c>
      <c r="AT65" s="4">
        <v>0.5</v>
      </c>
    </row>
    <row r="66" spans="1:46" x14ac:dyDescent="0.25">
      <c r="A66" s="65">
        <v>2021</v>
      </c>
      <c r="B66" s="65">
        <v>12</v>
      </c>
      <c r="C66" s="63">
        <v>3</v>
      </c>
      <c r="D66" s="64">
        <v>17</v>
      </c>
      <c r="E66" s="5">
        <v>0</v>
      </c>
      <c r="F66" s="3">
        <v>0</v>
      </c>
      <c r="G66" s="3">
        <v>0</v>
      </c>
      <c r="H66" s="3">
        <v>41.22</v>
      </c>
      <c r="I66" s="3">
        <v>0</v>
      </c>
      <c r="J66" s="3">
        <v>27.09</v>
      </c>
      <c r="K66" s="3">
        <v>0</v>
      </c>
      <c r="L66" s="3">
        <v>0</v>
      </c>
      <c r="M66" s="3">
        <v>0</v>
      </c>
      <c r="N66" s="3">
        <v>10.95</v>
      </c>
      <c r="O66" s="3">
        <v>0</v>
      </c>
      <c r="P66" s="3">
        <v>21.2</v>
      </c>
      <c r="Q66" s="3">
        <v>3.84</v>
      </c>
      <c r="R66" s="3">
        <v>0</v>
      </c>
      <c r="S66" s="3">
        <v>1.3</v>
      </c>
      <c r="T66" s="3">
        <v>0.2</v>
      </c>
      <c r="U66" s="3">
        <v>0</v>
      </c>
      <c r="V66" s="3">
        <v>0</v>
      </c>
      <c r="W66" s="3">
        <v>7.79</v>
      </c>
      <c r="X66" s="3">
        <v>5</v>
      </c>
      <c r="Y66" s="3">
        <v>4.05</v>
      </c>
      <c r="Z66" s="3">
        <v>0.2</v>
      </c>
      <c r="AA66" s="3">
        <v>0</v>
      </c>
      <c r="AB66" s="3">
        <v>0</v>
      </c>
      <c r="AC66" s="3">
        <v>8.7100000000000009</v>
      </c>
      <c r="AD66" s="3">
        <v>0</v>
      </c>
      <c r="AE66" s="3">
        <v>0.65</v>
      </c>
      <c r="AF66" s="3">
        <v>2.9</v>
      </c>
      <c r="AG66" s="3">
        <v>3.2</v>
      </c>
      <c r="AH66" s="3">
        <v>0</v>
      </c>
      <c r="AI66" s="3">
        <v>0.2</v>
      </c>
      <c r="AJ66" s="3">
        <v>1.45</v>
      </c>
      <c r="AK66" s="3">
        <v>1.31</v>
      </c>
      <c r="AL66" s="3">
        <v>0</v>
      </c>
      <c r="AM66" s="3">
        <v>0</v>
      </c>
      <c r="AN66" s="3">
        <v>0</v>
      </c>
      <c r="AO66" s="3">
        <v>0.5</v>
      </c>
      <c r="AP66" s="3">
        <v>0</v>
      </c>
      <c r="AQ66" s="3">
        <v>0</v>
      </c>
      <c r="AR66" s="3">
        <v>0</v>
      </c>
      <c r="AS66" s="3">
        <v>0</v>
      </c>
      <c r="AT66" s="4">
        <v>0.5</v>
      </c>
    </row>
    <row r="67" spans="1:46" x14ac:dyDescent="0.25">
      <c r="A67" s="65">
        <v>2021</v>
      </c>
      <c r="B67" s="65">
        <v>12</v>
      </c>
      <c r="C67" s="63">
        <v>3</v>
      </c>
      <c r="D67" s="64">
        <v>18</v>
      </c>
      <c r="E67" s="5">
        <v>0</v>
      </c>
      <c r="F67" s="3">
        <v>0</v>
      </c>
      <c r="G67" s="3">
        <v>0</v>
      </c>
      <c r="H67" s="3">
        <v>41.3</v>
      </c>
      <c r="I67" s="3">
        <v>0</v>
      </c>
      <c r="J67" s="3">
        <v>27.14</v>
      </c>
      <c r="K67" s="3">
        <v>0</v>
      </c>
      <c r="L67" s="3">
        <v>0</v>
      </c>
      <c r="M67" s="3">
        <v>0</v>
      </c>
      <c r="N67" s="3">
        <v>12</v>
      </c>
      <c r="O67" s="3">
        <v>0</v>
      </c>
      <c r="P67" s="3">
        <v>21.24</v>
      </c>
      <c r="Q67" s="3">
        <v>3.82</v>
      </c>
      <c r="R67" s="3">
        <v>0</v>
      </c>
      <c r="S67" s="3">
        <v>1.3</v>
      </c>
      <c r="T67" s="3">
        <v>0.2</v>
      </c>
      <c r="U67" s="3">
        <v>0</v>
      </c>
      <c r="V67" s="3">
        <v>0</v>
      </c>
      <c r="W67" s="3">
        <v>7.8</v>
      </c>
      <c r="X67" s="3">
        <v>5</v>
      </c>
      <c r="Y67" s="3">
        <v>4.04</v>
      </c>
      <c r="Z67" s="3">
        <v>0.2</v>
      </c>
      <c r="AA67" s="3">
        <v>0</v>
      </c>
      <c r="AB67" s="3">
        <v>0</v>
      </c>
      <c r="AC67" s="3">
        <v>8.7100000000000009</v>
      </c>
      <c r="AD67" s="3">
        <v>0.01</v>
      </c>
      <c r="AE67" s="3">
        <v>0</v>
      </c>
      <c r="AF67" s="3">
        <v>2.9</v>
      </c>
      <c r="AG67" s="3">
        <v>3.2</v>
      </c>
      <c r="AH67" s="3">
        <v>0</v>
      </c>
      <c r="AI67" s="3">
        <v>0.2</v>
      </c>
      <c r="AJ67" s="3">
        <v>0.42</v>
      </c>
      <c r="AK67" s="3">
        <v>1.33</v>
      </c>
      <c r="AL67" s="3">
        <v>0</v>
      </c>
      <c r="AM67" s="3">
        <v>0</v>
      </c>
      <c r="AN67" s="3">
        <v>0</v>
      </c>
      <c r="AO67" s="3">
        <v>0.5</v>
      </c>
      <c r="AP67" s="3">
        <v>0</v>
      </c>
      <c r="AQ67" s="3">
        <v>0</v>
      </c>
      <c r="AR67" s="3">
        <v>0</v>
      </c>
      <c r="AS67" s="3">
        <v>0</v>
      </c>
      <c r="AT67" s="4">
        <v>0.5</v>
      </c>
    </row>
    <row r="68" spans="1:46" x14ac:dyDescent="0.25">
      <c r="A68" s="65">
        <v>2021</v>
      </c>
      <c r="B68" s="65">
        <v>12</v>
      </c>
      <c r="C68" s="63">
        <v>3</v>
      </c>
      <c r="D68" s="64">
        <v>19</v>
      </c>
      <c r="E68" s="5">
        <v>45.76</v>
      </c>
      <c r="F68" s="3">
        <v>0</v>
      </c>
      <c r="G68" s="3">
        <v>0</v>
      </c>
      <c r="H68" s="3">
        <v>41.84</v>
      </c>
      <c r="I68" s="3">
        <v>0</v>
      </c>
      <c r="J68" s="3">
        <v>27.37</v>
      </c>
      <c r="K68" s="3">
        <v>8.5299999999999994</v>
      </c>
      <c r="L68" s="3">
        <v>0</v>
      </c>
      <c r="M68" s="3">
        <v>0</v>
      </c>
      <c r="N68" s="3">
        <v>12.26</v>
      </c>
      <c r="O68" s="3">
        <v>0</v>
      </c>
      <c r="P68" s="3">
        <v>21.74</v>
      </c>
      <c r="Q68" s="3">
        <v>3.84</v>
      </c>
      <c r="R68" s="3">
        <v>0</v>
      </c>
      <c r="S68" s="3">
        <v>1.3</v>
      </c>
      <c r="T68" s="3">
        <v>0.2</v>
      </c>
      <c r="U68" s="3">
        <v>0</v>
      </c>
      <c r="V68" s="3">
        <v>0</v>
      </c>
      <c r="W68" s="3">
        <v>7.88</v>
      </c>
      <c r="X68" s="3">
        <v>5</v>
      </c>
      <c r="Y68" s="3">
        <v>5.07</v>
      </c>
      <c r="Z68" s="3">
        <v>0.2</v>
      </c>
      <c r="AA68" s="3">
        <v>0</v>
      </c>
      <c r="AB68" s="3">
        <v>0</v>
      </c>
      <c r="AC68" s="3">
        <v>8.7100000000000009</v>
      </c>
      <c r="AD68" s="3">
        <v>5.21</v>
      </c>
      <c r="AE68" s="3">
        <v>0</v>
      </c>
      <c r="AF68" s="3">
        <v>2.9</v>
      </c>
      <c r="AG68" s="3">
        <v>3.2</v>
      </c>
      <c r="AH68" s="3">
        <v>0</v>
      </c>
      <c r="AI68" s="3">
        <v>0.2</v>
      </c>
      <c r="AJ68" s="3">
        <v>0</v>
      </c>
      <c r="AK68" s="3">
        <v>0.81</v>
      </c>
      <c r="AL68" s="3">
        <v>0</v>
      </c>
      <c r="AM68" s="3">
        <v>0</v>
      </c>
      <c r="AN68" s="3">
        <v>0</v>
      </c>
      <c r="AO68" s="3">
        <v>0.5</v>
      </c>
      <c r="AP68" s="3">
        <v>0</v>
      </c>
      <c r="AQ68" s="3">
        <v>13.98</v>
      </c>
      <c r="AR68" s="3">
        <v>0</v>
      </c>
      <c r="AS68" s="3">
        <v>28.44</v>
      </c>
      <c r="AT68" s="4">
        <v>0.5</v>
      </c>
    </row>
    <row r="69" spans="1:46" x14ac:dyDescent="0.25">
      <c r="A69" s="65">
        <v>2021</v>
      </c>
      <c r="B69" s="65">
        <v>12</v>
      </c>
      <c r="C69" s="63">
        <v>3</v>
      </c>
      <c r="D69" s="64">
        <v>20</v>
      </c>
      <c r="E69" s="5">
        <v>45.05</v>
      </c>
      <c r="F69" s="3">
        <v>0</v>
      </c>
      <c r="G69" s="3">
        <v>0</v>
      </c>
      <c r="H69" s="3">
        <v>41.28</v>
      </c>
      <c r="I69" s="3">
        <v>0</v>
      </c>
      <c r="J69" s="3">
        <v>27.2</v>
      </c>
      <c r="K69" s="3">
        <v>21.75</v>
      </c>
      <c r="L69" s="3">
        <v>0</v>
      </c>
      <c r="M69" s="3">
        <v>0</v>
      </c>
      <c r="N69" s="3">
        <v>12.04</v>
      </c>
      <c r="O69" s="3">
        <v>0</v>
      </c>
      <c r="P69" s="3">
        <v>21.22</v>
      </c>
      <c r="Q69" s="3">
        <v>3.88</v>
      </c>
      <c r="R69" s="3">
        <v>0</v>
      </c>
      <c r="S69" s="3">
        <v>1.3</v>
      </c>
      <c r="T69" s="3">
        <v>0.2</v>
      </c>
      <c r="U69" s="3">
        <v>0</v>
      </c>
      <c r="V69" s="3">
        <v>0</v>
      </c>
      <c r="W69" s="3">
        <v>7.82</v>
      </c>
      <c r="X69" s="3">
        <v>5</v>
      </c>
      <c r="Y69" s="3">
        <v>5.04</v>
      </c>
      <c r="Z69" s="3">
        <v>0.2</v>
      </c>
      <c r="AA69" s="3">
        <v>0</v>
      </c>
      <c r="AB69" s="3">
        <v>0</v>
      </c>
      <c r="AC69" s="3">
        <v>8.6999999999999993</v>
      </c>
      <c r="AD69" s="3">
        <v>5.22</v>
      </c>
      <c r="AE69" s="3">
        <v>1</v>
      </c>
      <c r="AF69" s="3">
        <v>2.9</v>
      </c>
      <c r="AG69" s="3">
        <v>3.2</v>
      </c>
      <c r="AH69" s="3">
        <v>0</v>
      </c>
      <c r="AI69" s="3">
        <v>0.2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0.5</v>
      </c>
      <c r="AP69" s="3">
        <v>0</v>
      </c>
      <c r="AQ69" s="3">
        <v>23.62</v>
      </c>
      <c r="AR69" s="3">
        <v>0</v>
      </c>
      <c r="AS69" s="3">
        <v>36.06</v>
      </c>
      <c r="AT69" s="4">
        <v>0.5</v>
      </c>
    </row>
    <row r="70" spans="1:46" x14ac:dyDescent="0.25">
      <c r="A70" s="65">
        <v>2021</v>
      </c>
      <c r="B70" s="65">
        <v>12</v>
      </c>
      <c r="C70" s="63">
        <v>3</v>
      </c>
      <c r="D70" s="64">
        <v>21</v>
      </c>
      <c r="E70" s="5">
        <v>44.64</v>
      </c>
      <c r="F70" s="3">
        <v>0</v>
      </c>
      <c r="G70" s="3">
        <v>0</v>
      </c>
      <c r="H70" s="3">
        <v>41.17</v>
      </c>
      <c r="I70" s="3">
        <v>0</v>
      </c>
      <c r="J70" s="3">
        <v>27.24</v>
      </c>
      <c r="K70" s="3">
        <v>21.73</v>
      </c>
      <c r="L70" s="3">
        <v>0</v>
      </c>
      <c r="M70" s="3">
        <v>0</v>
      </c>
      <c r="N70" s="3">
        <v>12.01</v>
      </c>
      <c r="O70" s="3">
        <v>0</v>
      </c>
      <c r="P70" s="3">
        <v>21.25</v>
      </c>
      <c r="Q70" s="3">
        <v>3.92</v>
      </c>
      <c r="R70" s="3">
        <v>0</v>
      </c>
      <c r="S70" s="3">
        <v>1.3</v>
      </c>
      <c r="T70" s="3">
        <v>0.2</v>
      </c>
      <c r="U70" s="3">
        <v>0</v>
      </c>
      <c r="V70" s="3">
        <v>0</v>
      </c>
      <c r="W70" s="3">
        <v>7.82</v>
      </c>
      <c r="X70" s="3">
        <v>5</v>
      </c>
      <c r="Y70" s="3">
        <v>5.03</v>
      </c>
      <c r="Z70" s="3">
        <v>0.2</v>
      </c>
      <c r="AA70" s="3">
        <v>0</v>
      </c>
      <c r="AB70" s="3">
        <v>0</v>
      </c>
      <c r="AC70" s="3">
        <v>8.6999999999999993</v>
      </c>
      <c r="AD70" s="3">
        <v>5.25</v>
      </c>
      <c r="AE70" s="3">
        <v>1.27</v>
      </c>
      <c r="AF70" s="3">
        <v>2.9</v>
      </c>
      <c r="AG70" s="3">
        <v>3.2</v>
      </c>
      <c r="AH70" s="3">
        <v>0</v>
      </c>
      <c r="AI70" s="3">
        <v>0.2</v>
      </c>
      <c r="AJ70" s="3">
        <v>0.34</v>
      </c>
      <c r="AK70" s="3">
        <v>0.18</v>
      </c>
      <c r="AL70" s="3">
        <v>0</v>
      </c>
      <c r="AM70" s="3">
        <v>0</v>
      </c>
      <c r="AN70" s="3">
        <v>0</v>
      </c>
      <c r="AO70" s="3">
        <v>0.5</v>
      </c>
      <c r="AP70" s="3">
        <v>0</v>
      </c>
      <c r="AQ70" s="3">
        <v>23.53</v>
      </c>
      <c r="AR70" s="3">
        <v>0</v>
      </c>
      <c r="AS70" s="3">
        <v>35.54</v>
      </c>
      <c r="AT70" s="4">
        <v>0.5</v>
      </c>
    </row>
    <row r="71" spans="1:46" x14ac:dyDescent="0.25">
      <c r="A71" s="65">
        <v>2021</v>
      </c>
      <c r="B71" s="65">
        <v>12</v>
      </c>
      <c r="C71" s="63">
        <v>3</v>
      </c>
      <c r="D71" s="64">
        <v>22</v>
      </c>
      <c r="E71" s="5">
        <v>44.56</v>
      </c>
      <c r="F71" s="3">
        <v>0</v>
      </c>
      <c r="G71" s="3">
        <v>0</v>
      </c>
      <c r="H71" s="3">
        <v>41.22</v>
      </c>
      <c r="I71" s="3">
        <v>0</v>
      </c>
      <c r="J71" s="3">
        <v>27.27</v>
      </c>
      <c r="K71" s="3">
        <v>21.7</v>
      </c>
      <c r="L71" s="3">
        <v>0</v>
      </c>
      <c r="M71" s="3">
        <v>0</v>
      </c>
      <c r="N71" s="3">
        <v>12.03</v>
      </c>
      <c r="O71" s="3">
        <v>0</v>
      </c>
      <c r="P71" s="3">
        <v>21.22</v>
      </c>
      <c r="Q71" s="3">
        <v>3.96</v>
      </c>
      <c r="R71" s="3">
        <v>0</v>
      </c>
      <c r="S71" s="3">
        <v>1.3</v>
      </c>
      <c r="T71" s="3">
        <v>0.2</v>
      </c>
      <c r="U71" s="3">
        <v>0</v>
      </c>
      <c r="V71" s="3">
        <v>0</v>
      </c>
      <c r="W71" s="3">
        <v>7.81</v>
      </c>
      <c r="X71" s="3">
        <v>5</v>
      </c>
      <c r="Y71" s="3">
        <v>5.05</v>
      </c>
      <c r="Z71" s="3">
        <v>0.2</v>
      </c>
      <c r="AA71" s="3">
        <v>0</v>
      </c>
      <c r="AB71" s="3">
        <v>0</v>
      </c>
      <c r="AC71" s="3">
        <v>8.6999999999999993</v>
      </c>
      <c r="AD71" s="3">
        <v>5.2</v>
      </c>
      <c r="AE71" s="3">
        <v>1.25</v>
      </c>
      <c r="AF71" s="3">
        <v>2.9</v>
      </c>
      <c r="AG71" s="3">
        <v>3.2</v>
      </c>
      <c r="AH71" s="3">
        <v>0</v>
      </c>
      <c r="AI71" s="3">
        <v>0.2</v>
      </c>
      <c r="AJ71" s="3">
        <v>1.17</v>
      </c>
      <c r="AK71" s="3">
        <v>1.05</v>
      </c>
      <c r="AL71" s="3">
        <v>0</v>
      </c>
      <c r="AM71" s="3">
        <v>0</v>
      </c>
      <c r="AN71" s="3">
        <v>0</v>
      </c>
      <c r="AO71" s="3">
        <v>0.5</v>
      </c>
      <c r="AP71" s="3">
        <v>0</v>
      </c>
      <c r="AQ71" s="3">
        <v>23.58</v>
      </c>
      <c r="AR71" s="3">
        <v>0</v>
      </c>
      <c r="AS71" s="3">
        <v>2.69</v>
      </c>
      <c r="AT71" s="4">
        <v>0.5</v>
      </c>
    </row>
    <row r="72" spans="1:46" x14ac:dyDescent="0.25">
      <c r="A72" s="65">
        <v>2021</v>
      </c>
      <c r="B72" s="65">
        <v>12</v>
      </c>
      <c r="C72" s="63">
        <v>3</v>
      </c>
      <c r="D72" s="64">
        <v>23</v>
      </c>
      <c r="E72" s="5">
        <v>43.33</v>
      </c>
      <c r="F72" s="3">
        <v>0</v>
      </c>
      <c r="G72" s="3">
        <v>0</v>
      </c>
      <c r="H72" s="3">
        <v>41.17</v>
      </c>
      <c r="I72" s="3">
        <v>0</v>
      </c>
      <c r="J72" s="3">
        <v>27.31</v>
      </c>
      <c r="K72" s="3">
        <v>21.6</v>
      </c>
      <c r="L72" s="3">
        <v>0</v>
      </c>
      <c r="M72" s="3">
        <v>0</v>
      </c>
      <c r="N72" s="3">
        <v>11.92</v>
      </c>
      <c r="O72" s="3">
        <v>0</v>
      </c>
      <c r="P72" s="3">
        <v>21.21</v>
      </c>
      <c r="Q72" s="3">
        <v>4</v>
      </c>
      <c r="R72" s="3">
        <v>0</v>
      </c>
      <c r="S72" s="3">
        <v>1.3</v>
      </c>
      <c r="T72" s="3">
        <v>0.2</v>
      </c>
      <c r="U72" s="3">
        <v>0</v>
      </c>
      <c r="V72" s="3">
        <v>0</v>
      </c>
      <c r="W72" s="3">
        <v>7.8</v>
      </c>
      <c r="X72" s="3">
        <v>5</v>
      </c>
      <c r="Y72" s="3">
        <v>4.9800000000000004</v>
      </c>
      <c r="Z72" s="3">
        <v>0.2</v>
      </c>
      <c r="AA72" s="3">
        <v>0</v>
      </c>
      <c r="AB72" s="3">
        <v>0</v>
      </c>
      <c r="AC72" s="3">
        <v>8.7100000000000009</v>
      </c>
      <c r="AD72" s="3">
        <v>5.18</v>
      </c>
      <c r="AE72" s="3">
        <v>1.22</v>
      </c>
      <c r="AF72" s="3">
        <v>2.9</v>
      </c>
      <c r="AG72" s="3">
        <v>3.2</v>
      </c>
      <c r="AH72" s="3">
        <v>0</v>
      </c>
      <c r="AI72" s="3">
        <v>0.2</v>
      </c>
      <c r="AJ72" s="3">
        <v>1.37</v>
      </c>
      <c r="AK72" s="3">
        <v>1.25</v>
      </c>
      <c r="AL72" s="3">
        <v>0</v>
      </c>
      <c r="AM72" s="3">
        <v>0</v>
      </c>
      <c r="AN72" s="3">
        <v>0</v>
      </c>
      <c r="AO72" s="3">
        <v>0.5</v>
      </c>
      <c r="AP72" s="3">
        <v>0</v>
      </c>
      <c r="AQ72" s="3">
        <v>14.84</v>
      </c>
      <c r="AR72" s="3">
        <v>0</v>
      </c>
      <c r="AS72" s="3">
        <v>0</v>
      </c>
      <c r="AT72" s="4">
        <v>0.5</v>
      </c>
    </row>
    <row r="73" spans="1:46" x14ac:dyDescent="0.25">
      <c r="A73" s="65">
        <v>2021</v>
      </c>
      <c r="B73" s="65">
        <v>12</v>
      </c>
      <c r="C73" s="63">
        <v>3</v>
      </c>
      <c r="D73" s="64">
        <v>24</v>
      </c>
      <c r="E73" s="5">
        <v>42.39</v>
      </c>
      <c r="F73" s="3">
        <v>0</v>
      </c>
      <c r="G73" s="3">
        <v>0</v>
      </c>
      <c r="H73" s="3">
        <v>40.96</v>
      </c>
      <c r="I73" s="3">
        <v>0</v>
      </c>
      <c r="J73" s="3">
        <v>27.32</v>
      </c>
      <c r="K73" s="3">
        <v>1.83</v>
      </c>
      <c r="L73" s="3">
        <v>0</v>
      </c>
      <c r="M73" s="3">
        <v>0</v>
      </c>
      <c r="N73" s="3">
        <v>11.84</v>
      </c>
      <c r="O73" s="3">
        <v>0</v>
      </c>
      <c r="P73" s="3">
        <v>21.17</v>
      </c>
      <c r="Q73" s="3">
        <v>4.0199999999999996</v>
      </c>
      <c r="R73" s="3">
        <v>0</v>
      </c>
      <c r="S73" s="3">
        <v>1.3</v>
      </c>
      <c r="T73" s="3">
        <v>0</v>
      </c>
      <c r="U73" s="3">
        <v>0</v>
      </c>
      <c r="V73" s="3">
        <v>0</v>
      </c>
      <c r="W73" s="3">
        <v>7.78</v>
      </c>
      <c r="X73" s="3">
        <v>5</v>
      </c>
      <c r="Y73" s="3">
        <v>4.9400000000000004</v>
      </c>
      <c r="Z73" s="3">
        <v>0.2</v>
      </c>
      <c r="AA73" s="3">
        <v>0</v>
      </c>
      <c r="AB73" s="3">
        <v>0</v>
      </c>
      <c r="AC73" s="3">
        <v>8.6999999999999993</v>
      </c>
      <c r="AD73" s="3">
        <v>5.25</v>
      </c>
      <c r="AE73" s="3">
        <v>1.24</v>
      </c>
      <c r="AF73" s="3">
        <v>2.9</v>
      </c>
      <c r="AG73" s="3">
        <v>3.2</v>
      </c>
      <c r="AH73" s="3">
        <v>0</v>
      </c>
      <c r="AI73" s="3">
        <v>0.2</v>
      </c>
      <c r="AJ73" s="3">
        <v>1.35</v>
      </c>
      <c r="AK73" s="3">
        <v>1.22</v>
      </c>
      <c r="AL73" s="3">
        <v>0</v>
      </c>
      <c r="AM73" s="3">
        <v>0</v>
      </c>
      <c r="AN73" s="3">
        <v>0</v>
      </c>
      <c r="AO73" s="3">
        <v>0.5</v>
      </c>
      <c r="AP73" s="3">
        <v>0</v>
      </c>
      <c r="AQ73" s="3">
        <v>0</v>
      </c>
      <c r="AR73" s="3">
        <v>0</v>
      </c>
      <c r="AS73" s="3">
        <v>0</v>
      </c>
      <c r="AT73" s="4">
        <v>0.5</v>
      </c>
    </row>
    <row r="74" spans="1:46" x14ac:dyDescent="0.25">
      <c r="A74" s="65">
        <v>2021</v>
      </c>
      <c r="B74" s="65">
        <v>12</v>
      </c>
      <c r="C74" s="63">
        <v>4</v>
      </c>
      <c r="D74" s="64">
        <v>1</v>
      </c>
      <c r="E74" s="5">
        <v>42.57</v>
      </c>
      <c r="F74" s="3">
        <v>0</v>
      </c>
      <c r="G74" s="3">
        <v>0</v>
      </c>
      <c r="H74" s="3">
        <v>8.73</v>
      </c>
      <c r="I74" s="3">
        <v>0</v>
      </c>
      <c r="J74" s="3">
        <v>27.34</v>
      </c>
      <c r="K74" s="3">
        <v>0</v>
      </c>
      <c r="L74" s="3">
        <v>0</v>
      </c>
      <c r="M74" s="3">
        <v>0</v>
      </c>
      <c r="N74" s="3">
        <v>11.88</v>
      </c>
      <c r="O74" s="3">
        <v>0</v>
      </c>
      <c r="P74" s="3">
        <v>11.65</v>
      </c>
      <c r="Q74" s="3">
        <v>3.94</v>
      </c>
      <c r="R74" s="3">
        <v>0</v>
      </c>
      <c r="S74" s="3">
        <v>1.3</v>
      </c>
      <c r="T74" s="3">
        <v>0</v>
      </c>
      <c r="U74" s="3">
        <v>0</v>
      </c>
      <c r="V74" s="3">
        <v>0</v>
      </c>
      <c r="W74" s="3">
        <v>7.8</v>
      </c>
      <c r="X74" s="3">
        <v>5</v>
      </c>
      <c r="Y74" s="3">
        <v>4.3099999999999996</v>
      </c>
      <c r="Z74" s="3">
        <v>0</v>
      </c>
      <c r="AA74" s="3">
        <v>0</v>
      </c>
      <c r="AB74" s="3">
        <v>0</v>
      </c>
      <c r="AC74" s="3">
        <v>8.6999999999999993</v>
      </c>
      <c r="AD74" s="3">
        <v>5.23</v>
      </c>
      <c r="AE74" s="3">
        <v>1.3</v>
      </c>
      <c r="AF74" s="3">
        <v>2.9</v>
      </c>
      <c r="AG74" s="3">
        <v>3.2</v>
      </c>
      <c r="AH74" s="3">
        <v>0</v>
      </c>
      <c r="AI74" s="3">
        <v>0.2</v>
      </c>
      <c r="AJ74" s="3">
        <v>1.35</v>
      </c>
      <c r="AK74" s="3">
        <v>1.22</v>
      </c>
      <c r="AL74" s="3">
        <v>0.2</v>
      </c>
      <c r="AM74" s="3">
        <v>0</v>
      </c>
      <c r="AN74" s="3">
        <v>0</v>
      </c>
      <c r="AO74" s="3">
        <v>0.5</v>
      </c>
      <c r="AP74" s="3">
        <v>0</v>
      </c>
      <c r="AQ74" s="3">
        <v>0</v>
      </c>
      <c r="AR74" s="3">
        <v>0</v>
      </c>
      <c r="AS74" s="3">
        <v>0</v>
      </c>
      <c r="AT74" s="4">
        <v>0</v>
      </c>
    </row>
    <row r="75" spans="1:46" x14ac:dyDescent="0.25">
      <c r="A75" s="65">
        <v>2021</v>
      </c>
      <c r="B75" s="65">
        <v>12</v>
      </c>
      <c r="C75" s="63">
        <v>4</v>
      </c>
      <c r="D75" s="64">
        <v>2</v>
      </c>
      <c r="E75" s="5">
        <v>4.75</v>
      </c>
      <c r="F75" s="3">
        <v>0</v>
      </c>
      <c r="G75" s="3">
        <v>0</v>
      </c>
      <c r="H75" s="3">
        <v>0</v>
      </c>
      <c r="I75" s="3">
        <v>0</v>
      </c>
      <c r="J75" s="3">
        <v>27.28</v>
      </c>
      <c r="K75" s="3">
        <v>0</v>
      </c>
      <c r="L75" s="3">
        <v>0</v>
      </c>
      <c r="M75" s="3">
        <v>0</v>
      </c>
      <c r="N75" s="3">
        <v>11.86</v>
      </c>
      <c r="O75" s="3">
        <v>0</v>
      </c>
      <c r="P75" s="3">
        <v>0</v>
      </c>
      <c r="Q75" s="3">
        <v>3.84</v>
      </c>
      <c r="R75" s="3">
        <v>0</v>
      </c>
      <c r="S75" s="3">
        <v>1.3</v>
      </c>
      <c r="T75" s="3">
        <v>0</v>
      </c>
      <c r="U75" s="3">
        <v>0</v>
      </c>
      <c r="V75" s="3">
        <v>0</v>
      </c>
      <c r="W75" s="3">
        <v>7.79</v>
      </c>
      <c r="X75" s="3">
        <v>5</v>
      </c>
      <c r="Y75" s="3">
        <v>4.07</v>
      </c>
      <c r="Z75" s="3">
        <v>0</v>
      </c>
      <c r="AA75" s="3">
        <v>0</v>
      </c>
      <c r="AB75" s="3">
        <v>0</v>
      </c>
      <c r="AC75" s="3">
        <v>8.6999999999999993</v>
      </c>
      <c r="AD75" s="3">
        <v>5.2</v>
      </c>
      <c r="AE75" s="3">
        <v>1.3</v>
      </c>
      <c r="AF75" s="3">
        <v>2.9</v>
      </c>
      <c r="AG75" s="3">
        <v>3.2</v>
      </c>
      <c r="AH75" s="3">
        <v>0</v>
      </c>
      <c r="AI75" s="3">
        <v>0.2</v>
      </c>
      <c r="AJ75" s="3">
        <v>1.35</v>
      </c>
      <c r="AK75" s="3">
        <v>1.22</v>
      </c>
      <c r="AL75" s="3">
        <v>0.2</v>
      </c>
      <c r="AM75" s="3">
        <v>0</v>
      </c>
      <c r="AN75" s="3">
        <v>0</v>
      </c>
      <c r="AO75" s="3">
        <v>0.5</v>
      </c>
      <c r="AP75" s="3">
        <v>0</v>
      </c>
      <c r="AQ75" s="3">
        <v>0</v>
      </c>
      <c r="AR75" s="3">
        <v>0</v>
      </c>
      <c r="AS75" s="3">
        <v>0</v>
      </c>
      <c r="AT75" s="4">
        <v>0</v>
      </c>
    </row>
    <row r="76" spans="1:46" x14ac:dyDescent="0.25">
      <c r="A76" s="65">
        <v>2021</v>
      </c>
      <c r="B76" s="65">
        <v>12</v>
      </c>
      <c r="C76" s="63">
        <v>4</v>
      </c>
      <c r="D76" s="64">
        <v>3</v>
      </c>
      <c r="E76" s="5">
        <v>0</v>
      </c>
      <c r="F76" s="3">
        <v>0</v>
      </c>
      <c r="G76" s="3">
        <v>0</v>
      </c>
      <c r="H76" s="3">
        <v>0</v>
      </c>
      <c r="I76" s="3">
        <v>0</v>
      </c>
      <c r="J76" s="3">
        <v>27.23</v>
      </c>
      <c r="K76" s="3">
        <v>0</v>
      </c>
      <c r="L76" s="3">
        <v>0</v>
      </c>
      <c r="M76" s="3">
        <v>0</v>
      </c>
      <c r="N76" s="3">
        <v>11.9</v>
      </c>
      <c r="O76" s="3">
        <v>0</v>
      </c>
      <c r="P76" s="3">
        <v>0</v>
      </c>
      <c r="Q76" s="3">
        <v>3.81</v>
      </c>
      <c r="R76" s="3">
        <v>0</v>
      </c>
      <c r="S76" s="3">
        <v>1.3</v>
      </c>
      <c r="T76" s="3">
        <v>0</v>
      </c>
      <c r="U76" s="3">
        <v>0</v>
      </c>
      <c r="V76" s="3">
        <v>0</v>
      </c>
      <c r="W76" s="3">
        <v>7.8</v>
      </c>
      <c r="X76" s="3">
        <v>5</v>
      </c>
      <c r="Y76" s="3">
        <v>4.07</v>
      </c>
      <c r="Z76" s="3">
        <v>0</v>
      </c>
      <c r="AA76" s="3">
        <v>0</v>
      </c>
      <c r="AB76" s="3">
        <v>0</v>
      </c>
      <c r="AC76" s="3">
        <v>8.69</v>
      </c>
      <c r="AD76" s="3">
        <v>5.22</v>
      </c>
      <c r="AE76" s="3">
        <v>1.32</v>
      </c>
      <c r="AF76" s="3">
        <v>2.9</v>
      </c>
      <c r="AG76" s="3">
        <v>3.2</v>
      </c>
      <c r="AH76" s="3">
        <v>0</v>
      </c>
      <c r="AI76" s="3">
        <v>0.2</v>
      </c>
      <c r="AJ76" s="3">
        <v>1.35</v>
      </c>
      <c r="AK76" s="3">
        <v>1.22</v>
      </c>
      <c r="AL76" s="3">
        <v>0.2</v>
      </c>
      <c r="AM76" s="3">
        <v>0</v>
      </c>
      <c r="AN76" s="3">
        <v>0</v>
      </c>
      <c r="AO76" s="3">
        <v>0.5</v>
      </c>
      <c r="AP76" s="3">
        <v>0</v>
      </c>
      <c r="AQ76" s="3">
        <v>0</v>
      </c>
      <c r="AR76" s="3">
        <v>0</v>
      </c>
      <c r="AS76" s="3">
        <v>0</v>
      </c>
      <c r="AT76" s="4">
        <v>0</v>
      </c>
    </row>
    <row r="77" spans="1:46" x14ac:dyDescent="0.25">
      <c r="A77" s="65">
        <v>2021</v>
      </c>
      <c r="B77" s="65">
        <v>12</v>
      </c>
      <c r="C77" s="63">
        <v>4</v>
      </c>
      <c r="D77" s="64">
        <v>4</v>
      </c>
      <c r="E77" s="5">
        <v>0</v>
      </c>
      <c r="F77" s="3">
        <v>0</v>
      </c>
      <c r="G77" s="3">
        <v>0</v>
      </c>
      <c r="H77" s="3">
        <v>0</v>
      </c>
      <c r="I77" s="3">
        <v>0</v>
      </c>
      <c r="J77" s="3">
        <v>27.13</v>
      </c>
      <c r="K77" s="3">
        <v>0</v>
      </c>
      <c r="L77" s="3">
        <v>0</v>
      </c>
      <c r="M77" s="3">
        <v>0</v>
      </c>
      <c r="N77" s="3">
        <v>8.4700000000000006</v>
      </c>
      <c r="O77" s="3">
        <v>0</v>
      </c>
      <c r="P77" s="3">
        <v>0</v>
      </c>
      <c r="Q77" s="3">
        <v>3.97</v>
      </c>
      <c r="R77" s="3">
        <v>0</v>
      </c>
      <c r="S77" s="3">
        <v>1.3</v>
      </c>
      <c r="T77" s="3">
        <v>0.2</v>
      </c>
      <c r="U77" s="3">
        <v>0</v>
      </c>
      <c r="V77" s="3">
        <v>0</v>
      </c>
      <c r="W77" s="3">
        <v>7.79</v>
      </c>
      <c r="X77" s="3">
        <v>5</v>
      </c>
      <c r="Y77" s="3">
        <v>4.07</v>
      </c>
      <c r="Z77" s="3">
        <v>0.5</v>
      </c>
      <c r="AA77" s="3">
        <v>0</v>
      </c>
      <c r="AB77" s="3">
        <v>0</v>
      </c>
      <c r="AC77" s="3">
        <v>8.6999999999999993</v>
      </c>
      <c r="AD77" s="3">
        <v>5.22</v>
      </c>
      <c r="AE77" s="3">
        <v>1.32</v>
      </c>
      <c r="AF77" s="3">
        <v>2.9</v>
      </c>
      <c r="AG77" s="3">
        <v>3.2</v>
      </c>
      <c r="AH77" s="3">
        <v>0</v>
      </c>
      <c r="AI77" s="3">
        <v>0.2</v>
      </c>
      <c r="AJ77" s="3">
        <v>1.35</v>
      </c>
      <c r="AK77" s="3">
        <v>1.22</v>
      </c>
      <c r="AL77" s="3">
        <v>0</v>
      </c>
      <c r="AM77" s="3">
        <v>0</v>
      </c>
      <c r="AN77" s="3">
        <v>0</v>
      </c>
      <c r="AO77" s="3">
        <v>0.5</v>
      </c>
      <c r="AP77" s="3">
        <v>0</v>
      </c>
      <c r="AQ77" s="3">
        <v>0</v>
      </c>
      <c r="AR77" s="3">
        <v>0</v>
      </c>
      <c r="AS77" s="3">
        <v>0</v>
      </c>
      <c r="AT77" s="4">
        <v>0</v>
      </c>
    </row>
    <row r="78" spans="1:46" x14ac:dyDescent="0.25">
      <c r="A78" s="65">
        <v>2021</v>
      </c>
      <c r="B78" s="65">
        <v>12</v>
      </c>
      <c r="C78" s="63">
        <v>4</v>
      </c>
      <c r="D78" s="64">
        <v>5</v>
      </c>
      <c r="E78" s="5">
        <v>0</v>
      </c>
      <c r="F78" s="3">
        <v>0</v>
      </c>
      <c r="G78" s="3">
        <v>0</v>
      </c>
      <c r="H78" s="3">
        <v>0</v>
      </c>
      <c r="I78" s="3">
        <v>0</v>
      </c>
      <c r="J78" s="3">
        <v>1.19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3.95</v>
      </c>
      <c r="R78" s="3">
        <v>0</v>
      </c>
      <c r="S78" s="3">
        <v>1.3</v>
      </c>
      <c r="T78" s="3">
        <v>0.2</v>
      </c>
      <c r="U78" s="3">
        <v>0</v>
      </c>
      <c r="V78" s="3">
        <v>0</v>
      </c>
      <c r="W78" s="3">
        <v>7.81</v>
      </c>
      <c r="X78" s="3">
        <v>5</v>
      </c>
      <c r="Y78" s="3">
        <v>4.08</v>
      </c>
      <c r="Z78" s="3">
        <v>0.5</v>
      </c>
      <c r="AA78" s="3">
        <v>0</v>
      </c>
      <c r="AB78" s="3">
        <v>0</v>
      </c>
      <c r="AC78" s="3">
        <v>8.6999999999999993</v>
      </c>
      <c r="AD78" s="3">
        <v>5.22</v>
      </c>
      <c r="AE78" s="3">
        <v>1.33</v>
      </c>
      <c r="AF78" s="3">
        <v>2.9</v>
      </c>
      <c r="AG78" s="3">
        <v>3.2</v>
      </c>
      <c r="AH78" s="3">
        <v>0</v>
      </c>
      <c r="AI78" s="3">
        <v>0.2</v>
      </c>
      <c r="AJ78" s="3">
        <v>1.35</v>
      </c>
      <c r="AK78" s="3">
        <v>1.22</v>
      </c>
      <c r="AL78" s="3">
        <v>0</v>
      </c>
      <c r="AM78" s="3">
        <v>0</v>
      </c>
      <c r="AN78" s="3">
        <v>0</v>
      </c>
      <c r="AO78" s="3">
        <v>0.5</v>
      </c>
      <c r="AP78" s="3">
        <v>0</v>
      </c>
      <c r="AQ78" s="3">
        <v>0</v>
      </c>
      <c r="AR78" s="3">
        <v>0</v>
      </c>
      <c r="AS78" s="3">
        <v>0</v>
      </c>
      <c r="AT78" s="4">
        <v>0</v>
      </c>
    </row>
    <row r="79" spans="1:46" x14ac:dyDescent="0.25">
      <c r="A79" s="65">
        <v>2021</v>
      </c>
      <c r="B79" s="65">
        <v>12</v>
      </c>
      <c r="C79" s="63">
        <v>4</v>
      </c>
      <c r="D79" s="64">
        <v>6</v>
      </c>
      <c r="E79" s="5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3.93</v>
      </c>
      <c r="R79" s="3">
        <v>0</v>
      </c>
      <c r="S79" s="3">
        <v>1.3</v>
      </c>
      <c r="T79" s="3">
        <v>0.2</v>
      </c>
      <c r="U79" s="3">
        <v>0</v>
      </c>
      <c r="V79" s="3">
        <v>0</v>
      </c>
      <c r="W79" s="3">
        <v>7.82</v>
      </c>
      <c r="X79" s="3">
        <v>5</v>
      </c>
      <c r="Y79" s="3">
        <v>4.08</v>
      </c>
      <c r="Z79" s="3">
        <v>0.5</v>
      </c>
      <c r="AA79" s="3">
        <v>0</v>
      </c>
      <c r="AB79" s="3">
        <v>0</v>
      </c>
      <c r="AC79" s="3">
        <v>8.6999999999999993</v>
      </c>
      <c r="AD79" s="3">
        <v>5.26</v>
      </c>
      <c r="AE79" s="3">
        <v>1.33</v>
      </c>
      <c r="AF79" s="3">
        <v>2.9</v>
      </c>
      <c r="AG79" s="3">
        <v>3.2</v>
      </c>
      <c r="AH79" s="3">
        <v>0</v>
      </c>
      <c r="AI79" s="3">
        <v>0.2</v>
      </c>
      <c r="AJ79" s="3">
        <v>1.34</v>
      </c>
      <c r="AK79" s="3">
        <v>1.22</v>
      </c>
      <c r="AL79" s="3">
        <v>0</v>
      </c>
      <c r="AM79" s="3">
        <v>0</v>
      </c>
      <c r="AN79" s="3">
        <v>0</v>
      </c>
      <c r="AO79" s="3">
        <v>0.5</v>
      </c>
      <c r="AP79" s="3">
        <v>0</v>
      </c>
      <c r="AQ79" s="3">
        <v>0</v>
      </c>
      <c r="AR79" s="3">
        <v>0</v>
      </c>
      <c r="AS79" s="3">
        <v>0</v>
      </c>
      <c r="AT79" s="4">
        <v>0</v>
      </c>
    </row>
    <row r="80" spans="1:46" x14ac:dyDescent="0.25">
      <c r="A80" s="65">
        <v>2021</v>
      </c>
      <c r="B80" s="65">
        <v>12</v>
      </c>
      <c r="C80" s="63">
        <v>4</v>
      </c>
      <c r="D80" s="64">
        <v>7</v>
      </c>
      <c r="E80" s="5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3.92</v>
      </c>
      <c r="R80" s="3">
        <v>0</v>
      </c>
      <c r="S80" s="3">
        <v>1.3</v>
      </c>
      <c r="T80" s="3">
        <v>0.2</v>
      </c>
      <c r="U80" s="3">
        <v>0</v>
      </c>
      <c r="V80" s="3">
        <v>0</v>
      </c>
      <c r="W80" s="3">
        <v>7.82</v>
      </c>
      <c r="X80" s="3">
        <v>5</v>
      </c>
      <c r="Y80" s="3">
        <v>4.09</v>
      </c>
      <c r="Z80" s="3">
        <v>0</v>
      </c>
      <c r="AA80" s="3">
        <v>0</v>
      </c>
      <c r="AB80" s="3">
        <v>0</v>
      </c>
      <c r="AC80" s="3">
        <v>8.6999999999999993</v>
      </c>
      <c r="AD80" s="3">
        <v>5.28</v>
      </c>
      <c r="AE80" s="3">
        <v>1.32</v>
      </c>
      <c r="AF80" s="3">
        <v>2.9</v>
      </c>
      <c r="AG80" s="3">
        <v>3.2</v>
      </c>
      <c r="AH80" s="3">
        <v>0</v>
      </c>
      <c r="AI80" s="3">
        <v>0.2</v>
      </c>
      <c r="AJ80" s="3">
        <v>1.34</v>
      </c>
      <c r="AK80" s="3">
        <v>1.21</v>
      </c>
      <c r="AL80" s="3">
        <v>0</v>
      </c>
      <c r="AM80" s="3">
        <v>0</v>
      </c>
      <c r="AN80" s="3">
        <v>0</v>
      </c>
      <c r="AO80" s="3">
        <v>0.5</v>
      </c>
      <c r="AP80" s="3">
        <v>0</v>
      </c>
      <c r="AQ80" s="3">
        <v>0</v>
      </c>
      <c r="AR80" s="3">
        <v>0</v>
      </c>
      <c r="AS80" s="3">
        <v>0</v>
      </c>
      <c r="AT80" s="4">
        <v>0</v>
      </c>
    </row>
    <row r="81" spans="1:46" x14ac:dyDescent="0.25">
      <c r="A81" s="65">
        <v>2021</v>
      </c>
      <c r="B81" s="65">
        <v>12</v>
      </c>
      <c r="C81" s="63">
        <v>4</v>
      </c>
      <c r="D81" s="64">
        <v>8</v>
      </c>
      <c r="E81" s="5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3.9</v>
      </c>
      <c r="R81" s="3">
        <v>0</v>
      </c>
      <c r="S81" s="3">
        <v>1.3</v>
      </c>
      <c r="T81" s="3">
        <v>0.2</v>
      </c>
      <c r="U81" s="3">
        <v>0</v>
      </c>
      <c r="V81" s="3">
        <v>0</v>
      </c>
      <c r="W81" s="3">
        <v>7.82</v>
      </c>
      <c r="X81" s="3">
        <v>5</v>
      </c>
      <c r="Y81" s="3">
        <v>4.09</v>
      </c>
      <c r="Z81" s="3">
        <v>0</v>
      </c>
      <c r="AA81" s="3">
        <v>0</v>
      </c>
      <c r="AB81" s="3">
        <v>0</v>
      </c>
      <c r="AC81" s="3">
        <v>8.6999999999999993</v>
      </c>
      <c r="AD81" s="3">
        <v>5.26</v>
      </c>
      <c r="AE81" s="3">
        <v>1.33</v>
      </c>
      <c r="AF81" s="3">
        <v>2.9</v>
      </c>
      <c r="AG81" s="3">
        <v>3.2</v>
      </c>
      <c r="AH81" s="3">
        <v>0</v>
      </c>
      <c r="AI81" s="3">
        <v>0.2</v>
      </c>
      <c r="AJ81" s="3">
        <v>1.34</v>
      </c>
      <c r="AK81" s="3">
        <v>1.21</v>
      </c>
      <c r="AL81" s="3">
        <v>0</v>
      </c>
      <c r="AM81" s="3">
        <v>0</v>
      </c>
      <c r="AN81" s="3">
        <v>0</v>
      </c>
      <c r="AO81" s="3">
        <v>0.5</v>
      </c>
      <c r="AP81" s="3">
        <v>0</v>
      </c>
      <c r="AQ81" s="3">
        <v>0</v>
      </c>
      <c r="AR81" s="3">
        <v>0</v>
      </c>
      <c r="AS81" s="3">
        <v>0</v>
      </c>
      <c r="AT81" s="4">
        <v>0</v>
      </c>
    </row>
    <row r="82" spans="1:46" x14ac:dyDescent="0.25">
      <c r="A82" s="65">
        <v>2021</v>
      </c>
      <c r="B82" s="65">
        <v>12</v>
      </c>
      <c r="C82" s="63">
        <v>4</v>
      </c>
      <c r="D82" s="64">
        <v>9</v>
      </c>
      <c r="E82" s="5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3.89</v>
      </c>
      <c r="R82" s="3">
        <v>0</v>
      </c>
      <c r="S82" s="3">
        <v>1.3</v>
      </c>
      <c r="T82" s="3">
        <v>0.2</v>
      </c>
      <c r="U82" s="3">
        <v>0</v>
      </c>
      <c r="V82" s="3">
        <v>0</v>
      </c>
      <c r="W82" s="3">
        <v>7.81</v>
      </c>
      <c r="X82" s="3">
        <v>5</v>
      </c>
      <c r="Y82" s="3">
        <v>4.09</v>
      </c>
      <c r="Z82" s="3">
        <v>0</v>
      </c>
      <c r="AA82" s="3">
        <v>0</v>
      </c>
      <c r="AB82" s="3">
        <v>0</v>
      </c>
      <c r="AC82" s="3">
        <v>8.6999999999999993</v>
      </c>
      <c r="AD82" s="3">
        <v>5.28</v>
      </c>
      <c r="AE82" s="3">
        <v>1.36</v>
      </c>
      <c r="AF82" s="3">
        <v>2.9</v>
      </c>
      <c r="AG82" s="3">
        <v>3.2</v>
      </c>
      <c r="AH82" s="3">
        <v>0</v>
      </c>
      <c r="AI82" s="3">
        <v>0.2</v>
      </c>
      <c r="AJ82" s="3">
        <v>1.34</v>
      </c>
      <c r="AK82" s="3">
        <v>1.21</v>
      </c>
      <c r="AL82" s="3">
        <v>0</v>
      </c>
      <c r="AM82" s="3">
        <v>0</v>
      </c>
      <c r="AN82" s="3">
        <v>0</v>
      </c>
      <c r="AO82" s="3">
        <v>0.5</v>
      </c>
      <c r="AP82" s="3">
        <v>0</v>
      </c>
      <c r="AQ82" s="3">
        <v>0</v>
      </c>
      <c r="AR82" s="3">
        <v>0</v>
      </c>
      <c r="AS82" s="3">
        <v>0</v>
      </c>
      <c r="AT82" s="4">
        <v>0</v>
      </c>
    </row>
    <row r="83" spans="1:46" x14ac:dyDescent="0.25">
      <c r="A83" s="65">
        <v>2021</v>
      </c>
      <c r="B83" s="65">
        <v>12</v>
      </c>
      <c r="C83" s="63">
        <v>4</v>
      </c>
      <c r="D83" s="64">
        <v>10</v>
      </c>
      <c r="E83" s="5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3.86</v>
      </c>
      <c r="R83" s="3">
        <v>0</v>
      </c>
      <c r="S83" s="3">
        <v>1.3</v>
      </c>
      <c r="T83" s="3">
        <v>0.2</v>
      </c>
      <c r="U83" s="3">
        <v>0</v>
      </c>
      <c r="V83" s="3">
        <v>0</v>
      </c>
      <c r="W83" s="3">
        <v>7.79</v>
      </c>
      <c r="X83" s="3">
        <v>5</v>
      </c>
      <c r="Y83" s="3">
        <v>4.0999999999999996</v>
      </c>
      <c r="Z83" s="3">
        <v>0</v>
      </c>
      <c r="AA83" s="3">
        <v>0</v>
      </c>
      <c r="AB83" s="3">
        <v>0</v>
      </c>
      <c r="AC83" s="3">
        <v>8.6999999999999993</v>
      </c>
      <c r="AD83" s="3">
        <v>5.27</v>
      </c>
      <c r="AE83" s="3">
        <v>1.36</v>
      </c>
      <c r="AF83" s="3">
        <v>2.9</v>
      </c>
      <c r="AG83" s="3">
        <v>3.2</v>
      </c>
      <c r="AH83" s="3">
        <v>0</v>
      </c>
      <c r="AI83" s="3">
        <v>0.2</v>
      </c>
      <c r="AJ83" s="3">
        <v>1.34</v>
      </c>
      <c r="AK83" s="3">
        <v>1.21</v>
      </c>
      <c r="AL83" s="3">
        <v>0</v>
      </c>
      <c r="AM83" s="3">
        <v>0</v>
      </c>
      <c r="AN83" s="3">
        <v>0</v>
      </c>
      <c r="AO83" s="3">
        <v>0.5</v>
      </c>
      <c r="AP83" s="3">
        <v>0</v>
      </c>
      <c r="AQ83" s="3">
        <v>0</v>
      </c>
      <c r="AR83" s="3">
        <v>0</v>
      </c>
      <c r="AS83" s="3">
        <v>0</v>
      </c>
      <c r="AT83" s="4">
        <v>0</v>
      </c>
    </row>
    <row r="84" spans="1:46" x14ac:dyDescent="0.25">
      <c r="A84" s="65">
        <v>2021</v>
      </c>
      <c r="B84" s="65">
        <v>12</v>
      </c>
      <c r="C84" s="63">
        <v>4</v>
      </c>
      <c r="D84" s="64">
        <v>11</v>
      </c>
      <c r="E84" s="5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3.84</v>
      </c>
      <c r="R84" s="3">
        <v>0</v>
      </c>
      <c r="S84" s="3">
        <v>1.3</v>
      </c>
      <c r="T84" s="3">
        <v>0.2</v>
      </c>
      <c r="U84" s="3">
        <v>0</v>
      </c>
      <c r="V84" s="3">
        <v>0</v>
      </c>
      <c r="W84" s="3">
        <v>7.79</v>
      </c>
      <c r="X84" s="3">
        <v>4.24</v>
      </c>
      <c r="Y84" s="3">
        <v>4.0999999999999996</v>
      </c>
      <c r="Z84" s="3">
        <v>0</v>
      </c>
      <c r="AA84" s="3">
        <v>0</v>
      </c>
      <c r="AB84" s="3">
        <v>0</v>
      </c>
      <c r="AC84" s="3">
        <v>8.6999999999999993</v>
      </c>
      <c r="AD84" s="3">
        <v>5.28</v>
      </c>
      <c r="AE84" s="3">
        <v>1.35</v>
      </c>
      <c r="AF84" s="3">
        <v>2.9</v>
      </c>
      <c r="AG84" s="3">
        <v>3.2</v>
      </c>
      <c r="AH84" s="3">
        <v>0</v>
      </c>
      <c r="AI84" s="3">
        <v>0.2</v>
      </c>
      <c r="AJ84" s="3">
        <v>1.34</v>
      </c>
      <c r="AK84" s="3">
        <v>1.21</v>
      </c>
      <c r="AL84" s="3">
        <v>0</v>
      </c>
      <c r="AM84" s="3">
        <v>0</v>
      </c>
      <c r="AN84" s="3">
        <v>0</v>
      </c>
      <c r="AO84" s="3">
        <v>0.5</v>
      </c>
      <c r="AP84" s="3">
        <v>0</v>
      </c>
      <c r="AQ84" s="3">
        <v>0</v>
      </c>
      <c r="AR84" s="3">
        <v>0</v>
      </c>
      <c r="AS84" s="3">
        <v>0</v>
      </c>
      <c r="AT84" s="4">
        <v>0</v>
      </c>
    </row>
    <row r="85" spans="1:46" x14ac:dyDescent="0.25">
      <c r="A85" s="65">
        <v>2021</v>
      </c>
      <c r="B85" s="65">
        <v>12</v>
      </c>
      <c r="C85" s="63">
        <v>4</v>
      </c>
      <c r="D85" s="64">
        <v>12</v>
      </c>
      <c r="E85" s="5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3.82</v>
      </c>
      <c r="R85" s="3">
        <v>0</v>
      </c>
      <c r="S85" s="3">
        <v>1.3</v>
      </c>
      <c r="T85" s="3">
        <v>0.2</v>
      </c>
      <c r="U85" s="3">
        <v>0</v>
      </c>
      <c r="V85" s="3">
        <v>0</v>
      </c>
      <c r="W85" s="3">
        <v>7.79</v>
      </c>
      <c r="X85" s="3">
        <v>0</v>
      </c>
      <c r="Y85" s="3">
        <v>4.0999999999999996</v>
      </c>
      <c r="Z85" s="3">
        <v>0</v>
      </c>
      <c r="AA85" s="3">
        <v>0</v>
      </c>
      <c r="AB85" s="3">
        <v>0</v>
      </c>
      <c r="AC85" s="3">
        <v>8.6999999999999993</v>
      </c>
      <c r="AD85" s="3">
        <v>5.27</v>
      </c>
      <c r="AE85" s="3">
        <v>1.3</v>
      </c>
      <c r="AF85" s="3">
        <v>2.9</v>
      </c>
      <c r="AG85" s="3">
        <v>3.2</v>
      </c>
      <c r="AH85" s="3">
        <v>0</v>
      </c>
      <c r="AI85" s="3">
        <v>0.2</v>
      </c>
      <c r="AJ85" s="3">
        <v>1.34</v>
      </c>
      <c r="AK85" s="3">
        <v>1.21</v>
      </c>
      <c r="AL85" s="3">
        <v>0</v>
      </c>
      <c r="AM85" s="3">
        <v>0</v>
      </c>
      <c r="AN85" s="3">
        <v>0</v>
      </c>
      <c r="AO85" s="3">
        <v>0.5</v>
      </c>
      <c r="AP85" s="3">
        <v>0</v>
      </c>
      <c r="AQ85" s="3">
        <v>0</v>
      </c>
      <c r="AR85" s="3">
        <v>0</v>
      </c>
      <c r="AS85" s="3">
        <v>0</v>
      </c>
      <c r="AT85" s="4">
        <v>0</v>
      </c>
    </row>
    <row r="86" spans="1:46" x14ac:dyDescent="0.25">
      <c r="A86" s="65">
        <v>2021</v>
      </c>
      <c r="B86" s="65">
        <v>12</v>
      </c>
      <c r="C86" s="63">
        <v>4</v>
      </c>
      <c r="D86" s="64">
        <v>13</v>
      </c>
      <c r="E86" s="5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20.34</v>
      </c>
      <c r="P86" s="3">
        <v>0</v>
      </c>
      <c r="Q86" s="3">
        <v>3.98</v>
      </c>
      <c r="R86" s="3">
        <v>0</v>
      </c>
      <c r="S86" s="3">
        <v>1.3</v>
      </c>
      <c r="T86" s="3">
        <v>0.2</v>
      </c>
      <c r="U86" s="3">
        <v>0</v>
      </c>
      <c r="V86" s="3">
        <v>0</v>
      </c>
      <c r="W86" s="3">
        <v>7.8</v>
      </c>
      <c r="X86" s="3">
        <v>0</v>
      </c>
      <c r="Y86" s="3">
        <v>4.1100000000000003</v>
      </c>
      <c r="Z86" s="3">
        <v>0</v>
      </c>
      <c r="AA86" s="3">
        <v>0</v>
      </c>
      <c r="AB86" s="3">
        <v>0</v>
      </c>
      <c r="AC86" s="3">
        <v>8.6999999999999993</v>
      </c>
      <c r="AD86" s="3">
        <v>5.26</v>
      </c>
      <c r="AE86" s="3">
        <v>1.3</v>
      </c>
      <c r="AF86" s="3">
        <v>2.9</v>
      </c>
      <c r="AG86" s="3">
        <v>2</v>
      </c>
      <c r="AH86" s="3">
        <v>0</v>
      </c>
      <c r="AI86" s="3">
        <v>0.2</v>
      </c>
      <c r="AJ86" s="3">
        <v>1.34</v>
      </c>
      <c r="AK86" s="3">
        <v>1.21</v>
      </c>
      <c r="AL86" s="3">
        <v>0</v>
      </c>
      <c r="AM86" s="3">
        <v>0</v>
      </c>
      <c r="AN86" s="3">
        <v>0</v>
      </c>
      <c r="AO86" s="3">
        <v>0.5</v>
      </c>
      <c r="AP86" s="3">
        <v>0</v>
      </c>
      <c r="AQ86" s="3">
        <v>0</v>
      </c>
      <c r="AR86" s="3">
        <v>0</v>
      </c>
      <c r="AS86" s="3">
        <v>0</v>
      </c>
      <c r="AT86" s="4">
        <v>0</v>
      </c>
    </row>
    <row r="87" spans="1:46" x14ac:dyDescent="0.25">
      <c r="A87" s="65">
        <v>2021</v>
      </c>
      <c r="B87" s="65">
        <v>12</v>
      </c>
      <c r="C87" s="63">
        <v>4</v>
      </c>
      <c r="D87" s="64">
        <v>14</v>
      </c>
      <c r="E87" s="5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21.27</v>
      </c>
      <c r="P87" s="3">
        <v>0</v>
      </c>
      <c r="Q87" s="3">
        <v>3.97</v>
      </c>
      <c r="R87" s="3">
        <v>0</v>
      </c>
      <c r="S87" s="3">
        <v>1.3</v>
      </c>
      <c r="T87" s="3">
        <v>0.2</v>
      </c>
      <c r="U87" s="3">
        <v>0</v>
      </c>
      <c r="V87" s="3">
        <v>0</v>
      </c>
      <c r="W87" s="3">
        <v>7.8</v>
      </c>
      <c r="X87" s="3">
        <v>0</v>
      </c>
      <c r="Y87" s="3">
        <v>4.1100000000000003</v>
      </c>
      <c r="Z87" s="3">
        <v>0</v>
      </c>
      <c r="AA87" s="3">
        <v>0</v>
      </c>
      <c r="AB87" s="3">
        <v>0</v>
      </c>
      <c r="AC87" s="3">
        <v>8.6999999999999993</v>
      </c>
      <c r="AD87" s="3">
        <v>5.26</v>
      </c>
      <c r="AE87" s="3">
        <v>1.31</v>
      </c>
      <c r="AF87" s="3">
        <v>2.9</v>
      </c>
      <c r="AG87" s="3">
        <v>2</v>
      </c>
      <c r="AH87" s="3">
        <v>0</v>
      </c>
      <c r="AI87" s="3">
        <v>0.2</v>
      </c>
      <c r="AJ87" s="3">
        <v>1.34</v>
      </c>
      <c r="AK87" s="3">
        <v>1.22</v>
      </c>
      <c r="AL87" s="3">
        <v>0</v>
      </c>
      <c r="AM87" s="3">
        <v>0</v>
      </c>
      <c r="AN87" s="3">
        <v>0</v>
      </c>
      <c r="AO87" s="3">
        <v>0.5</v>
      </c>
      <c r="AP87" s="3">
        <v>0</v>
      </c>
      <c r="AQ87" s="3">
        <v>0</v>
      </c>
      <c r="AR87" s="3">
        <v>0</v>
      </c>
      <c r="AS87" s="3">
        <v>0</v>
      </c>
      <c r="AT87" s="4">
        <v>0</v>
      </c>
    </row>
    <row r="88" spans="1:46" x14ac:dyDescent="0.25">
      <c r="A88" s="65">
        <v>2021</v>
      </c>
      <c r="B88" s="65">
        <v>12</v>
      </c>
      <c r="C88" s="63">
        <v>4</v>
      </c>
      <c r="D88" s="64">
        <v>15</v>
      </c>
      <c r="E88" s="5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2.71</v>
      </c>
      <c r="O88" s="3">
        <v>21.25</v>
      </c>
      <c r="P88" s="3">
        <v>0</v>
      </c>
      <c r="Q88" s="3">
        <v>3.9</v>
      </c>
      <c r="R88" s="3">
        <v>0</v>
      </c>
      <c r="S88" s="3">
        <v>1.3</v>
      </c>
      <c r="T88" s="3">
        <v>0.2</v>
      </c>
      <c r="U88" s="3">
        <v>0</v>
      </c>
      <c r="V88" s="3">
        <v>0</v>
      </c>
      <c r="W88" s="3">
        <v>7.81</v>
      </c>
      <c r="X88" s="3">
        <v>0</v>
      </c>
      <c r="Y88" s="3">
        <v>4.1100000000000003</v>
      </c>
      <c r="Z88" s="3">
        <v>0</v>
      </c>
      <c r="AA88" s="3">
        <v>0</v>
      </c>
      <c r="AB88" s="3">
        <v>0</v>
      </c>
      <c r="AC88" s="3">
        <v>8.6999999999999993</v>
      </c>
      <c r="AD88" s="3">
        <v>0.01</v>
      </c>
      <c r="AE88" s="3">
        <v>1.32</v>
      </c>
      <c r="AF88" s="3">
        <v>2.9</v>
      </c>
      <c r="AG88" s="3">
        <v>2</v>
      </c>
      <c r="AH88" s="3">
        <v>0</v>
      </c>
      <c r="AI88" s="3">
        <v>0.2</v>
      </c>
      <c r="AJ88" s="3">
        <v>1.34</v>
      </c>
      <c r="AK88" s="3">
        <v>1.22</v>
      </c>
      <c r="AL88" s="3">
        <v>0</v>
      </c>
      <c r="AM88" s="3">
        <v>0</v>
      </c>
      <c r="AN88" s="3">
        <v>0</v>
      </c>
      <c r="AO88" s="3">
        <v>0.5</v>
      </c>
      <c r="AP88" s="3">
        <v>0</v>
      </c>
      <c r="AQ88" s="3">
        <v>0</v>
      </c>
      <c r="AR88" s="3">
        <v>0</v>
      </c>
      <c r="AS88" s="3">
        <v>0</v>
      </c>
      <c r="AT88" s="4">
        <v>0</v>
      </c>
    </row>
    <row r="89" spans="1:46" x14ac:dyDescent="0.25">
      <c r="A89" s="65">
        <v>2021</v>
      </c>
      <c r="B89" s="65">
        <v>12</v>
      </c>
      <c r="C89" s="63">
        <v>4</v>
      </c>
      <c r="D89" s="64">
        <v>16</v>
      </c>
      <c r="E89" s="5">
        <v>0</v>
      </c>
      <c r="F89" s="3">
        <v>0</v>
      </c>
      <c r="G89" s="3">
        <v>0</v>
      </c>
      <c r="H89" s="3">
        <v>0</v>
      </c>
      <c r="I89" s="3">
        <v>17.329999999999998</v>
      </c>
      <c r="J89" s="3">
        <v>0</v>
      </c>
      <c r="K89" s="3">
        <v>0</v>
      </c>
      <c r="L89" s="3">
        <v>0</v>
      </c>
      <c r="M89" s="3">
        <v>0</v>
      </c>
      <c r="N89" s="3">
        <v>12.16</v>
      </c>
      <c r="O89" s="3">
        <v>21.14</v>
      </c>
      <c r="P89" s="3">
        <v>0</v>
      </c>
      <c r="Q89" s="3">
        <v>3.63</v>
      </c>
      <c r="R89" s="3">
        <v>0</v>
      </c>
      <c r="S89" s="3">
        <v>1.3</v>
      </c>
      <c r="T89" s="3">
        <v>0.2</v>
      </c>
      <c r="U89" s="3">
        <v>0</v>
      </c>
      <c r="V89" s="3">
        <v>0</v>
      </c>
      <c r="W89" s="3">
        <v>7.8</v>
      </c>
      <c r="X89" s="3">
        <v>0</v>
      </c>
      <c r="Y89" s="3">
        <v>4.1100000000000003</v>
      </c>
      <c r="Z89" s="3">
        <v>0</v>
      </c>
      <c r="AA89" s="3">
        <v>0</v>
      </c>
      <c r="AB89" s="3">
        <v>0</v>
      </c>
      <c r="AC89" s="3">
        <v>8.6999999999999993</v>
      </c>
      <c r="AD89" s="3">
        <v>0</v>
      </c>
      <c r="AE89" s="3">
        <v>1.3</v>
      </c>
      <c r="AF89" s="3">
        <v>2.9</v>
      </c>
      <c r="AG89" s="3">
        <v>2</v>
      </c>
      <c r="AH89" s="3">
        <v>0.2</v>
      </c>
      <c r="AI89" s="3">
        <v>0.2</v>
      </c>
      <c r="AJ89" s="3">
        <v>1.34</v>
      </c>
      <c r="AK89" s="3">
        <v>1.22</v>
      </c>
      <c r="AL89" s="3">
        <v>0.2</v>
      </c>
      <c r="AM89" s="3">
        <v>0</v>
      </c>
      <c r="AN89" s="3">
        <v>0</v>
      </c>
      <c r="AO89" s="3">
        <v>0.5</v>
      </c>
      <c r="AP89" s="3">
        <v>0</v>
      </c>
      <c r="AQ89" s="3">
        <v>0</v>
      </c>
      <c r="AR89" s="3">
        <v>0</v>
      </c>
      <c r="AS89" s="3">
        <v>0</v>
      </c>
      <c r="AT89" s="4">
        <v>0</v>
      </c>
    </row>
    <row r="90" spans="1:46" x14ac:dyDescent="0.25">
      <c r="A90" s="65">
        <v>2021</v>
      </c>
      <c r="B90" s="65">
        <v>12</v>
      </c>
      <c r="C90" s="63">
        <v>4</v>
      </c>
      <c r="D90" s="64">
        <v>17</v>
      </c>
      <c r="E90" s="5">
        <v>0</v>
      </c>
      <c r="F90" s="3">
        <v>0</v>
      </c>
      <c r="G90" s="3">
        <v>31.05</v>
      </c>
      <c r="H90" s="3">
        <v>0</v>
      </c>
      <c r="I90" s="3">
        <v>25.54</v>
      </c>
      <c r="J90" s="3">
        <v>0</v>
      </c>
      <c r="K90" s="3">
        <v>0</v>
      </c>
      <c r="L90" s="3">
        <v>0</v>
      </c>
      <c r="M90" s="3">
        <v>0</v>
      </c>
      <c r="N90" s="3">
        <v>11.9</v>
      </c>
      <c r="O90" s="3">
        <v>21.12</v>
      </c>
      <c r="P90" s="3">
        <v>0</v>
      </c>
      <c r="Q90" s="3">
        <v>3.83</v>
      </c>
      <c r="R90" s="3">
        <v>0</v>
      </c>
      <c r="S90" s="3">
        <v>1.3</v>
      </c>
      <c r="T90" s="3">
        <v>0.2</v>
      </c>
      <c r="U90" s="3">
        <v>0</v>
      </c>
      <c r="V90" s="3">
        <v>0</v>
      </c>
      <c r="W90" s="3">
        <v>7.79</v>
      </c>
      <c r="X90" s="3">
        <v>0</v>
      </c>
      <c r="Y90" s="3">
        <v>4.12</v>
      </c>
      <c r="Z90" s="3">
        <v>0</v>
      </c>
      <c r="AA90" s="3">
        <v>0</v>
      </c>
      <c r="AB90" s="3">
        <v>0</v>
      </c>
      <c r="AC90" s="3">
        <v>8.6999999999999993</v>
      </c>
      <c r="AD90" s="3">
        <v>0</v>
      </c>
      <c r="AE90" s="3">
        <v>1.29</v>
      </c>
      <c r="AF90" s="3">
        <v>2.9</v>
      </c>
      <c r="AG90" s="3">
        <v>2</v>
      </c>
      <c r="AH90" s="3">
        <v>0.2</v>
      </c>
      <c r="AI90" s="3">
        <v>0.2</v>
      </c>
      <c r="AJ90" s="3">
        <v>1.34</v>
      </c>
      <c r="AK90" s="3">
        <v>1.21</v>
      </c>
      <c r="AL90" s="3">
        <v>0.2</v>
      </c>
      <c r="AM90" s="3">
        <v>0</v>
      </c>
      <c r="AN90" s="3">
        <v>0</v>
      </c>
      <c r="AO90" s="3">
        <v>0.5</v>
      </c>
      <c r="AP90" s="3">
        <v>0</v>
      </c>
      <c r="AQ90" s="3">
        <v>0</v>
      </c>
      <c r="AR90" s="3">
        <v>0</v>
      </c>
      <c r="AS90" s="3">
        <v>0</v>
      </c>
      <c r="AT90" s="4">
        <v>0</v>
      </c>
    </row>
    <row r="91" spans="1:46" x14ac:dyDescent="0.25">
      <c r="A91" s="65">
        <v>2021</v>
      </c>
      <c r="B91" s="65">
        <v>12</v>
      </c>
      <c r="C91" s="63">
        <v>4</v>
      </c>
      <c r="D91" s="64">
        <v>18</v>
      </c>
      <c r="E91" s="5">
        <v>0</v>
      </c>
      <c r="F91" s="3">
        <v>0</v>
      </c>
      <c r="G91" s="3">
        <v>44.49</v>
      </c>
      <c r="H91" s="3">
        <v>0</v>
      </c>
      <c r="I91" s="3">
        <v>25.56</v>
      </c>
      <c r="J91" s="3">
        <v>0</v>
      </c>
      <c r="K91" s="3">
        <v>0</v>
      </c>
      <c r="L91" s="3">
        <v>0</v>
      </c>
      <c r="M91" s="3">
        <v>0</v>
      </c>
      <c r="N91" s="3">
        <v>11.87</v>
      </c>
      <c r="O91" s="3">
        <v>21.14</v>
      </c>
      <c r="P91" s="3">
        <v>0</v>
      </c>
      <c r="Q91" s="3">
        <v>3.82</v>
      </c>
      <c r="R91" s="3">
        <v>0</v>
      </c>
      <c r="S91" s="3">
        <v>1.3</v>
      </c>
      <c r="T91" s="3">
        <v>0.2</v>
      </c>
      <c r="U91" s="3">
        <v>0</v>
      </c>
      <c r="V91" s="3">
        <v>0</v>
      </c>
      <c r="W91" s="3">
        <v>7.8</v>
      </c>
      <c r="X91" s="3">
        <v>0</v>
      </c>
      <c r="Y91" s="3">
        <v>4.12</v>
      </c>
      <c r="Z91" s="3">
        <v>0</v>
      </c>
      <c r="AA91" s="3">
        <v>0</v>
      </c>
      <c r="AB91" s="3">
        <v>0</v>
      </c>
      <c r="AC91" s="3">
        <v>8.69</v>
      </c>
      <c r="AD91" s="3">
        <v>0</v>
      </c>
      <c r="AE91" s="3">
        <v>1.35</v>
      </c>
      <c r="AF91" s="3">
        <v>2.9</v>
      </c>
      <c r="AG91" s="3">
        <v>2</v>
      </c>
      <c r="AH91" s="3">
        <v>0.2</v>
      </c>
      <c r="AI91" s="3">
        <v>0.2</v>
      </c>
      <c r="AJ91" s="3">
        <v>0.63</v>
      </c>
      <c r="AK91" s="3">
        <v>1.21</v>
      </c>
      <c r="AL91" s="3">
        <v>0.2</v>
      </c>
      <c r="AM91" s="3">
        <v>0</v>
      </c>
      <c r="AN91" s="3">
        <v>0</v>
      </c>
      <c r="AO91" s="3">
        <v>0.5</v>
      </c>
      <c r="AP91" s="3">
        <v>0</v>
      </c>
      <c r="AQ91" s="3">
        <v>0</v>
      </c>
      <c r="AR91" s="3">
        <v>0</v>
      </c>
      <c r="AS91" s="3">
        <v>0</v>
      </c>
      <c r="AT91" s="4">
        <v>0</v>
      </c>
    </row>
    <row r="92" spans="1:46" x14ac:dyDescent="0.25">
      <c r="A92" s="65">
        <v>2021</v>
      </c>
      <c r="B92" s="65">
        <v>12</v>
      </c>
      <c r="C92" s="63">
        <v>4</v>
      </c>
      <c r="D92" s="64">
        <v>19</v>
      </c>
      <c r="E92" s="5">
        <v>31.84</v>
      </c>
      <c r="F92" s="3">
        <v>0</v>
      </c>
      <c r="G92" s="3">
        <v>44.44</v>
      </c>
      <c r="H92" s="3">
        <v>0</v>
      </c>
      <c r="I92" s="3">
        <v>25.57</v>
      </c>
      <c r="J92" s="3">
        <v>0</v>
      </c>
      <c r="K92" s="3">
        <v>20.28</v>
      </c>
      <c r="L92" s="3">
        <v>0</v>
      </c>
      <c r="M92" s="3">
        <v>0</v>
      </c>
      <c r="N92" s="3">
        <v>12.05</v>
      </c>
      <c r="O92" s="3">
        <v>22.2</v>
      </c>
      <c r="P92" s="3">
        <v>0</v>
      </c>
      <c r="Q92" s="3">
        <v>3.98</v>
      </c>
      <c r="R92" s="3">
        <v>0</v>
      </c>
      <c r="S92" s="3">
        <v>1.3</v>
      </c>
      <c r="T92" s="3">
        <v>0.2</v>
      </c>
      <c r="U92" s="3">
        <v>0</v>
      </c>
      <c r="V92" s="3">
        <v>0</v>
      </c>
      <c r="W92" s="3">
        <v>7.79</v>
      </c>
      <c r="X92" s="3">
        <v>0</v>
      </c>
      <c r="Y92" s="3">
        <v>4.12</v>
      </c>
      <c r="Z92" s="3">
        <v>0</v>
      </c>
      <c r="AA92" s="3">
        <v>0</v>
      </c>
      <c r="AB92" s="3">
        <v>0</v>
      </c>
      <c r="AC92" s="3">
        <v>8.6999999999999993</v>
      </c>
      <c r="AD92" s="3">
        <v>5.1100000000000003</v>
      </c>
      <c r="AE92" s="3">
        <v>1.31</v>
      </c>
      <c r="AF92" s="3">
        <v>2.9</v>
      </c>
      <c r="AG92" s="3">
        <v>2</v>
      </c>
      <c r="AH92" s="3">
        <v>0.2</v>
      </c>
      <c r="AI92" s="3">
        <v>0.2</v>
      </c>
      <c r="AJ92" s="3">
        <v>0</v>
      </c>
      <c r="AK92" s="3">
        <v>0.71</v>
      </c>
      <c r="AL92" s="3">
        <v>0.2</v>
      </c>
      <c r="AM92" s="3">
        <v>0</v>
      </c>
      <c r="AN92" s="3">
        <v>0</v>
      </c>
      <c r="AO92" s="3">
        <v>0.5</v>
      </c>
      <c r="AP92" s="3">
        <v>0</v>
      </c>
      <c r="AQ92" s="3">
        <v>8.9700000000000006</v>
      </c>
      <c r="AR92" s="3">
        <v>12.49</v>
      </c>
      <c r="AS92" s="3">
        <v>0</v>
      </c>
      <c r="AT92" s="4">
        <v>0</v>
      </c>
    </row>
    <row r="93" spans="1:46" x14ac:dyDescent="0.25">
      <c r="A93" s="65">
        <v>2021</v>
      </c>
      <c r="B93" s="65">
        <v>12</v>
      </c>
      <c r="C93" s="63">
        <v>4</v>
      </c>
      <c r="D93" s="64">
        <v>20</v>
      </c>
      <c r="E93" s="5">
        <v>43.95</v>
      </c>
      <c r="F93" s="3">
        <v>0</v>
      </c>
      <c r="G93" s="3">
        <v>44.38</v>
      </c>
      <c r="H93" s="3">
        <v>0</v>
      </c>
      <c r="I93" s="3">
        <v>25.55</v>
      </c>
      <c r="J93" s="3">
        <v>0</v>
      </c>
      <c r="K93" s="3">
        <v>21.98</v>
      </c>
      <c r="L93" s="3">
        <v>0</v>
      </c>
      <c r="M93" s="3">
        <v>0</v>
      </c>
      <c r="N93" s="3">
        <v>12.19</v>
      </c>
      <c r="O93" s="3">
        <v>22.84</v>
      </c>
      <c r="P93" s="3">
        <v>0</v>
      </c>
      <c r="Q93" s="3">
        <v>3.91</v>
      </c>
      <c r="R93" s="3">
        <v>0</v>
      </c>
      <c r="S93" s="3">
        <v>1.3</v>
      </c>
      <c r="T93" s="3">
        <v>0.2</v>
      </c>
      <c r="U93" s="3">
        <v>0</v>
      </c>
      <c r="V93" s="3">
        <v>0</v>
      </c>
      <c r="W93" s="3">
        <v>7.78</v>
      </c>
      <c r="X93" s="3">
        <v>0</v>
      </c>
      <c r="Y93" s="3">
        <v>5.36</v>
      </c>
      <c r="Z93" s="3">
        <v>0</v>
      </c>
      <c r="AA93" s="3">
        <v>0</v>
      </c>
      <c r="AB93" s="3">
        <v>0</v>
      </c>
      <c r="AC93" s="3">
        <v>8.69</v>
      </c>
      <c r="AD93" s="3">
        <v>5.27</v>
      </c>
      <c r="AE93" s="3">
        <v>1.27</v>
      </c>
      <c r="AF93" s="3">
        <v>2.9</v>
      </c>
      <c r="AG93" s="3">
        <v>2</v>
      </c>
      <c r="AH93" s="3">
        <v>0.2</v>
      </c>
      <c r="AI93" s="3">
        <v>0.2</v>
      </c>
      <c r="AJ93" s="3">
        <v>0</v>
      </c>
      <c r="AK93" s="3">
        <v>0</v>
      </c>
      <c r="AL93" s="3">
        <v>0.2</v>
      </c>
      <c r="AM93" s="3">
        <v>0</v>
      </c>
      <c r="AN93" s="3">
        <v>0</v>
      </c>
      <c r="AO93" s="3">
        <v>0.5</v>
      </c>
      <c r="AP93" s="3">
        <v>0</v>
      </c>
      <c r="AQ93" s="3">
        <v>24.5</v>
      </c>
      <c r="AR93" s="3">
        <v>38.619999999999997</v>
      </c>
      <c r="AS93" s="3">
        <v>0</v>
      </c>
      <c r="AT93" s="4">
        <v>0</v>
      </c>
    </row>
    <row r="94" spans="1:46" x14ac:dyDescent="0.25">
      <c r="A94" s="65">
        <v>2021</v>
      </c>
      <c r="B94" s="65">
        <v>12</v>
      </c>
      <c r="C94" s="63">
        <v>4</v>
      </c>
      <c r="D94" s="64">
        <v>21</v>
      </c>
      <c r="E94" s="5">
        <v>44.59</v>
      </c>
      <c r="F94" s="3">
        <v>0</v>
      </c>
      <c r="G94" s="3">
        <v>44.41</v>
      </c>
      <c r="H94" s="3">
        <v>0</v>
      </c>
      <c r="I94" s="3">
        <v>25.58</v>
      </c>
      <c r="J94" s="3">
        <v>0</v>
      </c>
      <c r="K94" s="3">
        <v>22.06</v>
      </c>
      <c r="L94" s="3">
        <v>0</v>
      </c>
      <c r="M94" s="3">
        <v>0</v>
      </c>
      <c r="N94" s="3">
        <v>12.2</v>
      </c>
      <c r="O94" s="3">
        <v>22.88</v>
      </c>
      <c r="P94" s="3">
        <v>0</v>
      </c>
      <c r="Q94" s="3">
        <v>3.93</v>
      </c>
      <c r="R94" s="3">
        <v>0</v>
      </c>
      <c r="S94" s="3">
        <v>1.3</v>
      </c>
      <c r="T94" s="3">
        <v>0.2</v>
      </c>
      <c r="U94" s="3">
        <v>0</v>
      </c>
      <c r="V94" s="3">
        <v>0</v>
      </c>
      <c r="W94" s="3">
        <v>7.8</v>
      </c>
      <c r="X94" s="3">
        <v>0</v>
      </c>
      <c r="Y94" s="3">
        <v>5.51</v>
      </c>
      <c r="Z94" s="3">
        <v>0</v>
      </c>
      <c r="AA94" s="3">
        <v>0</v>
      </c>
      <c r="AB94" s="3">
        <v>0</v>
      </c>
      <c r="AC94" s="3">
        <v>8.6999999999999993</v>
      </c>
      <c r="AD94" s="3">
        <v>5.27</v>
      </c>
      <c r="AE94" s="3">
        <v>1.29</v>
      </c>
      <c r="AF94" s="3">
        <v>2.9</v>
      </c>
      <c r="AG94" s="3">
        <v>2</v>
      </c>
      <c r="AH94" s="3">
        <v>0.2</v>
      </c>
      <c r="AI94" s="3">
        <v>0.2</v>
      </c>
      <c r="AJ94" s="3">
        <v>0</v>
      </c>
      <c r="AK94" s="3">
        <v>0</v>
      </c>
      <c r="AL94" s="3">
        <v>0.2</v>
      </c>
      <c r="AM94" s="3">
        <v>0</v>
      </c>
      <c r="AN94" s="3">
        <v>0</v>
      </c>
      <c r="AO94" s="3">
        <v>0.5</v>
      </c>
      <c r="AP94" s="3">
        <v>0</v>
      </c>
      <c r="AQ94" s="3">
        <v>24.72</v>
      </c>
      <c r="AR94" s="3">
        <v>38.79</v>
      </c>
      <c r="AS94" s="3">
        <v>0</v>
      </c>
      <c r="AT94" s="4">
        <v>0</v>
      </c>
    </row>
    <row r="95" spans="1:46" x14ac:dyDescent="0.25">
      <c r="A95" s="65">
        <v>2021</v>
      </c>
      <c r="B95" s="65">
        <v>12</v>
      </c>
      <c r="C95" s="63">
        <v>4</v>
      </c>
      <c r="D95" s="64">
        <v>22</v>
      </c>
      <c r="E95" s="5">
        <v>44.74</v>
      </c>
      <c r="F95" s="3">
        <v>0</v>
      </c>
      <c r="G95" s="3">
        <v>44.4</v>
      </c>
      <c r="H95" s="3">
        <v>0</v>
      </c>
      <c r="I95" s="3">
        <v>25.58</v>
      </c>
      <c r="J95" s="3">
        <v>0</v>
      </c>
      <c r="K95" s="3">
        <v>22.09</v>
      </c>
      <c r="L95" s="3">
        <v>0</v>
      </c>
      <c r="M95" s="3">
        <v>0</v>
      </c>
      <c r="N95" s="3">
        <v>12.22</v>
      </c>
      <c r="O95" s="3">
        <v>22.91</v>
      </c>
      <c r="P95" s="3">
        <v>0</v>
      </c>
      <c r="Q95" s="3">
        <v>3.98</v>
      </c>
      <c r="R95" s="3">
        <v>0</v>
      </c>
      <c r="S95" s="3">
        <v>1.3</v>
      </c>
      <c r="T95" s="3">
        <v>0.2</v>
      </c>
      <c r="U95" s="3">
        <v>0</v>
      </c>
      <c r="V95" s="3">
        <v>0</v>
      </c>
      <c r="W95" s="3">
        <v>7.8</v>
      </c>
      <c r="X95" s="3">
        <v>0</v>
      </c>
      <c r="Y95" s="3">
        <v>5.52</v>
      </c>
      <c r="Z95" s="3">
        <v>0</v>
      </c>
      <c r="AA95" s="3">
        <v>0</v>
      </c>
      <c r="AB95" s="3">
        <v>0</v>
      </c>
      <c r="AC95" s="3">
        <v>8.69</v>
      </c>
      <c r="AD95" s="3">
        <v>5.27</v>
      </c>
      <c r="AE95" s="3">
        <v>1.29</v>
      </c>
      <c r="AF95" s="3">
        <v>2.9</v>
      </c>
      <c r="AG95" s="3">
        <v>2</v>
      </c>
      <c r="AH95" s="3">
        <v>0.2</v>
      </c>
      <c r="AI95" s="3">
        <v>0.2</v>
      </c>
      <c r="AJ95" s="3">
        <v>0.94</v>
      </c>
      <c r="AK95" s="3">
        <v>0.68</v>
      </c>
      <c r="AL95" s="3">
        <v>0.2</v>
      </c>
      <c r="AM95" s="3">
        <v>0</v>
      </c>
      <c r="AN95" s="3">
        <v>0</v>
      </c>
      <c r="AO95" s="3">
        <v>0.5</v>
      </c>
      <c r="AP95" s="3">
        <v>0</v>
      </c>
      <c r="AQ95" s="3">
        <v>24.78</v>
      </c>
      <c r="AR95" s="3">
        <v>38.909999999999997</v>
      </c>
      <c r="AS95" s="3">
        <v>0</v>
      </c>
      <c r="AT95" s="4">
        <v>0</v>
      </c>
    </row>
    <row r="96" spans="1:46" x14ac:dyDescent="0.25">
      <c r="A96" s="65">
        <v>2021</v>
      </c>
      <c r="B96" s="65">
        <v>12</v>
      </c>
      <c r="C96" s="63">
        <v>4</v>
      </c>
      <c r="D96" s="64">
        <v>23</v>
      </c>
      <c r="E96" s="5">
        <v>43.68</v>
      </c>
      <c r="F96" s="3">
        <v>0</v>
      </c>
      <c r="G96" s="3">
        <v>44.35</v>
      </c>
      <c r="H96" s="3">
        <v>0</v>
      </c>
      <c r="I96" s="3">
        <v>25.55</v>
      </c>
      <c r="J96" s="3">
        <v>0</v>
      </c>
      <c r="K96" s="3">
        <v>21.88</v>
      </c>
      <c r="L96" s="3">
        <v>0</v>
      </c>
      <c r="M96" s="3">
        <v>0</v>
      </c>
      <c r="N96" s="3">
        <v>12.23</v>
      </c>
      <c r="O96" s="3">
        <v>22.94</v>
      </c>
      <c r="P96" s="3">
        <v>0</v>
      </c>
      <c r="Q96" s="3">
        <v>4.0199999999999996</v>
      </c>
      <c r="R96" s="3">
        <v>0</v>
      </c>
      <c r="S96" s="3">
        <v>1.3</v>
      </c>
      <c r="T96" s="3">
        <v>0.2</v>
      </c>
      <c r="U96" s="3">
        <v>0</v>
      </c>
      <c r="V96" s="3">
        <v>0</v>
      </c>
      <c r="W96" s="3">
        <v>7.79</v>
      </c>
      <c r="X96" s="3">
        <v>0</v>
      </c>
      <c r="Y96" s="3">
        <v>5.47</v>
      </c>
      <c r="Z96" s="3">
        <v>0</v>
      </c>
      <c r="AA96" s="3">
        <v>0</v>
      </c>
      <c r="AB96" s="3">
        <v>0</v>
      </c>
      <c r="AC96" s="3">
        <v>8.69</v>
      </c>
      <c r="AD96" s="3">
        <v>5.26</v>
      </c>
      <c r="AE96" s="3">
        <v>1.28</v>
      </c>
      <c r="AF96" s="3">
        <v>2.9</v>
      </c>
      <c r="AG96" s="3">
        <v>2</v>
      </c>
      <c r="AH96" s="3">
        <v>0.2</v>
      </c>
      <c r="AI96" s="3">
        <v>0.2</v>
      </c>
      <c r="AJ96" s="3">
        <v>1.34</v>
      </c>
      <c r="AK96" s="3">
        <v>1.22</v>
      </c>
      <c r="AL96" s="3">
        <v>0.2</v>
      </c>
      <c r="AM96" s="3">
        <v>0</v>
      </c>
      <c r="AN96" s="3">
        <v>0</v>
      </c>
      <c r="AO96" s="3">
        <v>0.5</v>
      </c>
      <c r="AP96" s="3">
        <v>0</v>
      </c>
      <c r="AQ96" s="3">
        <v>24.54</v>
      </c>
      <c r="AR96" s="3">
        <v>38.69</v>
      </c>
      <c r="AS96" s="3">
        <v>0</v>
      </c>
      <c r="AT96" s="4">
        <v>0</v>
      </c>
    </row>
    <row r="97" spans="1:46" x14ac:dyDescent="0.25">
      <c r="A97" s="65">
        <v>2021</v>
      </c>
      <c r="B97" s="65">
        <v>12</v>
      </c>
      <c r="C97" s="63">
        <v>4</v>
      </c>
      <c r="D97" s="64">
        <v>24</v>
      </c>
      <c r="E97" s="5">
        <v>42.1</v>
      </c>
      <c r="F97" s="3">
        <v>0</v>
      </c>
      <c r="G97" s="3">
        <v>44.35</v>
      </c>
      <c r="H97" s="3">
        <v>0</v>
      </c>
      <c r="I97" s="3">
        <v>25.57</v>
      </c>
      <c r="J97" s="3">
        <v>0</v>
      </c>
      <c r="K97" s="3">
        <v>0.03</v>
      </c>
      <c r="L97" s="3">
        <v>0</v>
      </c>
      <c r="M97" s="3">
        <v>0</v>
      </c>
      <c r="N97" s="3">
        <v>12.23</v>
      </c>
      <c r="O97" s="3">
        <v>15.44</v>
      </c>
      <c r="P97" s="3">
        <v>0</v>
      </c>
      <c r="Q97" s="3">
        <v>3.9</v>
      </c>
      <c r="R97" s="3">
        <v>0</v>
      </c>
      <c r="S97" s="3">
        <v>1.3</v>
      </c>
      <c r="T97" s="3">
        <v>0.2</v>
      </c>
      <c r="U97" s="3">
        <v>0</v>
      </c>
      <c r="V97" s="3">
        <v>0</v>
      </c>
      <c r="W97" s="3">
        <v>7.79</v>
      </c>
      <c r="X97" s="3">
        <v>0</v>
      </c>
      <c r="Y97" s="3">
        <v>5.45</v>
      </c>
      <c r="Z97" s="3">
        <v>0.5</v>
      </c>
      <c r="AA97" s="3">
        <v>0</v>
      </c>
      <c r="AB97" s="3">
        <v>0</v>
      </c>
      <c r="AC97" s="3">
        <v>8.69</v>
      </c>
      <c r="AD97" s="3">
        <v>5.24</v>
      </c>
      <c r="AE97" s="3">
        <v>1.29</v>
      </c>
      <c r="AF97" s="3">
        <v>2.9</v>
      </c>
      <c r="AG97" s="3">
        <v>2</v>
      </c>
      <c r="AH97" s="3">
        <v>0.2</v>
      </c>
      <c r="AI97" s="3">
        <v>0.2</v>
      </c>
      <c r="AJ97" s="3">
        <v>1.34</v>
      </c>
      <c r="AK97" s="3">
        <v>1.22</v>
      </c>
      <c r="AL97" s="3">
        <v>0.2</v>
      </c>
      <c r="AM97" s="3">
        <v>0</v>
      </c>
      <c r="AN97" s="3">
        <v>0</v>
      </c>
      <c r="AO97" s="3">
        <v>0.5</v>
      </c>
      <c r="AP97" s="3">
        <v>0</v>
      </c>
      <c r="AQ97" s="3">
        <v>16.940000000000001</v>
      </c>
      <c r="AR97" s="3">
        <v>2.35</v>
      </c>
      <c r="AS97" s="3">
        <v>0</v>
      </c>
      <c r="AT97" s="4">
        <v>0</v>
      </c>
    </row>
    <row r="98" spans="1:46" x14ac:dyDescent="0.25">
      <c r="A98" s="65">
        <v>2021</v>
      </c>
      <c r="B98" s="65">
        <v>12</v>
      </c>
      <c r="C98" s="63">
        <v>5</v>
      </c>
      <c r="D98" s="64">
        <v>1</v>
      </c>
      <c r="E98" s="5">
        <v>0.04</v>
      </c>
      <c r="F98" s="3">
        <v>0</v>
      </c>
      <c r="G98" s="3">
        <v>15.91</v>
      </c>
      <c r="H98" s="3">
        <v>0</v>
      </c>
      <c r="I98" s="3">
        <v>25.57</v>
      </c>
      <c r="J98" s="3">
        <v>0</v>
      </c>
      <c r="K98" s="3">
        <v>0</v>
      </c>
      <c r="L98" s="3">
        <v>0</v>
      </c>
      <c r="M98" s="3">
        <v>0</v>
      </c>
      <c r="N98" s="3">
        <v>12.22</v>
      </c>
      <c r="O98" s="3">
        <v>0</v>
      </c>
      <c r="P98" s="3">
        <v>0</v>
      </c>
      <c r="Q98" s="3">
        <v>3.83</v>
      </c>
      <c r="R98" s="3">
        <v>0</v>
      </c>
      <c r="S98" s="3">
        <v>1.3</v>
      </c>
      <c r="T98" s="3">
        <v>0.2</v>
      </c>
      <c r="U98" s="3">
        <v>0</v>
      </c>
      <c r="V98" s="3">
        <v>0</v>
      </c>
      <c r="W98" s="3">
        <v>7.79</v>
      </c>
      <c r="X98" s="3">
        <v>0</v>
      </c>
      <c r="Y98" s="3">
        <v>5.1100000000000003</v>
      </c>
      <c r="Z98" s="3">
        <v>0.5</v>
      </c>
      <c r="AA98" s="3">
        <v>0</v>
      </c>
      <c r="AB98" s="3">
        <v>0</v>
      </c>
      <c r="AC98" s="3">
        <v>8.6999999999999993</v>
      </c>
      <c r="AD98" s="3">
        <v>5.23</v>
      </c>
      <c r="AE98" s="3">
        <v>1.29</v>
      </c>
      <c r="AF98" s="3">
        <v>2.9</v>
      </c>
      <c r="AG98" s="3">
        <v>2</v>
      </c>
      <c r="AH98" s="3">
        <v>0.2</v>
      </c>
      <c r="AI98" s="3">
        <v>0.2</v>
      </c>
      <c r="AJ98" s="3">
        <v>1.34</v>
      </c>
      <c r="AK98" s="3">
        <v>1.22</v>
      </c>
      <c r="AL98" s="3">
        <v>0.2</v>
      </c>
      <c r="AM98" s="3">
        <v>0</v>
      </c>
      <c r="AN98" s="3">
        <v>0</v>
      </c>
      <c r="AO98" s="3">
        <v>0.5</v>
      </c>
      <c r="AP98" s="3">
        <v>0</v>
      </c>
      <c r="AQ98" s="3">
        <v>0</v>
      </c>
      <c r="AR98" s="3">
        <v>0</v>
      </c>
      <c r="AS98" s="3">
        <v>0</v>
      </c>
      <c r="AT98" s="4">
        <v>0</v>
      </c>
    </row>
    <row r="99" spans="1:46" x14ac:dyDescent="0.25">
      <c r="A99" s="65">
        <v>2021</v>
      </c>
      <c r="B99" s="65">
        <v>12</v>
      </c>
      <c r="C99" s="63">
        <v>5</v>
      </c>
      <c r="D99" s="64">
        <v>2</v>
      </c>
      <c r="E99" s="5">
        <v>0</v>
      </c>
      <c r="F99" s="3">
        <v>0</v>
      </c>
      <c r="G99" s="3">
        <v>0</v>
      </c>
      <c r="H99" s="3">
        <v>0</v>
      </c>
      <c r="I99" s="3">
        <v>25.56</v>
      </c>
      <c r="J99" s="3">
        <v>0</v>
      </c>
      <c r="K99" s="3">
        <v>0</v>
      </c>
      <c r="L99" s="3">
        <v>0</v>
      </c>
      <c r="M99" s="3">
        <v>0</v>
      </c>
      <c r="N99" s="3">
        <v>12.19</v>
      </c>
      <c r="O99" s="3">
        <v>0</v>
      </c>
      <c r="P99" s="3">
        <v>0</v>
      </c>
      <c r="Q99" s="3">
        <v>3.82</v>
      </c>
      <c r="R99" s="3">
        <v>0</v>
      </c>
      <c r="S99" s="3">
        <v>1.3</v>
      </c>
      <c r="T99" s="3">
        <v>0.2</v>
      </c>
      <c r="U99" s="3">
        <v>0</v>
      </c>
      <c r="V99" s="3">
        <v>0</v>
      </c>
      <c r="W99" s="3">
        <v>7.79</v>
      </c>
      <c r="X99" s="3">
        <v>0</v>
      </c>
      <c r="Y99" s="3">
        <v>3.65</v>
      </c>
      <c r="Z99" s="3">
        <v>0.5</v>
      </c>
      <c r="AA99" s="3">
        <v>0</v>
      </c>
      <c r="AB99" s="3">
        <v>0</v>
      </c>
      <c r="AC99" s="3">
        <v>8.69</v>
      </c>
      <c r="AD99" s="3">
        <v>5.26</v>
      </c>
      <c r="AE99" s="3">
        <v>1.22</v>
      </c>
      <c r="AF99" s="3">
        <v>2.9</v>
      </c>
      <c r="AG99" s="3">
        <v>2</v>
      </c>
      <c r="AH99" s="3">
        <v>0.2</v>
      </c>
      <c r="AI99" s="3">
        <v>0.2</v>
      </c>
      <c r="AJ99" s="3">
        <v>1.34</v>
      </c>
      <c r="AK99" s="3">
        <v>1.22</v>
      </c>
      <c r="AL99" s="3">
        <v>0.2</v>
      </c>
      <c r="AM99" s="3">
        <v>0</v>
      </c>
      <c r="AN99" s="3">
        <v>0</v>
      </c>
      <c r="AO99" s="3">
        <v>0.5</v>
      </c>
      <c r="AP99" s="3">
        <v>0</v>
      </c>
      <c r="AQ99" s="3">
        <v>0</v>
      </c>
      <c r="AR99" s="3">
        <v>0</v>
      </c>
      <c r="AS99" s="3">
        <v>0</v>
      </c>
      <c r="AT99" s="4">
        <v>0</v>
      </c>
    </row>
    <row r="100" spans="1:46" x14ac:dyDescent="0.25">
      <c r="A100" s="65">
        <v>2021</v>
      </c>
      <c r="B100" s="65">
        <v>12</v>
      </c>
      <c r="C100" s="63">
        <v>5</v>
      </c>
      <c r="D100" s="64">
        <v>3</v>
      </c>
      <c r="E100" s="5">
        <v>0</v>
      </c>
      <c r="F100" s="3">
        <v>0</v>
      </c>
      <c r="G100" s="3">
        <v>0</v>
      </c>
      <c r="H100" s="3">
        <v>0</v>
      </c>
      <c r="I100" s="3">
        <v>25.58</v>
      </c>
      <c r="J100" s="3">
        <v>0</v>
      </c>
      <c r="K100" s="3">
        <v>0</v>
      </c>
      <c r="L100" s="3">
        <v>0</v>
      </c>
      <c r="M100" s="3">
        <v>0</v>
      </c>
      <c r="N100" s="3">
        <v>12.16</v>
      </c>
      <c r="O100" s="3">
        <v>0</v>
      </c>
      <c r="P100" s="3">
        <v>0</v>
      </c>
      <c r="Q100" s="3">
        <v>3.8</v>
      </c>
      <c r="R100" s="3">
        <v>0</v>
      </c>
      <c r="S100" s="3">
        <v>1.3</v>
      </c>
      <c r="T100" s="3">
        <v>0.2</v>
      </c>
      <c r="U100" s="3">
        <v>0</v>
      </c>
      <c r="V100" s="3">
        <v>0</v>
      </c>
      <c r="W100" s="3">
        <v>7.8</v>
      </c>
      <c r="X100" s="3">
        <v>0</v>
      </c>
      <c r="Y100" s="3">
        <v>3.67</v>
      </c>
      <c r="Z100" s="3">
        <v>0.5</v>
      </c>
      <c r="AA100" s="3">
        <v>0</v>
      </c>
      <c r="AB100" s="3">
        <v>0</v>
      </c>
      <c r="AC100" s="3">
        <v>8.69</v>
      </c>
      <c r="AD100" s="3">
        <v>5.27</v>
      </c>
      <c r="AE100" s="3">
        <v>1.22</v>
      </c>
      <c r="AF100" s="3">
        <v>2.9</v>
      </c>
      <c r="AG100" s="3">
        <v>2</v>
      </c>
      <c r="AH100" s="3">
        <v>0.2</v>
      </c>
      <c r="AI100" s="3">
        <v>0.2</v>
      </c>
      <c r="AJ100" s="3">
        <v>1.34</v>
      </c>
      <c r="AK100" s="3">
        <v>1.21</v>
      </c>
      <c r="AL100" s="3">
        <v>0.2</v>
      </c>
      <c r="AM100" s="3">
        <v>0</v>
      </c>
      <c r="AN100" s="3">
        <v>0</v>
      </c>
      <c r="AO100" s="3">
        <v>0.5</v>
      </c>
      <c r="AP100" s="3">
        <v>0</v>
      </c>
      <c r="AQ100" s="3">
        <v>0</v>
      </c>
      <c r="AR100" s="3">
        <v>0</v>
      </c>
      <c r="AS100" s="3">
        <v>0</v>
      </c>
      <c r="AT100" s="4">
        <v>0</v>
      </c>
    </row>
    <row r="101" spans="1:46" x14ac:dyDescent="0.25">
      <c r="A101" s="65">
        <v>2021</v>
      </c>
      <c r="B101" s="65">
        <v>12</v>
      </c>
      <c r="C101" s="63">
        <v>5</v>
      </c>
      <c r="D101" s="64">
        <v>4</v>
      </c>
      <c r="E101" s="5">
        <v>0</v>
      </c>
      <c r="F101" s="3">
        <v>0</v>
      </c>
      <c r="G101" s="3">
        <v>0</v>
      </c>
      <c r="H101" s="3">
        <v>0</v>
      </c>
      <c r="I101" s="3">
        <v>25.58</v>
      </c>
      <c r="J101" s="3">
        <v>0</v>
      </c>
      <c r="K101" s="3">
        <v>0</v>
      </c>
      <c r="L101" s="3">
        <v>0</v>
      </c>
      <c r="M101" s="3">
        <v>0</v>
      </c>
      <c r="N101" s="3">
        <v>12.14</v>
      </c>
      <c r="O101" s="3">
        <v>0</v>
      </c>
      <c r="P101" s="3">
        <v>0</v>
      </c>
      <c r="Q101" s="3">
        <v>3.99</v>
      </c>
      <c r="R101" s="3">
        <v>0</v>
      </c>
      <c r="S101" s="3">
        <v>1.3</v>
      </c>
      <c r="T101" s="3">
        <v>0.2</v>
      </c>
      <c r="U101" s="3">
        <v>0</v>
      </c>
      <c r="V101" s="3">
        <v>0</v>
      </c>
      <c r="W101" s="3">
        <v>7.81</v>
      </c>
      <c r="X101" s="3">
        <v>0</v>
      </c>
      <c r="Y101" s="3">
        <v>3.67</v>
      </c>
      <c r="Z101" s="3">
        <v>0.5</v>
      </c>
      <c r="AA101" s="3">
        <v>0</v>
      </c>
      <c r="AB101" s="3">
        <v>0</v>
      </c>
      <c r="AC101" s="3">
        <v>8.69</v>
      </c>
      <c r="AD101" s="3">
        <v>5.27</v>
      </c>
      <c r="AE101" s="3">
        <v>1.23</v>
      </c>
      <c r="AF101" s="3">
        <v>2.9</v>
      </c>
      <c r="AG101" s="3">
        <v>2</v>
      </c>
      <c r="AH101" s="3">
        <v>0.2</v>
      </c>
      <c r="AI101" s="3">
        <v>0.2</v>
      </c>
      <c r="AJ101" s="3">
        <v>1.34</v>
      </c>
      <c r="AK101" s="3">
        <v>1.21</v>
      </c>
      <c r="AL101" s="3">
        <v>0.2</v>
      </c>
      <c r="AM101" s="3">
        <v>0</v>
      </c>
      <c r="AN101" s="3">
        <v>0</v>
      </c>
      <c r="AO101" s="3">
        <v>0.5</v>
      </c>
      <c r="AP101" s="3">
        <v>0</v>
      </c>
      <c r="AQ101" s="3">
        <v>0</v>
      </c>
      <c r="AR101" s="3">
        <v>0</v>
      </c>
      <c r="AS101" s="3">
        <v>0</v>
      </c>
      <c r="AT101" s="4">
        <v>0</v>
      </c>
    </row>
    <row r="102" spans="1:46" x14ac:dyDescent="0.25">
      <c r="A102" s="65">
        <v>2021</v>
      </c>
      <c r="B102" s="65">
        <v>12</v>
      </c>
      <c r="C102" s="63">
        <v>5</v>
      </c>
      <c r="D102" s="64">
        <v>5</v>
      </c>
      <c r="E102" s="5">
        <v>0</v>
      </c>
      <c r="F102" s="3">
        <v>0</v>
      </c>
      <c r="G102" s="3">
        <v>0</v>
      </c>
      <c r="H102" s="3">
        <v>0</v>
      </c>
      <c r="I102" s="3">
        <v>25.55</v>
      </c>
      <c r="J102" s="3">
        <v>0</v>
      </c>
      <c r="K102" s="3">
        <v>0</v>
      </c>
      <c r="L102" s="3">
        <v>0</v>
      </c>
      <c r="M102" s="3">
        <v>0</v>
      </c>
      <c r="N102" s="3">
        <v>12.11</v>
      </c>
      <c r="O102" s="3">
        <v>0</v>
      </c>
      <c r="P102" s="3">
        <v>0</v>
      </c>
      <c r="Q102" s="3">
        <v>3.98</v>
      </c>
      <c r="R102" s="3">
        <v>0</v>
      </c>
      <c r="S102" s="3">
        <v>1.3</v>
      </c>
      <c r="T102" s="3">
        <v>0.2</v>
      </c>
      <c r="U102" s="3">
        <v>0</v>
      </c>
      <c r="V102" s="3">
        <v>0</v>
      </c>
      <c r="W102" s="3">
        <v>7.79</v>
      </c>
      <c r="X102" s="3">
        <v>0</v>
      </c>
      <c r="Y102" s="3">
        <v>3.68</v>
      </c>
      <c r="Z102" s="3">
        <v>0.5</v>
      </c>
      <c r="AA102" s="3">
        <v>0</v>
      </c>
      <c r="AB102" s="3">
        <v>0</v>
      </c>
      <c r="AC102" s="3">
        <v>8.69</v>
      </c>
      <c r="AD102" s="3">
        <v>5.24</v>
      </c>
      <c r="AE102" s="3">
        <v>1.22</v>
      </c>
      <c r="AF102" s="3">
        <v>2.9</v>
      </c>
      <c r="AG102" s="3">
        <v>2</v>
      </c>
      <c r="AH102" s="3">
        <v>0.2</v>
      </c>
      <c r="AI102" s="3">
        <v>0.2</v>
      </c>
      <c r="AJ102" s="3">
        <v>1.33</v>
      </c>
      <c r="AK102" s="3">
        <v>1.21</v>
      </c>
      <c r="AL102" s="3">
        <v>0.2</v>
      </c>
      <c r="AM102" s="3">
        <v>0</v>
      </c>
      <c r="AN102" s="3">
        <v>0</v>
      </c>
      <c r="AO102" s="3">
        <v>0.5</v>
      </c>
      <c r="AP102" s="3">
        <v>0</v>
      </c>
      <c r="AQ102" s="3">
        <v>0</v>
      </c>
      <c r="AR102" s="3">
        <v>0</v>
      </c>
      <c r="AS102" s="3">
        <v>0</v>
      </c>
      <c r="AT102" s="4">
        <v>0</v>
      </c>
    </row>
    <row r="103" spans="1:46" x14ac:dyDescent="0.25">
      <c r="A103" s="65">
        <v>2021</v>
      </c>
      <c r="B103" s="65">
        <v>12</v>
      </c>
      <c r="C103" s="63">
        <v>5</v>
      </c>
      <c r="D103" s="64">
        <v>6</v>
      </c>
      <c r="E103" s="5">
        <v>0</v>
      </c>
      <c r="F103" s="3">
        <v>0</v>
      </c>
      <c r="G103" s="3">
        <v>0</v>
      </c>
      <c r="H103" s="3">
        <v>0</v>
      </c>
      <c r="I103" s="3">
        <v>25.55</v>
      </c>
      <c r="J103" s="3">
        <v>0</v>
      </c>
      <c r="K103" s="3">
        <v>0</v>
      </c>
      <c r="L103" s="3">
        <v>0</v>
      </c>
      <c r="M103" s="3">
        <v>0</v>
      </c>
      <c r="N103" s="3">
        <v>12.07</v>
      </c>
      <c r="O103" s="3">
        <v>0</v>
      </c>
      <c r="P103" s="3">
        <v>0</v>
      </c>
      <c r="Q103" s="3">
        <v>3.96</v>
      </c>
      <c r="R103" s="3">
        <v>0</v>
      </c>
      <c r="S103" s="3">
        <v>1.3</v>
      </c>
      <c r="T103" s="3">
        <v>0.2</v>
      </c>
      <c r="U103" s="3">
        <v>0</v>
      </c>
      <c r="V103" s="3">
        <v>0</v>
      </c>
      <c r="W103" s="3">
        <v>7.79</v>
      </c>
      <c r="X103" s="3">
        <v>0</v>
      </c>
      <c r="Y103" s="3">
        <v>3.69</v>
      </c>
      <c r="Z103" s="3">
        <v>0.5</v>
      </c>
      <c r="AA103" s="3">
        <v>0</v>
      </c>
      <c r="AB103" s="3">
        <v>0</v>
      </c>
      <c r="AC103" s="3">
        <v>8.69</v>
      </c>
      <c r="AD103" s="3">
        <v>5.18</v>
      </c>
      <c r="AE103" s="3">
        <v>1.25</v>
      </c>
      <c r="AF103" s="3">
        <v>2.9</v>
      </c>
      <c r="AG103" s="3">
        <v>2</v>
      </c>
      <c r="AH103" s="3">
        <v>0.2</v>
      </c>
      <c r="AI103" s="3">
        <v>0.2</v>
      </c>
      <c r="AJ103" s="3">
        <v>1.33</v>
      </c>
      <c r="AK103" s="3">
        <v>1.21</v>
      </c>
      <c r="AL103" s="3">
        <v>0.2</v>
      </c>
      <c r="AM103" s="3">
        <v>0</v>
      </c>
      <c r="AN103" s="3">
        <v>0</v>
      </c>
      <c r="AO103" s="3">
        <v>0.5</v>
      </c>
      <c r="AP103" s="3">
        <v>0</v>
      </c>
      <c r="AQ103" s="3">
        <v>0</v>
      </c>
      <c r="AR103" s="3">
        <v>0</v>
      </c>
      <c r="AS103" s="3">
        <v>0</v>
      </c>
      <c r="AT103" s="4">
        <v>0</v>
      </c>
    </row>
    <row r="104" spans="1:46" x14ac:dyDescent="0.25">
      <c r="A104" s="65">
        <v>2021</v>
      </c>
      <c r="B104" s="65">
        <v>12</v>
      </c>
      <c r="C104" s="63">
        <v>5</v>
      </c>
      <c r="D104" s="64">
        <v>7</v>
      </c>
      <c r="E104" s="5">
        <v>0</v>
      </c>
      <c r="F104" s="3">
        <v>0</v>
      </c>
      <c r="G104" s="3">
        <v>0</v>
      </c>
      <c r="H104" s="3">
        <v>0</v>
      </c>
      <c r="I104" s="3">
        <v>12.52</v>
      </c>
      <c r="J104" s="3">
        <v>0</v>
      </c>
      <c r="K104" s="3">
        <v>0</v>
      </c>
      <c r="L104" s="3">
        <v>0</v>
      </c>
      <c r="M104" s="3">
        <v>0</v>
      </c>
      <c r="N104" s="3">
        <v>3.81</v>
      </c>
      <c r="O104" s="3">
        <v>0</v>
      </c>
      <c r="P104" s="3">
        <v>0</v>
      </c>
      <c r="Q104" s="3">
        <v>3.94</v>
      </c>
      <c r="R104" s="3">
        <v>0</v>
      </c>
      <c r="S104" s="3">
        <v>1.3</v>
      </c>
      <c r="T104" s="3">
        <v>0.2</v>
      </c>
      <c r="U104" s="3">
        <v>0</v>
      </c>
      <c r="V104" s="3">
        <v>0</v>
      </c>
      <c r="W104" s="3">
        <v>7.82</v>
      </c>
      <c r="X104" s="3">
        <v>0</v>
      </c>
      <c r="Y104" s="3">
        <v>3.71</v>
      </c>
      <c r="Z104" s="3">
        <v>0.5</v>
      </c>
      <c r="AA104" s="3">
        <v>0</v>
      </c>
      <c r="AB104" s="3">
        <v>0</v>
      </c>
      <c r="AC104" s="3">
        <v>8.69</v>
      </c>
      <c r="AD104" s="3">
        <v>5.25</v>
      </c>
      <c r="AE104" s="3">
        <v>1.29</v>
      </c>
      <c r="AF104" s="3">
        <v>2.9</v>
      </c>
      <c r="AG104" s="3">
        <v>2</v>
      </c>
      <c r="AH104" s="3">
        <v>0.2</v>
      </c>
      <c r="AI104" s="3">
        <v>0.2</v>
      </c>
      <c r="AJ104" s="3">
        <v>1.34</v>
      </c>
      <c r="AK104" s="3">
        <v>1.21</v>
      </c>
      <c r="AL104" s="3">
        <v>0.2</v>
      </c>
      <c r="AM104" s="3">
        <v>0</v>
      </c>
      <c r="AN104" s="3">
        <v>0</v>
      </c>
      <c r="AO104" s="3">
        <v>0.5</v>
      </c>
      <c r="AP104" s="3">
        <v>0</v>
      </c>
      <c r="AQ104" s="3">
        <v>0</v>
      </c>
      <c r="AR104" s="3">
        <v>0</v>
      </c>
      <c r="AS104" s="3">
        <v>0</v>
      </c>
      <c r="AT104" s="4">
        <v>0</v>
      </c>
    </row>
    <row r="105" spans="1:46" x14ac:dyDescent="0.25">
      <c r="A105" s="65">
        <v>2021</v>
      </c>
      <c r="B105" s="65">
        <v>12</v>
      </c>
      <c r="C105" s="63">
        <v>5</v>
      </c>
      <c r="D105" s="64">
        <v>8</v>
      </c>
      <c r="E105" s="5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3.92</v>
      </c>
      <c r="R105" s="3">
        <v>0</v>
      </c>
      <c r="S105" s="3">
        <v>1.3</v>
      </c>
      <c r="T105" s="3">
        <v>0.2</v>
      </c>
      <c r="U105" s="3">
        <v>0</v>
      </c>
      <c r="V105" s="3">
        <v>0</v>
      </c>
      <c r="W105" s="3">
        <v>7.8</v>
      </c>
      <c r="X105" s="3">
        <v>0</v>
      </c>
      <c r="Y105" s="3">
        <v>3.91</v>
      </c>
      <c r="Z105" s="3">
        <v>0.5</v>
      </c>
      <c r="AA105" s="3">
        <v>0</v>
      </c>
      <c r="AB105" s="3">
        <v>0</v>
      </c>
      <c r="AC105" s="3">
        <v>8.69</v>
      </c>
      <c r="AD105" s="3">
        <v>5.25</v>
      </c>
      <c r="AE105" s="3">
        <v>1.27</v>
      </c>
      <c r="AF105" s="3">
        <v>2.9</v>
      </c>
      <c r="AG105" s="3">
        <v>2</v>
      </c>
      <c r="AH105" s="3">
        <v>0.2</v>
      </c>
      <c r="AI105" s="3">
        <v>0.2</v>
      </c>
      <c r="AJ105" s="3">
        <v>1.34</v>
      </c>
      <c r="AK105" s="3">
        <v>1.22</v>
      </c>
      <c r="AL105" s="3">
        <v>0.2</v>
      </c>
      <c r="AM105" s="3">
        <v>0</v>
      </c>
      <c r="AN105" s="3">
        <v>0</v>
      </c>
      <c r="AO105" s="3">
        <v>0.5</v>
      </c>
      <c r="AP105" s="3">
        <v>0</v>
      </c>
      <c r="AQ105" s="3">
        <v>0</v>
      </c>
      <c r="AR105" s="3">
        <v>0</v>
      </c>
      <c r="AS105" s="3">
        <v>0</v>
      </c>
      <c r="AT105" s="4">
        <v>0</v>
      </c>
    </row>
    <row r="106" spans="1:46" x14ac:dyDescent="0.25">
      <c r="A106" s="65">
        <v>2021</v>
      </c>
      <c r="B106" s="65">
        <v>12</v>
      </c>
      <c r="C106" s="63">
        <v>5</v>
      </c>
      <c r="D106" s="64">
        <v>9</v>
      </c>
      <c r="E106" s="5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16.559999999999999</v>
      </c>
      <c r="Q106" s="3">
        <v>3.97</v>
      </c>
      <c r="R106" s="3">
        <v>0</v>
      </c>
      <c r="S106" s="3">
        <v>1.3</v>
      </c>
      <c r="T106" s="3">
        <v>0.2</v>
      </c>
      <c r="U106" s="3">
        <v>0</v>
      </c>
      <c r="V106" s="3">
        <v>0</v>
      </c>
      <c r="W106" s="3">
        <v>7.78</v>
      </c>
      <c r="X106" s="3">
        <v>0</v>
      </c>
      <c r="Y106" s="3">
        <v>4.12</v>
      </c>
      <c r="Z106" s="3">
        <v>0.5</v>
      </c>
      <c r="AA106" s="3">
        <v>0</v>
      </c>
      <c r="AB106" s="3">
        <v>0</v>
      </c>
      <c r="AC106" s="3">
        <v>8.68</v>
      </c>
      <c r="AD106" s="3">
        <v>5.18</v>
      </c>
      <c r="AE106" s="3">
        <v>1.28</v>
      </c>
      <c r="AF106" s="3">
        <v>2.9</v>
      </c>
      <c r="AG106" s="3">
        <v>2</v>
      </c>
      <c r="AH106" s="3">
        <v>0.2</v>
      </c>
      <c r="AI106" s="3">
        <v>0.2</v>
      </c>
      <c r="AJ106" s="3">
        <v>1.34</v>
      </c>
      <c r="AK106" s="3">
        <v>1.22</v>
      </c>
      <c r="AL106" s="3">
        <v>0.2</v>
      </c>
      <c r="AM106" s="3">
        <v>0</v>
      </c>
      <c r="AN106" s="3">
        <v>0</v>
      </c>
      <c r="AO106" s="3">
        <v>0.5</v>
      </c>
      <c r="AP106" s="3">
        <v>0</v>
      </c>
      <c r="AQ106" s="3">
        <v>0</v>
      </c>
      <c r="AR106" s="3">
        <v>0</v>
      </c>
      <c r="AS106" s="3">
        <v>0</v>
      </c>
      <c r="AT106" s="4">
        <v>0</v>
      </c>
    </row>
    <row r="107" spans="1:46" x14ac:dyDescent="0.25">
      <c r="A107" s="65">
        <v>2021</v>
      </c>
      <c r="B107" s="65">
        <v>12</v>
      </c>
      <c r="C107" s="63">
        <v>5</v>
      </c>
      <c r="D107" s="64">
        <v>10</v>
      </c>
      <c r="E107" s="5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23.07</v>
      </c>
      <c r="Q107" s="3">
        <v>3.99</v>
      </c>
      <c r="R107" s="3">
        <v>0</v>
      </c>
      <c r="S107" s="3">
        <v>1.3</v>
      </c>
      <c r="T107" s="3">
        <v>0.2</v>
      </c>
      <c r="U107" s="3">
        <v>0</v>
      </c>
      <c r="V107" s="3">
        <v>0</v>
      </c>
      <c r="W107" s="3">
        <v>7.79</v>
      </c>
      <c r="X107" s="3">
        <v>0</v>
      </c>
      <c r="Y107" s="3">
        <v>4.13</v>
      </c>
      <c r="Z107" s="3">
        <v>0.5</v>
      </c>
      <c r="AA107" s="3">
        <v>0</v>
      </c>
      <c r="AB107" s="3">
        <v>0</v>
      </c>
      <c r="AC107" s="3">
        <v>8.68</v>
      </c>
      <c r="AD107" s="3">
        <v>5.23</v>
      </c>
      <c r="AE107" s="3">
        <v>1.3</v>
      </c>
      <c r="AF107" s="3">
        <v>2.9</v>
      </c>
      <c r="AG107" s="3">
        <v>2</v>
      </c>
      <c r="AH107" s="3">
        <v>0.2</v>
      </c>
      <c r="AI107" s="3">
        <v>0.2</v>
      </c>
      <c r="AJ107" s="3">
        <v>1.34</v>
      </c>
      <c r="AK107" s="3">
        <v>1.23</v>
      </c>
      <c r="AL107" s="3">
        <v>0.2</v>
      </c>
      <c r="AM107" s="3">
        <v>0</v>
      </c>
      <c r="AN107" s="3">
        <v>0</v>
      </c>
      <c r="AO107" s="3">
        <v>0.5</v>
      </c>
      <c r="AP107" s="3">
        <v>0</v>
      </c>
      <c r="AQ107" s="3">
        <v>0</v>
      </c>
      <c r="AR107" s="3">
        <v>0</v>
      </c>
      <c r="AS107" s="3">
        <v>0</v>
      </c>
      <c r="AT107" s="4">
        <v>0</v>
      </c>
    </row>
    <row r="108" spans="1:46" x14ac:dyDescent="0.25">
      <c r="A108" s="65">
        <v>2021</v>
      </c>
      <c r="B108" s="65">
        <v>12</v>
      </c>
      <c r="C108" s="63">
        <v>5</v>
      </c>
      <c r="D108" s="64">
        <v>11</v>
      </c>
      <c r="E108" s="5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23.09</v>
      </c>
      <c r="Q108" s="3">
        <v>3.98</v>
      </c>
      <c r="R108" s="3">
        <v>0</v>
      </c>
      <c r="S108" s="3">
        <v>1.3</v>
      </c>
      <c r="T108" s="3">
        <v>0.2</v>
      </c>
      <c r="U108" s="3">
        <v>0</v>
      </c>
      <c r="V108" s="3">
        <v>0</v>
      </c>
      <c r="W108" s="3">
        <v>7.78</v>
      </c>
      <c r="X108" s="3">
        <v>0</v>
      </c>
      <c r="Y108" s="3">
        <v>4.1399999999999997</v>
      </c>
      <c r="Z108" s="3">
        <v>0.5</v>
      </c>
      <c r="AA108" s="3">
        <v>0</v>
      </c>
      <c r="AB108" s="3">
        <v>0</v>
      </c>
      <c r="AC108" s="3">
        <v>8.68</v>
      </c>
      <c r="AD108" s="3">
        <v>5.2</v>
      </c>
      <c r="AE108" s="3">
        <v>1.31</v>
      </c>
      <c r="AF108" s="3">
        <v>2.9</v>
      </c>
      <c r="AG108" s="3">
        <v>2</v>
      </c>
      <c r="AH108" s="3">
        <v>0.2</v>
      </c>
      <c r="AI108" s="3">
        <v>0.2</v>
      </c>
      <c r="AJ108" s="3">
        <v>1.34</v>
      </c>
      <c r="AK108" s="3">
        <v>1.23</v>
      </c>
      <c r="AL108" s="3">
        <v>0.2</v>
      </c>
      <c r="AM108" s="3">
        <v>0</v>
      </c>
      <c r="AN108" s="3">
        <v>0</v>
      </c>
      <c r="AO108" s="3">
        <v>0.5</v>
      </c>
      <c r="AP108" s="3">
        <v>0</v>
      </c>
      <c r="AQ108" s="3">
        <v>0</v>
      </c>
      <c r="AR108" s="3">
        <v>0</v>
      </c>
      <c r="AS108" s="3">
        <v>0</v>
      </c>
      <c r="AT108" s="4">
        <v>0</v>
      </c>
    </row>
    <row r="109" spans="1:46" x14ac:dyDescent="0.25">
      <c r="A109" s="65">
        <v>2021</v>
      </c>
      <c r="B109" s="65">
        <v>12</v>
      </c>
      <c r="C109" s="63">
        <v>5</v>
      </c>
      <c r="D109" s="64">
        <v>12</v>
      </c>
      <c r="E109" s="5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23.04</v>
      </c>
      <c r="Q109" s="3">
        <v>3.96</v>
      </c>
      <c r="R109" s="3">
        <v>0</v>
      </c>
      <c r="S109" s="3">
        <v>1.3</v>
      </c>
      <c r="T109" s="3">
        <v>0.2</v>
      </c>
      <c r="U109" s="3">
        <v>0</v>
      </c>
      <c r="V109" s="3">
        <v>0</v>
      </c>
      <c r="W109" s="3">
        <v>7.78</v>
      </c>
      <c r="X109" s="3">
        <v>0</v>
      </c>
      <c r="Y109" s="3">
        <v>4.1399999999999997</v>
      </c>
      <c r="Z109" s="3">
        <v>0.5</v>
      </c>
      <c r="AA109" s="3">
        <v>0</v>
      </c>
      <c r="AB109" s="3">
        <v>0</v>
      </c>
      <c r="AC109" s="3">
        <v>8.68</v>
      </c>
      <c r="AD109" s="3">
        <v>5.18</v>
      </c>
      <c r="AE109" s="3">
        <v>1.25</v>
      </c>
      <c r="AF109" s="3">
        <v>2.9</v>
      </c>
      <c r="AG109" s="3">
        <v>2</v>
      </c>
      <c r="AH109" s="3">
        <v>0.2</v>
      </c>
      <c r="AI109" s="3">
        <v>0.2</v>
      </c>
      <c r="AJ109" s="3">
        <v>1.34</v>
      </c>
      <c r="AK109" s="3">
        <v>1.23</v>
      </c>
      <c r="AL109" s="3">
        <v>0.2</v>
      </c>
      <c r="AM109" s="3">
        <v>0</v>
      </c>
      <c r="AN109" s="3">
        <v>0</v>
      </c>
      <c r="AO109" s="3">
        <v>0.5</v>
      </c>
      <c r="AP109" s="3">
        <v>0</v>
      </c>
      <c r="AQ109" s="3">
        <v>0</v>
      </c>
      <c r="AR109" s="3">
        <v>0</v>
      </c>
      <c r="AS109" s="3">
        <v>0</v>
      </c>
      <c r="AT109" s="4">
        <v>0</v>
      </c>
    </row>
    <row r="110" spans="1:46" x14ac:dyDescent="0.25">
      <c r="A110" s="65">
        <v>2021</v>
      </c>
      <c r="B110" s="65">
        <v>12</v>
      </c>
      <c r="C110" s="63">
        <v>5</v>
      </c>
      <c r="D110" s="64">
        <v>13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23.05</v>
      </c>
      <c r="Q110" s="3">
        <v>3.94</v>
      </c>
      <c r="R110" s="3">
        <v>0</v>
      </c>
      <c r="S110" s="3">
        <v>1.3</v>
      </c>
      <c r="T110" s="3">
        <v>0.2</v>
      </c>
      <c r="U110" s="3">
        <v>0</v>
      </c>
      <c r="V110" s="3">
        <v>0</v>
      </c>
      <c r="W110" s="3">
        <v>7.79</v>
      </c>
      <c r="X110" s="3">
        <v>0</v>
      </c>
      <c r="Y110" s="3">
        <v>4.1399999999999997</v>
      </c>
      <c r="Z110" s="3">
        <v>0.5</v>
      </c>
      <c r="AA110" s="3">
        <v>0</v>
      </c>
      <c r="AB110" s="3">
        <v>0</v>
      </c>
      <c r="AC110" s="3">
        <v>8.68</v>
      </c>
      <c r="AD110" s="3">
        <v>5.17</v>
      </c>
      <c r="AE110" s="3">
        <v>1.25</v>
      </c>
      <c r="AF110" s="3">
        <v>2.9</v>
      </c>
      <c r="AG110" s="3">
        <v>2</v>
      </c>
      <c r="AH110" s="3">
        <v>0.2</v>
      </c>
      <c r="AI110" s="3">
        <v>0.2</v>
      </c>
      <c r="AJ110" s="3">
        <v>1.34</v>
      </c>
      <c r="AK110" s="3">
        <v>1.22</v>
      </c>
      <c r="AL110" s="3">
        <v>0.2</v>
      </c>
      <c r="AM110" s="3">
        <v>0</v>
      </c>
      <c r="AN110" s="3">
        <v>0</v>
      </c>
      <c r="AO110" s="3">
        <v>0.5</v>
      </c>
      <c r="AP110" s="3">
        <v>0</v>
      </c>
      <c r="AQ110" s="3">
        <v>0</v>
      </c>
      <c r="AR110" s="3">
        <v>0</v>
      </c>
      <c r="AS110" s="3">
        <v>0</v>
      </c>
      <c r="AT110" s="4">
        <v>0</v>
      </c>
    </row>
    <row r="111" spans="1:46" x14ac:dyDescent="0.25">
      <c r="A111" s="65">
        <v>2021</v>
      </c>
      <c r="B111" s="65">
        <v>12</v>
      </c>
      <c r="C111" s="63">
        <v>5</v>
      </c>
      <c r="D111" s="64">
        <v>14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15.7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23.1</v>
      </c>
      <c r="Q111" s="3">
        <v>4.0199999999999996</v>
      </c>
      <c r="R111" s="3">
        <v>0</v>
      </c>
      <c r="S111" s="3">
        <v>1.3</v>
      </c>
      <c r="T111" s="3">
        <v>0.2</v>
      </c>
      <c r="U111" s="3">
        <v>0</v>
      </c>
      <c r="V111" s="3">
        <v>0</v>
      </c>
      <c r="W111" s="3">
        <v>7.8</v>
      </c>
      <c r="X111" s="3">
        <v>0</v>
      </c>
      <c r="Y111" s="3">
        <v>4.1399999999999997</v>
      </c>
      <c r="Z111" s="3">
        <v>0.5</v>
      </c>
      <c r="AA111" s="3">
        <v>0</v>
      </c>
      <c r="AB111" s="3">
        <v>0</v>
      </c>
      <c r="AC111" s="3">
        <v>8.68</v>
      </c>
      <c r="AD111" s="3">
        <v>5.2</v>
      </c>
      <c r="AE111" s="3">
        <v>1.25</v>
      </c>
      <c r="AF111" s="3">
        <v>2.9</v>
      </c>
      <c r="AG111" s="3">
        <v>2</v>
      </c>
      <c r="AH111" s="3">
        <v>0.2</v>
      </c>
      <c r="AI111" s="3">
        <v>0.2</v>
      </c>
      <c r="AJ111" s="3">
        <v>1.34</v>
      </c>
      <c r="AK111" s="3">
        <v>1.22</v>
      </c>
      <c r="AL111" s="3">
        <v>0.2</v>
      </c>
      <c r="AM111" s="3">
        <v>0</v>
      </c>
      <c r="AN111" s="3">
        <v>0</v>
      </c>
      <c r="AO111" s="3">
        <v>0.5</v>
      </c>
      <c r="AP111" s="3">
        <v>0</v>
      </c>
      <c r="AQ111" s="3">
        <v>0</v>
      </c>
      <c r="AR111" s="3">
        <v>0</v>
      </c>
      <c r="AS111" s="3">
        <v>0</v>
      </c>
      <c r="AT111" s="4">
        <v>0</v>
      </c>
    </row>
    <row r="112" spans="1:46" x14ac:dyDescent="0.25">
      <c r="A112" s="65">
        <v>2021</v>
      </c>
      <c r="B112" s="65">
        <v>12</v>
      </c>
      <c r="C112" s="63">
        <v>5</v>
      </c>
      <c r="D112" s="64">
        <v>15</v>
      </c>
      <c r="E112" s="5">
        <v>0</v>
      </c>
      <c r="F112" s="3">
        <v>0</v>
      </c>
      <c r="G112" s="3">
        <v>40.98</v>
      </c>
      <c r="H112" s="3">
        <v>0</v>
      </c>
      <c r="I112" s="3">
        <v>0</v>
      </c>
      <c r="J112" s="3">
        <v>27.69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23.04</v>
      </c>
      <c r="Q112" s="3">
        <v>4.03</v>
      </c>
      <c r="R112" s="3">
        <v>0</v>
      </c>
      <c r="S112" s="3">
        <v>1.3</v>
      </c>
      <c r="T112" s="3">
        <v>0.2</v>
      </c>
      <c r="U112" s="3">
        <v>0</v>
      </c>
      <c r="V112" s="3">
        <v>0</v>
      </c>
      <c r="W112" s="3">
        <v>7.78</v>
      </c>
      <c r="X112" s="3">
        <v>0</v>
      </c>
      <c r="Y112" s="3">
        <v>4.1500000000000004</v>
      </c>
      <c r="Z112" s="3">
        <v>0.5</v>
      </c>
      <c r="AA112" s="3">
        <v>0</v>
      </c>
      <c r="AB112" s="3">
        <v>0</v>
      </c>
      <c r="AC112" s="3">
        <v>8.68</v>
      </c>
      <c r="AD112" s="3">
        <v>0.05</v>
      </c>
      <c r="AE112" s="3">
        <v>1.25</v>
      </c>
      <c r="AF112" s="3">
        <v>2.9</v>
      </c>
      <c r="AG112" s="3">
        <v>2</v>
      </c>
      <c r="AH112" s="3">
        <v>0.2</v>
      </c>
      <c r="AI112" s="3">
        <v>0.2</v>
      </c>
      <c r="AJ112" s="3">
        <v>1.34</v>
      </c>
      <c r="AK112" s="3">
        <v>1.22</v>
      </c>
      <c r="AL112" s="3">
        <v>0.2</v>
      </c>
      <c r="AM112" s="3">
        <v>0</v>
      </c>
      <c r="AN112" s="3">
        <v>0</v>
      </c>
      <c r="AO112" s="3">
        <v>0.5</v>
      </c>
      <c r="AP112" s="3">
        <v>0</v>
      </c>
      <c r="AQ112" s="3">
        <v>0</v>
      </c>
      <c r="AR112" s="3">
        <v>0</v>
      </c>
      <c r="AS112" s="3">
        <v>0</v>
      </c>
      <c r="AT112" s="4">
        <v>0</v>
      </c>
    </row>
    <row r="113" spans="1:46" x14ac:dyDescent="0.25">
      <c r="A113" s="65">
        <v>2021</v>
      </c>
      <c r="B113" s="65">
        <v>12</v>
      </c>
      <c r="C113" s="63">
        <v>5</v>
      </c>
      <c r="D113" s="64">
        <v>16</v>
      </c>
      <c r="E113" s="5">
        <v>0</v>
      </c>
      <c r="F113" s="3">
        <v>0</v>
      </c>
      <c r="G113" s="3">
        <v>45.04</v>
      </c>
      <c r="H113" s="3">
        <v>0</v>
      </c>
      <c r="I113" s="3">
        <v>0</v>
      </c>
      <c r="J113" s="3">
        <v>27.76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23.12</v>
      </c>
      <c r="Q113" s="3">
        <v>4.01</v>
      </c>
      <c r="R113" s="3">
        <v>0</v>
      </c>
      <c r="S113" s="3">
        <v>1.3</v>
      </c>
      <c r="T113" s="3">
        <v>0.2</v>
      </c>
      <c r="U113" s="3">
        <v>0.2</v>
      </c>
      <c r="V113" s="3">
        <v>0</v>
      </c>
      <c r="W113" s="3">
        <v>7.8</v>
      </c>
      <c r="X113" s="3">
        <v>0</v>
      </c>
      <c r="Y113" s="3">
        <v>5.25</v>
      </c>
      <c r="Z113" s="3">
        <v>0.5</v>
      </c>
      <c r="AA113" s="3">
        <v>0</v>
      </c>
      <c r="AB113" s="3">
        <v>0</v>
      </c>
      <c r="AC113" s="3">
        <v>8.68</v>
      </c>
      <c r="AD113" s="3">
        <v>0</v>
      </c>
      <c r="AE113" s="3">
        <v>1.29</v>
      </c>
      <c r="AF113" s="3">
        <v>0.5</v>
      </c>
      <c r="AG113" s="3">
        <v>2</v>
      </c>
      <c r="AH113" s="3">
        <v>0.2</v>
      </c>
      <c r="AI113" s="3">
        <v>0.2</v>
      </c>
      <c r="AJ113" s="3">
        <v>1.34</v>
      </c>
      <c r="AK113" s="3">
        <v>1.22</v>
      </c>
      <c r="AL113" s="3">
        <v>0.2</v>
      </c>
      <c r="AM113" s="3">
        <v>0</v>
      </c>
      <c r="AN113" s="3">
        <v>0</v>
      </c>
      <c r="AO113" s="3">
        <v>0.5</v>
      </c>
      <c r="AP113" s="3">
        <v>0</v>
      </c>
      <c r="AQ113" s="3">
        <v>0</v>
      </c>
      <c r="AR113" s="3">
        <v>0</v>
      </c>
      <c r="AS113" s="3">
        <v>0</v>
      </c>
      <c r="AT113" s="4">
        <v>1.2</v>
      </c>
    </row>
    <row r="114" spans="1:46" x14ac:dyDescent="0.25">
      <c r="A114" s="65">
        <v>2021</v>
      </c>
      <c r="B114" s="65">
        <v>12</v>
      </c>
      <c r="C114" s="63">
        <v>5</v>
      </c>
      <c r="D114" s="64">
        <v>17</v>
      </c>
      <c r="E114" s="5">
        <v>1.01</v>
      </c>
      <c r="F114" s="3">
        <v>0</v>
      </c>
      <c r="G114" s="3">
        <v>45.06</v>
      </c>
      <c r="H114" s="3">
        <v>0</v>
      </c>
      <c r="I114" s="3">
        <v>0</v>
      </c>
      <c r="J114" s="3">
        <v>27.39</v>
      </c>
      <c r="K114" s="3">
        <v>8.18</v>
      </c>
      <c r="L114" s="3">
        <v>0</v>
      </c>
      <c r="M114" s="3">
        <v>0</v>
      </c>
      <c r="N114" s="3">
        <v>4.62</v>
      </c>
      <c r="O114" s="3">
        <v>0</v>
      </c>
      <c r="P114" s="3">
        <v>22.62</v>
      </c>
      <c r="Q114" s="3">
        <v>3.99</v>
      </c>
      <c r="R114" s="3">
        <v>0</v>
      </c>
      <c r="S114" s="3">
        <v>1.3</v>
      </c>
      <c r="T114" s="3">
        <v>0.2</v>
      </c>
      <c r="U114" s="3">
        <v>0.2</v>
      </c>
      <c r="V114" s="3">
        <v>0</v>
      </c>
      <c r="W114" s="3">
        <v>7.81</v>
      </c>
      <c r="X114" s="3">
        <v>0</v>
      </c>
      <c r="Y114" s="3">
        <v>5.0999999999999996</v>
      </c>
      <c r="Z114" s="3">
        <v>0.5</v>
      </c>
      <c r="AA114" s="3">
        <v>0</v>
      </c>
      <c r="AB114" s="3">
        <v>0</v>
      </c>
      <c r="AC114" s="3">
        <v>8.68</v>
      </c>
      <c r="AD114" s="3">
        <v>0</v>
      </c>
      <c r="AE114" s="3">
        <v>1.33</v>
      </c>
      <c r="AF114" s="3">
        <v>0.5</v>
      </c>
      <c r="AG114" s="3">
        <v>2</v>
      </c>
      <c r="AH114" s="3">
        <v>0.2</v>
      </c>
      <c r="AI114" s="3">
        <v>0.2</v>
      </c>
      <c r="AJ114" s="3">
        <v>1.34</v>
      </c>
      <c r="AK114" s="3">
        <v>1.22</v>
      </c>
      <c r="AL114" s="3">
        <v>0.2</v>
      </c>
      <c r="AM114" s="3">
        <v>0</v>
      </c>
      <c r="AN114" s="3">
        <v>0</v>
      </c>
      <c r="AO114" s="3">
        <v>0.5</v>
      </c>
      <c r="AP114" s="3">
        <v>0</v>
      </c>
      <c r="AQ114" s="3">
        <v>0</v>
      </c>
      <c r="AR114" s="3">
        <v>0</v>
      </c>
      <c r="AS114" s="3">
        <v>0</v>
      </c>
      <c r="AT114" s="4">
        <v>1.2</v>
      </c>
    </row>
    <row r="115" spans="1:46" x14ac:dyDescent="0.25">
      <c r="A115" s="65">
        <v>2021</v>
      </c>
      <c r="B115" s="65">
        <v>12</v>
      </c>
      <c r="C115" s="63">
        <v>5</v>
      </c>
      <c r="D115" s="64">
        <v>18</v>
      </c>
      <c r="E115" s="5">
        <v>0</v>
      </c>
      <c r="F115" s="3">
        <v>30.57</v>
      </c>
      <c r="G115" s="3">
        <v>44.96</v>
      </c>
      <c r="H115" s="3">
        <v>0</v>
      </c>
      <c r="I115" s="3">
        <v>16.88</v>
      </c>
      <c r="J115" s="3">
        <v>25.59</v>
      </c>
      <c r="K115" s="3">
        <v>20.98</v>
      </c>
      <c r="L115" s="3">
        <v>0</v>
      </c>
      <c r="M115" s="3">
        <v>0</v>
      </c>
      <c r="N115" s="3">
        <v>12.02</v>
      </c>
      <c r="O115" s="3">
        <v>0</v>
      </c>
      <c r="P115" s="3">
        <v>21.15</v>
      </c>
      <c r="Q115" s="3">
        <v>3.98</v>
      </c>
      <c r="R115" s="3">
        <v>0</v>
      </c>
      <c r="S115" s="3">
        <v>1.3</v>
      </c>
      <c r="T115" s="3">
        <v>0.2</v>
      </c>
      <c r="U115" s="3">
        <v>0.2</v>
      </c>
      <c r="V115" s="3">
        <v>0</v>
      </c>
      <c r="W115" s="3">
        <v>7.79</v>
      </c>
      <c r="X115" s="3">
        <v>0</v>
      </c>
      <c r="Y115" s="3">
        <v>5.04</v>
      </c>
      <c r="Z115" s="3">
        <v>0.5</v>
      </c>
      <c r="AA115" s="3">
        <v>0</v>
      </c>
      <c r="AB115" s="3">
        <v>0</v>
      </c>
      <c r="AC115" s="3">
        <v>8.67</v>
      </c>
      <c r="AD115" s="3">
        <v>0</v>
      </c>
      <c r="AE115" s="3">
        <v>1.31</v>
      </c>
      <c r="AF115" s="3">
        <v>0.5</v>
      </c>
      <c r="AG115" s="3">
        <v>2</v>
      </c>
      <c r="AH115" s="3">
        <v>0.2</v>
      </c>
      <c r="AI115" s="3">
        <v>0.2</v>
      </c>
      <c r="AJ115" s="3">
        <v>0.71</v>
      </c>
      <c r="AK115" s="3">
        <v>1.24</v>
      </c>
      <c r="AL115" s="3">
        <v>0.2</v>
      </c>
      <c r="AM115" s="3">
        <v>0</v>
      </c>
      <c r="AN115" s="3">
        <v>0</v>
      </c>
      <c r="AO115" s="3">
        <v>0.5</v>
      </c>
      <c r="AP115" s="3">
        <v>0</v>
      </c>
      <c r="AQ115" s="3">
        <v>0</v>
      </c>
      <c r="AR115" s="3">
        <v>0</v>
      </c>
      <c r="AS115" s="3">
        <v>0</v>
      </c>
      <c r="AT115" s="4">
        <v>1.2</v>
      </c>
    </row>
    <row r="116" spans="1:46" x14ac:dyDescent="0.25">
      <c r="A116" s="65">
        <v>2021</v>
      </c>
      <c r="B116" s="65">
        <v>12</v>
      </c>
      <c r="C116" s="63">
        <v>5</v>
      </c>
      <c r="D116" s="64">
        <v>19</v>
      </c>
      <c r="E116" s="5">
        <v>14.35</v>
      </c>
      <c r="F116" s="3">
        <v>43.04</v>
      </c>
      <c r="G116" s="3">
        <v>44.98</v>
      </c>
      <c r="H116" s="3">
        <v>0</v>
      </c>
      <c r="I116" s="3">
        <v>23.53</v>
      </c>
      <c r="J116" s="3">
        <v>25.45</v>
      </c>
      <c r="K116" s="3">
        <v>20.98</v>
      </c>
      <c r="L116" s="3">
        <v>0</v>
      </c>
      <c r="M116" s="3">
        <v>0</v>
      </c>
      <c r="N116" s="3">
        <v>12</v>
      </c>
      <c r="O116" s="3">
        <v>0</v>
      </c>
      <c r="P116" s="3">
        <v>21.19</v>
      </c>
      <c r="Q116" s="3">
        <v>4.03</v>
      </c>
      <c r="R116" s="3">
        <v>0</v>
      </c>
      <c r="S116" s="3">
        <v>1.3</v>
      </c>
      <c r="T116" s="3">
        <v>0.2</v>
      </c>
      <c r="U116" s="3">
        <v>0.2</v>
      </c>
      <c r="V116" s="3">
        <v>0</v>
      </c>
      <c r="W116" s="3">
        <v>7.79</v>
      </c>
      <c r="X116" s="3">
        <v>0</v>
      </c>
      <c r="Y116" s="3">
        <v>5.03</v>
      </c>
      <c r="Z116" s="3">
        <v>0.5</v>
      </c>
      <c r="AA116" s="3">
        <v>0</v>
      </c>
      <c r="AB116" s="3">
        <v>0</v>
      </c>
      <c r="AC116" s="3">
        <v>8.68</v>
      </c>
      <c r="AD116" s="3">
        <v>5.0599999999999996</v>
      </c>
      <c r="AE116" s="3">
        <v>1.26</v>
      </c>
      <c r="AF116" s="3">
        <v>0.5</v>
      </c>
      <c r="AG116" s="3">
        <v>2</v>
      </c>
      <c r="AH116" s="3">
        <v>0.2</v>
      </c>
      <c r="AI116" s="3">
        <v>0.2</v>
      </c>
      <c r="AJ116" s="3">
        <v>0</v>
      </c>
      <c r="AK116" s="3">
        <v>0.7</v>
      </c>
      <c r="AL116" s="3">
        <v>0.2</v>
      </c>
      <c r="AM116" s="3">
        <v>0</v>
      </c>
      <c r="AN116" s="3">
        <v>0</v>
      </c>
      <c r="AO116" s="3">
        <v>0.5</v>
      </c>
      <c r="AP116" s="3">
        <v>0</v>
      </c>
      <c r="AQ116" s="3">
        <v>11.54</v>
      </c>
      <c r="AR116" s="3">
        <v>0</v>
      </c>
      <c r="AS116" s="3">
        <v>19.329999999999998</v>
      </c>
      <c r="AT116" s="4">
        <v>1.2</v>
      </c>
    </row>
    <row r="117" spans="1:46" x14ac:dyDescent="0.25">
      <c r="A117" s="65">
        <v>2021</v>
      </c>
      <c r="B117" s="65">
        <v>12</v>
      </c>
      <c r="C117" s="63">
        <v>5</v>
      </c>
      <c r="D117" s="64">
        <v>20</v>
      </c>
      <c r="E117" s="5">
        <v>2.04</v>
      </c>
      <c r="F117" s="3">
        <v>42.72</v>
      </c>
      <c r="G117" s="3">
        <v>44.87</v>
      </c>
      <c r="H117" s="3">
        <v>0</v>
      </c>
      <c r="I117" s="3">
        <v>23.46</v>
      </c>
      <c r="J117" s="3">
        <v>25.37</v>
      </c>
      <c r="K117" s="3">
        <v>20.82</v>
      </c>
      <c r="L117" s="3">
        <v>0</v>
      </c>
      <c r="M117" s="3">
        <v>0</v>
      </c>
      <c r="N117" s="3">
        <v>11.88</v>
      </c>
      <c r="O117" s="3">
        <v>0</v>
      </c>
      <c r="P117" s="3">
        <v>21.08</v>
      </c>
      <c r="Q117" s="3">
        <v>4.0999999999999996</v>
      </c>
      <c r="R117" s="3">
        <v>0</v>
      </c>
      <c r="S117" s="3">
        <v>1.3</v>
      </c>
      <c r="T117" s="3">
        <v>0.2</v>
      </c>
      <c r="U117" s="3">
        <v>0.2</v>
      </c>
      <c r="V117" s="3">
        <v>0</v>
      </c>
      <c r="W117" s="3">
        <v>7.76</v>
      </c>
      <c r="X117" s="3">
        <v>0</v>
      </c>
      <c r="Y117" s="3">
        <v>4.9400000000000004</v>
      </c>
      <c r="Z117" s="3">
        <v>0.5</v>
      </c>
      <c r="AA117" s="3">
        <v>0</v>
      </c>
      <c r="AB117" s="3">
        <v>0</v>
      </c>
      <c r="AC117" s="3">
        <v>8.68</v>
      </c>
      <c r="AD117" s="3">
        <v>5.24</v>
      </c>
      <c r="AE117" s="3">
        <v>1.22</v>
      </c>
      <c r="AF117" s="3">
        <v>0.5</v>
      </c>
      <c r="AG117" s="3">
        <v>2</v>
      </c>
      <c r="AH117" s="3">
        <v>0.2</v>
      </c>
      <c r="AI117" s="3">
        <v>0.2</v>
      </c>
      <c r="AJ117" s="3">
        <v>0</v>
      </c>
      <c r="AK117" s="3">
        <v>0</v>
      </c>
      <c r="AL117" s="3">
        <v>0.2</v>
      </c>
      <c r="AM117" s="3">
        <v>0</v>
      </c>
      <c r="AN117" s="3">
        <v>0</v>
      </c>
      <c r="AO117" s="3">
        <v>0.5</v>
      </c>
      <c r="AP117" s="3">
        <v>0</v>
      </c>
      <c r="AQ117" s="3">
        <v>23.14</v>
      </c>
      <c r="AR117" s="3">
        <v>0</v>
      </c>
      <c r="AS117" s="3">
        <v>33.94</v>
      </c>
      <c r="AT117" s="4">
        <v>1.2</v>
      </c>
    </row>
    <row r="118" spans="1:46" x14ac:dyDescent="0.25">
      <c r="A118" s="65">
        <v>2021</v>
      </c>
      <c r="B118" s="65">
        <v>12</v>
      </c>
      <c r="C118" s="63">
        <v>5</v>
      </c>
      <c r="D118" s="64">
        <v>21</v>
      </c>
      <c r="E118" s="5">
        <v>0</v>
      </c>
      <c r="F118" s="3">
        <v>43.19</v>
      </c>
      <c r="G118" s="3">
        <v>44.92</v>
      </c>
      <c r="H118" s="3">
        <v>0</v>
      </c>
      <c r="I118" s="3">
        <v>23.54</v>
      </c>
      <c r="J118" s="3">
        <v>25.39</v>
      </c>
      <c r="K118" s="3">
        <v>20.91</v>
      </c>
      <c r="L118" s="3">
        <v>0</v>
      </c>
      <c r="M118" s="3">
        <v>0</v>
      </c>
      <c r="N118" s="3">
        <v>11.94</v>
      </c>
      <c r="O118" s="3">
        <v>0</v>
      </c>
      <c r="P118" s="3">
        <v>21.22</v>
      </c>
      <c r="Q118" s="3">
        <v>4.1100000000000003</v>
      </c>
      <c r="R118" s="3">
        <v>0</v>
      </c>
      <c r="S118" s="3">
        <v>1.3</v>
      </c>
      <c r="T118" s="3">
        <v>0.2</v>
      </c>
      <c r="U118" s="3">
        <v>0.2</v>
      </c>
      <c r="V118" s="3">
        <v>0</v>
      </c>
      <c r="W118" s="3">
        <v>7.79</v>
      </c>
      <c r="X118" s="3">
        <v>0</v>
      </c>
      <c r="Y118" s="3">
        <v>4.99</v>
      </c>
      <c r="Z118" s="3">
        <v>0.5</v>
      </c>
      <c r="AA118" s="3">
        <v>0</v>
      </c>
      <c r="AB118" s="3">
        <v>0</v>
      </c>
      <c r="AC118" s="3">
        <v>8.68</v>
      </c>
      <c r="AD118" s="3">
        <v>5.26</v>
      </c>
      <c r="AE118" s="3">
        <v>1.24</v>
      </c>
      <c r="AF118" s="3">
        <v>0.5</v>
      </c>
      <c r="AG118" s="3">
        <v>2</v>
      </c>
      <c r="AH118" s="3">
        <v>0.2</v>
      </c>
      <c r="AI118" s="3">
        <v>0.2</v>
      </c>
      <c r="AJ118" s="3">
        <v>0</v>
      </c>
      <c r="AK118" s="3">
        <v>0</v>
      </c>
      <c r="AL118" s="3">
        <v>0.2</v>
      </c>
      <c r="AM118" s="3">
        <v>0</v>
      </c>
      <c r="AN118" s="3">
        <v>0</v>
      </c>
      <c r="AO118" s="3">
        <v>0.5</v>
      </c>
      <c r="AP118" s="3">
        <v>0</v>
      </c>
      <c r="AQ118" s="3">
        <v>23.31</v>
      </c>
      <c r="AR118" s="3">
        <v>0</v>
      </c>
      <c r="AS118" s="3">
        <v>34.6</v>
      </c>
      <c r="AT118" s="4">
        <v>1.2</v>
      </c>
    </row>
    <row r="119" spans="1:46" x14ac:dyDescent="0.25">
      <c r="A119" s="65">
        <v>2021</v>
      </c>
      <c r="B119" s="65">
        <v>12</v>
      </c>
      <c r="C119" s="63">
        <v>5</v>
      </c>
      <c r="D119" s="64">
        <v>22</v>
      </c>
      <c r="E119" s="5">
        <v>0</v>
      </c>
      <c r="F119" s="3">
        <v>42.71</v>
      </c>
      <c r="G119" s="3">
        <v>44.91</v>
      </c>
      <c r="H119" s="3">
        <v>0</v>
      </c>
      <c r="I119" s="3">
        <v>23.53</v>
      </c>
      <c r="J119" s="3">
        <v>25.36</v>
      </c>
      <c r="K119" s="3">
        <v>20.88</v>
      </c>
      <c r="L119" s="3">
        <v>0</v>
      </c>
      <c r="M119" s="3">
        <v>0</v>
      </c>
      <c r="N119" s="3">
        <v>11.91</v>
      </c>
      <c r="O119" s="3">
        <v>0</v>
      </c>
      <c r="P119" s="3">
        <v>21.17</v>
      </c>
      <c r="Q119" s="3">
        <v>4.1399999999999997</v>
      </c>
      <c r="R119" s="3">
        <v>0</v>
      </c>
      <c r="S119" s="3">
        <v>1.3</v>
      </c>
      <c r="T119" s="3">
        <v>0.2</v>
      </c>
      <c r="U119" s="3">
        <v>0.2</v>
      </c>
      <c r="V119" s="3">
        <v>0</v>
      </c>
      <c r="W119" s="3">
        <v>7.78</v>
      </c>
      <c r="X119" s="3">
        <v>0</v>
      </c>
      <c r="Y119" s="3">
        <v>2.56</v>
      </c>
      <c r="Z119" s="3">
        <v>0.5</v>
      </c>
      <c r="AA119" s="3">
        <v>0</v>
      </c>
      <c r="AB119" s="3">
        <v>0</v>
      </c>
      <c r="AC119" s="3">
        <v>8.68</v>
      </c>
      <c r="AD119" s="3">
        <v>5.26</v>
      </c>
      <c r="AE119" s="3">
        <v>1.26</v>
      </c>
      <c r="AF119" s="3">
        <v>0.5</v>
      </c>
      <c r="AG119" s="3">
        <v>2</v>
      </c>
      <c r="AH119" s="3">
        <v>0.2</v>
      </c>
      <c r="AI119" s="3">
        <v>0.2</v>
      </c>
      <c r="AJ119" s="3">
        <v>0</v>
      </c>
      <c r="AK119" s="3">
        <v>0.72</v>
      </c>
      <c r="AL119" s="3">
        <v>0.2</v>
      </c>
      <c r="AM119" s="3">
        <v>0</v>
      </c>
      <c r="AN119" s="3">
        <v>0</v>
      </c>
      <c r="AO119" s="3">
        <v>0.5</v>
      </c>
      <c r="AP119" s="3">
        <v>0</v>
      </c>
      <c r="AQ119" s="3">
        <v>23.23</v>
      </c>
      <c r="AR119" s="3">
        <v>0</v>
      </c>
      <c r="AS119" s="3">
        <v>34.380000000000003</v>
      </c>
      <c r="AT119" s="4">
        <v>1.2</v>
      </c>
    </row>
    <row r="120" spans="1:46" x14ac:dyDescent="0.25">
      <c r="A120" s="65">
        <v>2021</v>
      </c>
      <c r="B120" s="65">
        <v>12</v>
      </c>
      <c r="C120" s="63">
        <v>5</v>
      </c>
      <c r="D120" s="64">
        <v>23</v>
      </c>
      <c r="E120" s="5">
        <v>0</v>
      </c>
      <c r="F120" s="3">
        <v>42.73</v>
      </c>
      <c r="G120" s="3">
        <v>44.89</v>
      </c>
      <c r="H120" s="3">
        <v>0</v>
      </c>
      <c r="I120" s="3">
        <v>23.53</v>
      </c>
      <c r="J120" s="3">
        <v>25.35</v>
      </c>
      <c r="K120" s="3">
        <v>20.9</v>
      </c>
      <c r="L120" s="3">
        <v>0</v>
      </c>
      <c r="M120" s="3">
        <v>0</v>
      </c>
      <c r="N120" s="3">
        <v>11.94</v>
      </c>
      <c r="O120" s="3">
        <v>0</v>
      </c>
      <c r="P120" s="3">
        <v>21.2</v>
      </c>
      <c r="Q120" s="3">
        <v>4.07</v>
      </c>
      <c r="R120" s="3">
        <v>0</v>
      </c>
      <c r="S120" s="3">
        <v>1.3</v>
      </c>
      <c r="T120" s="3">
        <v>0.2</v>
      </c>
      <c r="U120" s="3">
        <v>0.2</v>
      </c>
      <c r="V120" s="3">
        <v>0</v>
      </c>
      <c r="W120" s="3">
        <v>7.79</v>
      </c>
      <c r="X120" s="3">
        <v>0</v>
      </c>
      <c r="Y120" s="3">
        <v>0</v>
      </c>
      <c r="Z120" s="3">
        <v>0.5</v>
      </c>
      <c r="AA120" s="3">
        <v>0</v>
      </c>
      <c r="AB120" s="3">
        <v>0</v>
      </c>
      <c r="AC120" s="3">
        <v>8.67</v>
      </c>
      <c r="AD120" s="3">
        <v>5.26</v>
      </c>
      <c r="AE120" s="3">
        <v>1.3</v>
      </c>
      <c r="AF120" s="3">
        <v>0.5</v>
      </c>
      <c r="AG120" s="3">
        <v>2</v>
      </c>
      <c r="AH120" s="3">
        <v>0.2</v>
      </c>
      <c r="AI120" s="3">
        <v>0.2</v>
      </c>
      <c r="AJ120" s="3">
        <v>0</v>
      </c>
      <c r="AK120" s="3">
        <v>1.21</v>
      </c>
      <c r="AL120" s="3">
        <v>0.2</v>
      </c>
      <c r="AM120" s="3">
        <v>0</v>
      </c>
      <c r="AN120" s="3">
        <v>0</v>
      </c>
      <c r="AO120" s="3">
        <v>0.5</v>
      </c>
      <c r="AP120" s="3">
        <v>0</v>
      </c>
      <c r="AQ120" s="3">
        <v>23.28</v>
      </c>
      <c r="AR120" s="3">
        <v>0</v>
      </c>
      <c r="AS120" s="3">
        <v>3.2</v>
      </c>
      <c r="AT120" s="4">
        <v>1.2</v>
      </c>
    </row>
    <row r="121" spans="1:46" x14ac:dyDescent="0.25">
      <c r="A121" s="65">
        <v>2021</v>
      </c>
      <c r="B121" s="65">
        <v>12</v>
      </c>
      <c r="C121" s="63">
        <v>5</v>
      </c>
      <c r="D121" s="64">
        <v>24</v>
      </c>
      <c r="E121" s="5">
        <v>0</v>
      </c>
      <c r="F121" s="3">
        <v>44.3</v>
      </c>
      <c r="G121" s="3">
        <v>43.7</v>
      </c>
      <c r="H121" s="3">
        <v>0</v>
      </c>
      <c r="I121" s="3">
        <v>22</v>
      </c>
      <c r="J121" s="3">
        <v>26</v>
      </c>
      <c r="K121" s="3">
        <v>21</v>
      </c>
      <c r="L121" s="3">
        <v>0</v>
      </c>
      <c r="M121" s="3">
        <v>0</v>
      </c>
      <c r="N121" s="3">
        <v>12.1</v>
      </c>
      <c r="O121" s="3">
        <v>0</v>
      </c>
      <c r="P121" s="3">
        <v>21.5</v>
      </c>
      <c r="Q121" s="3">
        <v>4</v>
      </c>
      <c r="R121" s="3">
        <v>0</v>
      </c>
      <c r="S121" s="3">
        <v>1.3</v>
      </c>
      <c r="T121" s="3">
        <v>0.2</v>
      </c>
      <c r="U121" s="3">
        <v>0</v>
      </c>
      <c r="V121" s="3">
        <v>0</v>
      </c>
      <c r="W121" s="3">
        <v>7.1</v>
      </c>
      <c r="X121" s="3">
        <v>0</v>
      </c>
      <c r="Y121" s="3">
        <v>0</v>
      </c>
      <c r="Z121" s="3">
        <v>0.5</v>
      </c>
      <c r="AA121" s="3">
        <v>0</v>
      </c>
      <c r="AB121" s="3">
        <v>0</v>
      </c>
      <c r="AC121" s="3">
        <v>10.4</v>
      </c>
      <c r="AD121" s="3">
        <v>5.3</v>
      </c>
      <c r="AE121" s="3">
        <v>1.3</v>
      </c>
      <c r="AF121" s="3">
        <v>0.5</v>
      </c>
      <c r="AG121" s="3">
        <v>2</v>
      </c>
      <c r="AH121" s="3">
        <v>0.2</v>
      </c>
      <c r="AI121" s="3">
        <v>0.2</v>
      </c>
      <c r="AJ121" s="3">
        <v>1.2</v>
      </c>
      <c r="AK121" s="3">
        <v>1.2</v>
      </c>
      <c r="AL121" s="3">
        <v>0.2</v>
      </c>
      <c r="AM121" s="3">
        <v>0</v>
      </c>
      <c r="AN121" s="3">
        <v>0</v>
      </c>
      <c r="AO121" s="3">
        <v>0.5</v>
      </c>
      <c r="AP121" s="3">
        <v>0</v>
      </c>
      <c r="AQ121" s="3">
        <v>23</v>
      </c>
      <c r="AR121" s="3">
        <v>0</v>
      </c>
      <c r="AS121" s="3">
        <v>0</v>
      </c>
      <c r="AT121" s="4">
        <v>1.2</v>
      </c>
    </row>
    <row r="122" spans="1:46" x14ac:dyDescent="0.25">
      <c r="A122" s="65">
        <v>2021</v>
      </c>
      <c r="B122" s="65">
        <v>12</v>
      </c>
      <c r="C122" s="63">
        <v>6</v>
      </c>
      <c r="D122" s="64">
        <v>1</v>
      </c>
      <c r="E122" s="5">
        <v>0</v>
      </c>
      <c r="F122" s="3">
        <v>43.29</v>
      </c>
      <c r="G122" s="3">
        <v>14.26</v>
      </c>
      <c r="H122" s="3">
        <v>0</v>
      </c>
      <c r="I122" s="3">
        <v>0</v>
      </c>
      <c r="J122" s="3">
        <v>27.33</v>
      </c>
      <c r="K122" s="3">
        <v>1.38</v>
      </c>
      <c r="L122" s="3">
        <v>0</v>
      </c>
      <c r="M122" s="3">
        <v>0</v>
      </c>
      <c r="N122" s="3">
        <v>12.05</v>
      </c>
      <c r="O122" s="3">
        <v>0</v>
      </c>
      <c r="P122" s="3">
        <v>21.23</v>
      </c>
      <c r="Q122" s="3">
        <v>3.92</v>
      </c>
      <c r="R122" s="3">
        <v>0</v>
      </c>
      <c r="S122" s="3">
        <v>1.3</v>
      </c>
      <c r="T122" s="3">
        <v>0.2</v>
      </c>
      <c r="U122" s="3">
        <v>0</v>
      </c>
      <c r="V122" s="3">
        <v>0</v>
      </c>
      <c r="W122" s="3">
        <v>7.8</v>
      </c>
      <c r="X122" s="3">
        <v>0</v>
      </c>
      <c r="Y122" s="3">
        <v>0</v>
      </c>
      <c r="Z122" s="3">
        <v>0.5</v>
      </c>
      <c r="AA122" s="3">
        <v>0</v>
      </c>
      <c r="AB122" s="3">
        <v>0</v>
      </c>
      <c r="AC122" s="3">
        <v>8.68</v>
      </c>
      <c r="AD122" s="3">
        <v>5.25</v>
      </c>
      <c r="AE122" s="3">
        <v>1.3</v>
      </c>
      <c r="AF122" s="3">
        <v>0.5</v>
      </c>
      <c r="AG122" s="3">
        <v>2</v>
      </c>
      <c r="AH122" s="3">
        <v>0.2</v>
      </c>
      <c r="AI122" s="3">
        <v>0.2</v>
      </c>
      <c r="AJ122" s="3">
        <v>1.03</v>
      </c>
      <c r="AK122" s="3">
        <v>1.22</v>
      </c>
      <c r="AL122" s="3">
        <v>0.2</v>
      </c>
      <c r="AM122" s="3">
        <v>0</v>
      </c>
      <c r="AN122" s="3">
        <v>0</v>
      </c>
      <c r="AO122" s="3">
        <v>0.5</v>
      </c>
      <c r="AP122" s="3">
        <v>0</v>
      </c>
      <c r="AQ122" s="3">
        <v>0</v>
      </c>
      <c r="AR122" s="3">
        <v>0</v>
      </c>
      <c r="AS122" s="3">
        <v>0</v>
      </c>
      <c r="AT122" s="4">
        <v>1.2</v>
      </c>
    </row>
    <row r="123" spans="1:46" x14ac:dyDescent="0.25">
      <c r="A123" s="65">
        <v>2021</v>
      </c>
      <c r="B123" s="65">
        <v>12</v>
      </c>
      <c r="C123" s="63">
        <v>6</v>
      </c>
      <c r="D123" s="64">
        <v>2</v>
      </c>
      <c r="E123" s="5">
        <v>0</v>
      </c>
      <c r="F123" s="3">
        <v>16.52</v>
      </c>
      <c r="G123" s="3">
        <v>0</v>
      </c>
      <c r="H123" s="3">
        <v>0</v>
      </c>
      <c r="I123" s="3">
        <v>0</v>
      </c>
      <c r="J123" s="3">
        <v>27.3</v>
      </c>
      <c r="K123" s="3">
        <v>0</v>
      </c>
      <c r="L123" s="3">
        <v>0</v>
      </c>
      <c r="M123" s="3">
        <v>0</v>
      </c>
      <c r="N123" s="3">
        <v>12.05</v>
      </c>
      <c r="O123" s="3">
        <v>0</v>
      </c>
      <c r="P123" s="3">
        <v>21.24</v>
      </c>
      <c r="Q123" s="3">
        <v>4.01</v>
      </c>
      <c r="R123" s="3">
        <v>0</v>
      </c>
      <c r="S123" s="3">
        <v>1.3</v>
      </c>
      <c r="T123" s="3">
        <v>0.2</v>
      </c>
      <c r="U123" s="3">
        <v>0</v>
      </c>
      <c r="V123" s="3">
        <v>0</v>
      </c>
      <c r="W123" s="3">
        <v>7.8</v>
      </c>
      <c r="X123" s="3">
        <v>0</v>
      </c>
      <c r="Y123" s="3">
        <v>0</v>
      </c>
      <c r="Z123" s="3">
        <v>0.5</v>
      </c>
      <c r="AA123" s="3">
        <v>0</v>
      </c>
      <c r="AB123" s="3">
        <v>0</v>
      </c>
      <c r="AC123" s="3">
        <v>8.67</v>
      </c>
      <c r="AD123" s="3">
        <v>5.25</v>
      </c>
      <c r="AE123" s="3">
        <v>1.3</v>
      </c>
      <c r="AF123" s="3">
        <v>0.5</v>
      </c>
      <c r="AG123" s="3">
        <v>2</v>
      </c>
      <c r="AH123" s="3">
        <v>0.2</v>
      </c>
      <c r="AI123" s="3">
        <v>0.2</v>
      </c>
      <c r="AJ123" s="3">
        <v>1.35</v>
      </c>
      <c r="AK123" s="3">
        <v>1.22</v>
      </c>
      <c r="AL123" s="3">
        <v>0.2</v>
      </c>
      <c r="AM123" s="3">
        <v>0</v>
      </c>
      <c r="AN123" s="3">
        <v>0</v>
      </c>
      <c r="AO123" s="3">
        <v>0.5</v>
      </c>
      <c r="AP123" s="3">
        <v>0</v>
      </c>
      <c r="AQ123" s="3">
        <v>0</v>
      </c>
      <c r="AR123" s="3">
        <v>0</v>
      </c>
      <c r="AS123" s="3">
        <v>0</v>
      </c>
      <c r="AT123" s="4">
        <v>1.2</v>
      </c>
    </row>
    <row r="124" spans="1:46" x14ac:dyDescent="0.25">
      <c r="A124" s="65">
        <v>2021</v>
      </c>
      <c r="B124" s="65">
        <v>12</v>
      </c>
      <c r="C124" s="63">
        <v>6</v>
      </c>
      <c r="D124" s="64">
        <v>3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  <c r="J124" s="3">
        <v>27.25</v>
      </c>
      <c r="K124" s="3">
        <v>0</v>
      </c>
      <c r="L124" s="3">
        <v>0</v>
      </c>
      <c r="M124" s="3">
        <v>0</v>
      </c>
      <c r="N124" s="3">
        <v>11.44</v>
      </c>
      <c r="O124" s="3">
        <v>0</v>
      </c>
      <c r="P124" s="3">
        <v>21.26</v>
      </c>
      <c r="Q124" s="3">
        <v>4</v>
      </c>
      <c r="R124" s="3">
        <v>0</v>
      </c>
      <c r="S124" s="3">
        <v>1.3</v>
      </c>
      <c r="T124" s="3">
        <v>0.2</v>
      </c>
      <c r="U124" s="3">
        <v>0</v>
      </c>
      <c r="V124" s="3">
        <v>0</v>
      </c>
      <c r="W124" s="3">
        <v>7.79</v>
      </c>
      <c r="X124" s="3">
        <v>0</v>
      </c>
      <c r="Y124" s="3">
        <v>0</v>
      </c>
      <c r="Z124" s="3">
        <v>0.5</v>
      </c>
      <c r="AA124" s="3">
        <v>0</v>
      </c>
      <c r="AB124" s="3">
        <v>0</v>
      </c>
      <c r="AC124" s="3">
        <v>8.67</v>
      </c>
      <c r="AD124" s="3">
        <v>5.25</v>
      </c>
      <c r="AE124" s="3">
        <v>1.28</v>
      </c>
      <c r="AF124" s="3">
        <v>0.5</v>
      </c>
      <c r="AG124" s="3">
        <v>2</v>
      </c>
      <c r="AH124" s="3">
        <v>0.2</v>
      </c>
      <c r="AI124" s="3">
        <v>0.2</v>
      </c>
      <c r="AJ124" s="3">
        <v>1.35</v>
      </c>
      <c r="AK124" s="3">
        <v>1.22</v>
      </c>
      <c r="AL124" s="3">
        <v>0.2</v>
      </c>
      <c r="AM124" s="3">
        <v>0</v>
      </c>
      <c r="AN124" s="3">
        <v>0</v>
      </c>
      <c r="AO124" s="3">
        <v>0.5</v>
      </c>
      <c r="AP124" s="3">
        <v>0</v>
      </c>
      <c r="AQ124" s="3">
        <v>0</v>
      </c>
      <c r="AR124" s="3">
        <v>0</v>
      </c>
      <c r="AS124" s="3">
        <v>0</v>
      </c>
      <c r="AT124" s="4">
        <v>1.2</v>
      </c>
    </row>
    <row r="125" spans="1:46" x14ac:dyDescent="0.25">
      <c r="A125" s="65">
        <v>2021</v>
      </c>
      <c r="B125" s="65">
        <v>12</v>
      </c>
      <c r="C125" s="63">
        <v>6</v>
      </c>
      <c r="D125" s="64">
        <v>4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  <c r="J125" s="3">
        <v>27.17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21.23</v>
      </c>
      <c r="Q125" s="3">
        <v>3.98</v>
      </c>
      <c r="R125" s="3">
        <v>0</v>
      </c>
      <c r="S125" s="3">
        <v>1.3</v>
      </c>
      <c r="T125" s="3">
        <v>0.2</v>
      </c>
      <c r="U125" s="3">
        <v>0</v>
      </c>
      <c r="V125" s="3">
        <v>0</v>
      </c>
      <c r="W125" s="3">
        <v>7.78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8.67</v>
      </c>
      <c r="AD125" s="3">
        <v>5.25</v>
      </c>
      <c r="AE125" s="3">
        <v>1.28</v>
      </c>
      <c r="AF125" s="3">
        <v>0.5</v>
      </c>
      <c r="AG125" s="3">
        <v>2</v>
      </c>
      <c r="AH125" s="3">
        <v>0.2</v>
      </c>
      <c r="AI125" s="3">
        <v>0.2</v>
      </c>
      <c r="AJ125" s="3">
        <v>1.35</v>
      </c>
      <c r="AK125" s="3">
        <v>1.22</v>
      </c>
      <c r="AL125" s="3">
        <v>0.2</v>
      </c>
      <c r="AM125" s="3">
        <v>0</v>
      </c>
      <c r="AN125" s="3">
        <v>0</v>
      </c>
      <c r="AO125" s="3">
        <v>0.5</v>
      </c>
      <c r="AP125" s="3">
        <v>0</v>
      </c>
      <c r="AQ125" s="3">
        <v>0</v>
      </c>
      <c r="AR125" s="3">
        <v>0</v>
      </c>
      <c r="AS125" s="3">
        <v>0</v>
      </c>
      <c r="AT125" s="4">
        <v>1.2</v>
      </c>
    </row>
    <row r="126" spans="1:46" x14ac:dyDescent="0.25">
      <c r="A126" s="65">
        <v>2021</v>
      </c>
      <c r="B126" s="65">
        <v>12</v>
      </c>
      <c r="C126" s="63">
        <v>6</v>
      </c>
      <c r="D126" s="64">
        <v>5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  <c r="J126" s="3">
        <v>5.14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21.23</v>
      </c>
      <c r="Q126" s="3">
        <v>3.96</v>
      </c>
      <c r="R126" s="3">
        <v>0</v>
      </c>
      <c r="S126" s="3">
        <v>1.3</v>
      </c>
      <c r="T126" s="3">
        <v>0.2</v>
      </c>
      <c r="U126" s="3">
        <v>0</v>
      </c>
      <c r="V126" s="3">
        <v>0</v>
      </c>
      <c r="W126" s="3">
        <v>7.8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8.67</v>
      </c>
      <c r="AD126" s="3">
        <v>5.25</v>
      </c>
      <c r="AE126" s="3">
        <v>1.3</v>
      </c>
      <c r="AF126" s="3">
        <v>0.5</v>
      </c>
      <c r="AG126" s="3">
        <v>2</v>
      </c>
      <c r="AH126" s="3">
        <v>0.2</v>
      </c>
      <c r="AI126" s="3">
        <v>0.2</v>
      </c>
      <c r="AJ126" s="3">
        <v>1.35</v>
      </c>
      <c r="AK126" s="3">
        <v>1.21</v>
      </c>
      <c r="AL126" s="3">
        <v>0.2</v>
      </c>
      <c r="AM126" s="3">
        <v>0</v>
      </c>
      <c r="AN126" s="3">
        <v>0</v>
      </c>
      <c r="AO126" s="3">
        <v>0.5</v>
      </c>
      <c r="AP126" s="3">
        <v>0</v>
      </c>
      <c r="AQ126" s="3">
        <v>0</v>
      </c>
      <c r="AR126" s="3">
        <v>0</v>
      </c>
      <c r="AS126" s="3">
        <v>0</v>
      </c>
      <c r="AT126" s="4">
        <v>1.2</v>
      </c>
    </row>
    <row r="127" spans="1:46" x14ac:dyDescent="0.25">
      <c r="A127" s="65">
        <v>2021</v>
      </c>
      <c r="B127" s="65">
        <v>12</v>
      </c>
      <c r="C127" s="63">
        <v>6</v>
      </c>
      <c r="D127" s="64">
        <v>6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21.22</v>
      </c>
      <c r="Q127" s="3">
        <v>3.93</v>
      </c>
      <c r="R127" s="3">
        <v>0</v>
      </c>
      <c r="S127" s="3">
        <v>1.3</v>
      </c>
      <c r="T127" s="3">
        <v>0.2</v>
      </c>
      <c r="U127" s="3">
        <v>0</v>
      </c>
      <c r="V127" s="3">
        <v>0</v>
      </c>
      <c r="W127" s="3">
        <v>7.79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8.67</v>
      </c>
      <c r="AD127" s="3">
        <v>5.24</v>
      </c>
      <c r="AE127" s="3">
        <v>1.28</v>
      </c>
      <c r="AF127" s="3">
        <v>0.5</v>
      </c>
      <c r="AG127" s="3">
        <v>2</v>
      </c>
      <c r="AH127" s="3">
        <v>0.2</v>
      </c>
      <c r="AI127" s="3">
        <v>0.2</v>
      </c>
      <c r="AJ127" s="3">
        <v>1.35</v>
      </c>
      <c r="AK127" s="3">
        <v>1.21</v>
      </c>
      <c r="AL127" s="3">
        <v>0.2</v>
      </c>
      <c r="AM127" s="3">
        <v>0</v>
      </c>
      <c r="AN127" s="3">
        <v>0</v>
      </c>
      <c r="AO127" s="3">
        <v>0.5</v>
      </c>
      <c r="AP127" s="3">
        <v>0</v>
      </c>
      <c r="AQ127" s="3">
        <v>0</v>
      </c>
      <c r="AR127" s="3">
        <v>0</v>
      </c>
      <c r="AS127" s="3">
        <v>0</v>
      </c>
      <c r="AT127" s="4">
        <v>1.2</v>
      </c>
    </row>
    <row r="128" spans="1:46" x14ac:dyDescent="0.25">
      <c r="A128" s="65">
        <v>2021</v>
      </c>
      <c r="B128" s="65">
        <v>12</v>
      </c>
      <c r="C128" s="63">
        <v>6</v>
      </c>
      <c r="D128" s="64">
        <v>7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21.27</v>
      </c>
      <c r="Q128" s="3">
        <v>3.91</v>
      </c>
      <c r="R128" s="3">
        <v>0</v>
      </c>
      <c r="S128" s="3">
        <v>1.3</v>
      </c>
      <c r="T128" s="3">
        <v>0.2</v>
      </c>
      <c r="U128" s="3">
        <v>0</v>
      </c>
      <c r="V128" s="3">
        <v>0</v>
      </c>
      <c r="W128" s="3">
        <v>7.8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8.67</v>
      </c>
      <c r="AD128" s="3">
        <v>5.25</v>
      </c>
      <c r="AE128" s="3">
        <v>1.29</v>
      </c>
      <c r="AF128" s="3">
        <v>0.5</v>
      </c>
      <c r="AG128" s="3">
        <v>2</v>
      </c>
      <c r="AH128" s="3">
        <v>0.2</v>
      </c>
      <c r="AI128" s="3">
        <v>0.2</v>
      </c>
      <c r="AJ128" s="3">
        <v>1.35</v>
      </c>
      <c r="AK128" s="3">
        <v>1.21</v>
      </c>
      <c r="AL128" s="3">
        <v>0.2</v>
      </c>
      <c r="AM128" s="3">
        <v>0</v>
      </c>
      <c r="AN128" s="3">
        <v>0</v>
      </c>
      <c r="AO128" s="3">
        <v>0.5</v>
      </c>
      <c r="AP128" s="3">
        <v>0</v>
      </c>
      <c r="AQ128" s="3">
        <v>0</v>
      </c>
      <c r="AR128" s="3">
        <v>0</v>
      </c>
      <c r="AS128" s="3">
        <v>0</v>
      </c>
      <c r="AT128" s="4">
        <v>1.2</v>
      </c>
    </row>
    <row r="129" spans="1:46" x14ac:dyDescent="0.25">
      <c r="A129" s="65">
        <v>2021</v>
      </c>
      <c r="B129" s="65">
        <v>12</v>
      </c>
      <c r="C129" s="63">
        <v>6</v>
      </c>
      <c r="D129" s="64">
        <v>8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21.13</v>
      </c>
      <c r="Q129" s="3">
        <v>3.91</v>
      </c>
      <c r="R129" s="3">
        <v>0</v>
      </c>
      <c r="S129" s="3">
        <v>1.3</v>
      </c>
      <c r="T129" s="3">
        <v>0.2</v>
      </c>
      <c r="U129" s="3">
        <v>0</v>
      </c>
      <c r="V129" s="3">
        <v>0</v>
      </c>
      <c r="W129" s="3">
        <v>7.77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8.66</v>
      </c>
      <c r="AD129" s="3">
        <v>5.25</v>
      </c>
      <c r="AE129" s="3">
        <v>1.27</v>
      </c>
      <c r="AF129" s="3">
        <v>0.5</v>
      </c>
      <c r="AG129" s="3">
        <v>2</v>
      </c>
      <c r="AH129" s="3">
        <v>0.2</v>
      </c>
      <c r="AI129" s="3">
        <v>0.2</v>
      </c>
      <c r="AJ129" s="3">
        <v>1.35</v>
      </c>
      <c r="AK129" s="3">
        <v>1.23</v>
      </c>
      <c r="AL129" s="3">
        <v>0.2</v>
      </c>
      <c r="AM129" s="3">
        <v>0</v>
      </c>
      <c r="AN129" s="3">
        <v>0</v>
      </c>
      <c r="AO129" s="3">
        <v>0.5</v>
      </c>
      <c r="AP129" s="3">
        <v>0</v>
      </c>
      <c r="AQ129" s="3">
        <v>0</v>
      </c>
      <c r="AR129" s="3">
        <v>0</v>
      </c>
      <c r="AS129" s="3">
        <v>0</v>
      </c>
      <c r="AT129" s="4">
        <v>1.2</v>
      </c>
    </row>
    <row r="130" spans="1:46" x14ac:dyDescent="0.25">
      <c r="A130" s="65">
        <v>2021</v>
      </c>
      <c r="B130" s="65">
        <v>12</v>
      </c>
      <c r="C130" s="63">
        <v>6</v>
      </c>
      <c r="D130" s="64">
        <v>9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21.18</v>
      </c>
      <c r="Q130" s="3">
        <v>3.99</v>
      </c>
      <c r="R130" s="3">
        <v>0</v>
      </c>
      <c r="S130" s="3">
        <v>1.3</v>
      </c>
      <c r="T130" s="3">
        <v>0.2</v>
      </c>
      <c r="U130" s="3">
        <v>0</v>
      </c>
      <c r="V130" s="3">
        <v>0</v>
      </c>
      <c r="W130" s="3">
        <v>7.49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8.67</v>
      </c>
      <c r="AD130" s="3">
        <v>5.25</v>
      </c>
      <c r="AE130" s="3">
        <v>1.26</v>
      </c>
      <c r="AF130" s="3">
        <v>3</v>
      </c>
      <c r="AG130" s="3">
        <v>2</v>
      </c>
      <c r="AH130" s="3">
        <v>0.2</v>
      </c>
      <c r="AI130" s="3">
        <v>0.2</v>
      </c>
      <c r="AJ130" s="3">
        <v>1.35</v>
      </c>
      <c r="AK130" s="3">
        <v>1.22</v>
      </c>
      <c r="AL130" s="3">
        <v>0.2</v>
      </c>
      <c r="AM130" s="3">
        <v>0</v>
      </c>
      <c r="AN130" s="3">
        <v>0</v>
      </c>
      <c r="AO130" s="3">
        <v>0.5</v>
      </c>
      <c r="AP130" s="3">
        <v>0</v>
      </c>
      <c r="AQ130" s="3">
        <v>0</v>
      </c>
      <c r="AR130" s="3">
        <v>0</v>
      </c>
      <c r="AS130" s="3">
        <v>0</v>
      </c>
      <c r="AT130" s="4">
        <v>1.2</v>
      </c>
    </row>
    <row r="131" spans="1:46" x14ac:dyDescent="0.25">
      <c r="A131" s="65">
        <v>2021</v>
      </c>
      <c r="B131" s="65">
        <v>12</v>
      </c>
      <c r="C131" s="63">
        <v>6</v>
      </c>
      <c r="D131" s="64">
        <v>10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5.82</v>
      </c>
      <c r="O131" s="3">
        <v>20.05</v>
      </c>
      <c r="P131" s="3">
        <v>2.06</v>
      </c>
      <c r="Q131" s="3">
        <v>3.97</v>
      </c>
      <c r="R131" s="3">
        <v>0</v>
      </c>
      <c r="S131" s="3">
        <v>1.3</v>
      </c>
      <c r="T131" s="3">
        <v>0.2</v>
      </c>
      <c r="U131" s="3">
        <v>0</v>
      </c>
      <c r="V131" s="3">
        <v>0</v>
      </c>
      <c r="W131" s="3">
        <v>7.09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8.66</v>
      </c>
      <c r="AD131" s="3">
        <v>5.24</v>
      </c>
      <c r="AE131" s="3">
        <v>1.25</v>
      </c>
      <c r="AF131" s="3">
        <v>3</v>
      </c>
      <c r="AG131" s="3">
        <v>2</v>
      </c>
      <c r="AH131" s="3">
        <v>0.2</v>
      </c>
      <c r="AI131" s="3">
        <v>0.2</v>
      </c>
      <c r="AJ131" s="3">
        <v>1.35</v>
      </c>
      <c r="AK131" s="3">
        <v>1.22</v>
      </c>
      <c r="AL131" s="3">
        <v>0.2</v>
      </c>
      <c r="AM131" s="3">
        <v>0</v>
      </c>
      <c r="AN131" s="3">
        <v>0</v>
      </c>
      <c r="AO131" s="3">
        <v>0.5</v>
      </c>
      <c r="AP131" s="3">
        <v>0</v>
      </c>
      <c r="AQ131" s="3">
        <v>0</v>
      </c>
      <c r="AR131" s="3">
        <v>0</v>
      </c>
      <c r="AS131" s="3">
        <v>0</v>
      </c>
      <c r="AT131" s="4">
        <v>1.2</v>
      </c>
    </row>
    <row r="132" spans="1:46" x14ac:dyDescent="0.25">
      <c r="A132" s="65">
        <v>2021</v>
      </c>
      <c r="B132" s="65">
        <v>12</v>
      </c>
      <c r="C132" s="63">
        <v>6</v>
      </c>
      <c r="D132" s="64">
        <v>11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12.15</v>
      </c>
      <c r="O132" s="3">
        <v>21.09</v>
      </c>
      <c r="P132" s="3">
        <v>0</v>
      </c>
      <c r="Q132" s="3">
        <v>3.95</v>
      </c>
      <c r="R132" s="3">
        <v>0</v>
      </c>
      <c r="S132" s="3">
        <v>1.3</v>
      </c>
      <c r="T132" s="3">
        <v>0.2</v>
      </c>
      <c r="U132" s="3">
        <v>0</v>
      </c>
      <c r="V132" s="3">
        <v>0</v>
      </c>
      <c r="W132" s="3">
        <v>7.07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8.66</v>
      </c>
      <c r="AD132" s="3">
        <v>5.24</v>
      </c>
      <c r="AE132" s="3">
        <v>1.24</v>
      </c>
      <c r="AF132" s="3">
        <v>3</v>
      </c>
      <c r="AG132" s="3">
        <v>2</v>
      </c>
      <c r="AH132" s="3">
        <v>0.2</v>
      </c>
      <c r="AI132" s="3">
        <v>0.2</v>
      </c>
      <c r="AJ132" s="3">
        <v>1.35</v>
      </c>
      <c r="AK132" s="3">
        <v>1.22</v>
      </c>
      <c r="AL132" s="3">
        <v>0.2</v>
      </c>
      <c r="AM132" s="3">
        <v>0</v>
      </c>
      <c r="AN132" s="3">
        <v>0</v>
      </c>
      <c r="AO132" s="3">
        <v>0.5</v>
      </c>
      <c r="AP132" s="3">
        <v>0</v>
      </c>
      <c r="AQ132" s="3">
        <v>0</v>
      </c>
      <c r="AR132" s="3">
        <v>0</v>
      </c>
      <c r="AS132" s="3">
        <v>0</v>
      </c>
      <c r="AT132" s="4">
        <v>1.2</v>
      </c>
    </row>
    <row r="133" spans="1:46" x14ac:dyDescent="0.25">
      <c r="A133" s="65">
        <v>2021</v>
      </c>
      <c r="B133" s="65">
        <v>12</v>
      </c>
      <c r="C133" s="63">
        <v>6</v>
      </c>
      <c r="D133" s="64">
        <v>12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12.2</v>
      </c>
      <c r="O133" s="3">
        <v>21.11</v>
      </c>
      <c r="P133" s="3">
        <v>0</v>
      </c>
      <c r="Q133" s="3">
        <v>3.94</v>
      </c>
      <c r="R133" s="3">
        <v>0</v>
      </c>
      <c r="S133" s="3">
        <v>1.3</v>
      </c>
      <c r="T133" s="3">
        <v>0.2</v>
      </c>
      <c r="U133" s="3">
        <v>0</v>
      </c>
      <c r="V133" s="3">
        <v>0</v>
      </c>
      <c r="W133" s="3">
        <v>7.09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8.67</v>
      </c>
      <c r="AD133" s="3">
        <v>5.25</v>
      </c>
      <c r="AE133" s="3">
        <v>1.25</v>
      </c>
      <c r="AF133" s="3">
        <v>3</v>
      </c>
      <c r="AG133" s="3">
        <v>2</v>
      </c>
      <c r="AH133" s="3">
        <v>0.2</v>
      </c>
      <c r="AI133" s="3">
        <v>0.2</v>
      </c>
      <c r="AJ133" s="3">
        <v>1.35</v>
      </c>
      <c r="AK133" s="3">
        <v>1.22</v>
      </c>
      <c r="AL133" s="3">
        <v>0.2</v>
      </c>
      <c r="AM133" s="3">
        <v>0</v>
      </c>
      <c r="AN133" s="3">
        <v>0</v>
      </c>
      <c r="AO133" s="3">
        <v>0.5</v>
      </c>
      <c r="AP133" s="3">
        <v>0</v>
      </c>
      <c r="AQ133" s="3">
        <v>0</v>
      </c>
      <c r="AR133" s="3">
        <v>0</v>
      </c>
      <c r="AS133" s="3">
        <v>0</v>
      </c>
      <c r="AT133" s="4">
        <v>1.2</v>
      </c>
    </row>
    <row r="134" spans="1:46" x14ac:dyDescent="0.25">
      <c r="A134" s="65">
        <v>2021</v>
      </c>
      <c r="B134" s="65">
        <v>12</v>
      </c>
      <c r="C134" s="63">
        <v>6</v>
      </c>
      <c r="D134" s="64">
        <v>13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12.18</v>
      </c>
      <c r="O134" s="3">
        <v>21.09</v>
      </c>
      <c r="P134" s="3">
        <v>0</v>
      </c>
      <c r="Q134" s="3">
        <v>3.91</v>
      </c>
      <c r="R134" s="3">
        <v>0</v>
      </c>
      <c r="S134" s="3">
        <v>1.3</v>
      </c>
      <c r="T134" s="3">
        <v>0.2</v>
      </c>
      <c r="U134" s="3">
        <v>0</v>
      </c>
      <c r="V134" s="3">
        <v>0</v>
      </c>
      <c r="W134" s="3">
        <v>7.08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8.66</v>
      </c>
      <c r="AD134" s="3">
        <v>5.25</v>
      </c>
      <c r="AE134" s="3">
        <v>1.24</v>
      </c>
      <c r="AF134" s="3">
        <v>3</v>
      </c>
      <c r="AG134" s="3">
        <v>2</v>
      </c>
      <c r="AH134" s="3">
        <v>0.2</v>
      </c>
      <c r="AI134" s="3">
        <v>0.2</v>
      </c>
      <c r="AJ134" s="3">
        <v>1.35</v>
      </c>
      <c r="AK134" s="3">
        <v>1.22</v>
      </c>
      <c r="AL134" s="3">
        <v>0.2</v>
      </c>
      <c r="AM134" s="3">
        <v>0</v>
      </c>
      <c r="AN134" s="3">
        <v>0</v>
      </c>
      <c r="AO134" s="3">
        <v>0.5</v>
      </c>
      <c r="AP134" s="3">
        <v>0</v>
      </c>
      <c r="AQ134" s="3">
        <v>0</v>
      </c>
      <c r="AR134" s="3">
        <v>0</v>
      </c>
      <c r="AS134" s="3">
        <v>0</v>
      </c>
      <c r="AT134" s="4">
        <v>1.2</v>
      </c>
    </row>
    <row r="135" spans="1:46" x14ac:dyDescent="0.25">
      <c r="A135" s="65">
        <v>2021</v>
      </c>
      <c r="B135" s="65">
        <v>12</v>
      </c>
      <c r="C135" s="63">
        <v>6</v>
      </c>
      <c r="D135" s="64">
        <v>14</v>
      </c>
      <c r="E135" s="5">
        <v>0</v>
      </c>
      <c r="F135" s="3">
        <v>0</v>
      </c>
      <c r="G135" s="3">
        <v>0</v>
      </c>
      <c r="H135" s="3">
        <v>0</v>
      </c>
      <c r="I135" s="3">
        <v>15</v>
      </c>
      <c r="J135" s="3">
        <v>0</v>
      </c>
      <c r="K135" s="3">
        <v>0</v>
      </c>
      <c r="L135" s="3">
        <v>0</v>
      </c>
      <c r="M135" s="3">
        <v>0</v>
      </c>
      <c r="N135" s="3">
        <v>12.16</v>
      </c>
      <c r="O135" s="3">
        <v>21.11</v>
      </c>
      <c r="P135" s="3">
        <v>0</v>
      </c>
      <c r="Q135" s="3">
        <v>3.89</v>
      </c>
      <c r="R135" s="3">
        <v>0</v>
      </c>
      <c r="S135" s="3">
        <v>1.3</v>
      </c>
      <c r="T135" s="3">
        <v>0.2</v>
      </c>
      <c r="U135" s="3">
        <v>0</v>
      </c>
      <c r="V135" s="3">
        <v>0</v>
      </c>
      <c r="W135" s="3">
        <v>7.1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8.66</v>
      </c>
      <c r="AD135" s="3">
        <v>5.25</v>
      </c>
      <c r="AE135" s="3">
        <v>1.25</v>
      </c>
      <c r="AF135" s="3">
        <v>3</v>
      </c>
      <c r="AG135" s="3">
        <v>2</v>
      </c>
      <c r="AH135" s="3">
        <v>0.2</v>
      </c>
      <c r="AI135" s="3">
        <v>0.2</v>
      </c>
      <c r="AJ135" s="3">
        <v>1.35</v>
      </c>
      <c r="AK135" s="3">
        <v>1.21</v>
      </c>
      <c r="AL135" s="3">
        <v>0.2</v>
      </c>
      <c r="AM135" s="3">
        <v>0</v>
      </c>
      <c r="AN135" s="3">
        <v>0</v>
      </c>
      <c r="AO135" s="3">
        <v>0.5</v>
      </c>
      <c r="AP135" s="3">
        <v>0</v>
      </c>
      <c r="AQ135" s="3">
        <v>0</v>
      </c>
      <c r="AR135" s="3">
        <v>0</v>
      </c>
      <c r="AS135" s="3">
        <v>0</v>
      </c>
      <c r="AT135" s="4">
        <v>1.2</v>
      </c>
    </row>
    <row r="136" spans="1:46" x14ac:dyDescent="0.25">
      <c r="A136" s="65">
        <v>2021</v>
      </c>
      <c r="B136" s="65">
        <v>12</v>
      </c>
      <c r="C136" s="63">
        <v>6</v>
      </c>
      <c r="D136" s="64">
        <v>15</v>
      </c>
      <c r="E136" s="5">
        <v>0</v>
      </c>
      <c r="F136" s="3">
        <v>0</v>
      </c>
      <c r="G136" s="3">
        <v>0</v>
      </c>
      <c r="H136" s="3">
        <v>0</v>
      </c>
      <c r="I136" s="3">
        <v>26.05</v>
      </c>
      <c r="J136" s="3">
        <v>0</v>
      </c>
      <c r="K136" s="3">
        <v>0</v>
      </c>
      <c r="L136" s="3">
        <v>0</v>
      </c>
      <c r="M136" s="3">
        <v>0</v>
      </c>
      <c r="N136" s="3">
        <v>12.13</v>
      </c>
      <c r="O136" s="3">
        <v>21.15</v>
      </c>
      <c r="P136" s="3">
        <v>0</v>
      </c>
      <c r="Q136" s="3">
        <v>3.87</v>
      </c>
      <c r="R136" s="3">
        <v>0</v>
      </c>
      <c r="S136" s="3">
        <v>1.3</v>
      </c>
      <c r="T136" s="3">
        <v>0.2</v>
      </c>
      <c r="U136" s="3">
        <v>0</v>
      </c>
      <c r="V136" s="3">
        <v>0</v>
      </c>
      <c r="W136" s="3">
        <v>7.1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8.66</v>
      </c>
      <c r="AD136" s="3">
        <v>0.01</v>
      </c>
      <c r="AE136" s="3">
        <v>1.27</v>
      </c>
      <c r="AF136" s="3">
        <v>3</v>
      </c>
      <c r="AG136" s="3">
        <v>2</v>
      </c>
      <c r="AH136" s="3">
        <v>0.2</v>
      </c>
      <c r="AI136" s="3">
        <v>0.2</v>
      </c>
      <c r="AJ136" s="3">
        <v>1.34</v>
      </c>
      <c r="AK136" s="3">
        <v>1.21</v>
      </c>
      <c r="AL136" s="3">
        <v>0</v>
      </c>
      <c r="AM136" s="3">
        <v>0</v>
      </c>
      <c r="AN136" s="3">
        <v>0</v>
      </c>
      <c r="AO136" s="3">
        <v>0.5</v>
      </c>
      <c r="AP136" s="3">
        <v>0</v>
      </c>
      <c r="AQ136" s="3">
        <v>0</v>
      </c>
      <c r="AR136" s="3">
        <v>0</v>
      </c>
      <c r="AS136" s="3">
        <v>0</v>
      </c>
      <c r="AT136" s="4">
        <v>1.2</v>
      </c>
    </row>
    <row r="137" spans="1:46" x14ac:dyDescent="0.25">
      <c r="A137" s="65">
        <v>2021</v>
      </c>
      <c r="B137" s="65">
        <v>12</v>
      </c>
      <c r="C137" s="63">
        <v>6</v>
      </c>
      <c r="D137" s="64">
        <v>16</v>
      </c>
      <c r="E137" s="5">
        <v>0</v>
      </c>
      <c r="F137" s="3">
        <v>0</v>
      </c>
      <c r="G137" s="3">
        <v>0</v>
      </c>
      <c r="H137" s="3">
        <v>0</v>
      </c>
      <c r="I137" s="3">
        <v>26.04</v>
      </c>
      <c r="J137" s="3">
        <v>0</v>
      </c>
      <c r="K137" s="3">
        <v>0</v>
      </c>
      <c r="L137" s="3">
        <v>0</v>
      </c>
      <c r="M137" s="3">
        <v>0</v>
      </c>
      <c r="N137" s="3">
        <v>12.1</v>
      </c>
      <c r="O137" s="3">
        <v>21.17</v>
      </c>
      <c r="P137" s="3">
        <v>0</v>
      </c>
      <c r="Q137" s="3">
        <v>3.84</v>
      </c>
      <c r="R137" s="3">
        <v>0</v>
      </c>
      <c r="S137" s="3">
        <v>1.3</v>
      </c>
      <c r="T137" s="3">
        <v>0.2</v>
      </c>
      <c r="U137" s="3">
        <v>0</v>
      </c>
      <c r="V137" s="3">
        <v>0</v>
      </c>
      <c r="W137" s="3">
        <v>7.11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8.66</v>
      </c>
      <c r="AD137" s="3">
        <v>0</v>
      </c>
      <c r="AE137" s="3">
        <v>1.26</v>
      </c>
      <c r="AF137" s="3">
        <v>3</v>
      </c>
      <c r="AG137" s="3">
        <v>2</v>
      </c>
      <c r="AH137" s="3">
        <v>0.2</v>
      </c>
      <c r="AI137" s="3">
        <v>0.2</v>
      </c>
      <c r="AJ137" s="3">
        <v>1.35</v>
      </c>
      <c r="AK137" s="3">
        <v>1.21</v>
      </c>
      <c r="AL137" s="3">
        <v>0.2</v>
      </c>
      <c r="AM137" s="3">
        <v>0</v>
      </c>
      <c r="AN137" s="3">
        <v>0</v>
      </c>
      <c r="AO137" s="3">
        <v>0.5</v>
      </c>
      <c r="AP137" s="3">
        <v>0</v>
      </c>
      <c r="AQ137" s="3">
        <v>0</v>
      </c>
      <c r="AR137" s="3">
        <v>0</v>
      </c>
      <c r="AS137" s="3">
        <v>0</v>
      </c>
      <c r="AT137" s="4">
        <v>0</v>
      </c>
    </row>
    <row r="138" spans="1:46" x14ac:dyDescent="0.25">
      <c r="A138" s="65">
        <v>2021</v>
      </c>
      <c r="B138" s="65">
        <v>12</v>
      </c>
      <c r="C138" s="63">
        <v>6</v>
      </c>
      <c r="D138" s="64">
        <v>17</v>
      </c>
      <c r="E138" s="5">
        <v>0</v>
      </c>
      <c r="F138" s="3">
        <v>0</v>
      </c>
      <c r="G138" s="3">
        <v>25.2</v>
      </c>
      <c r="H138" s="3">
        <v>0</v>
      </c>
      <c r="I138" s="3">
        <v>26.04</v>
      </c>
      <c r="J138" s="3">
        <v>0</v>
      </c>
      <c r="K138" s="3">
        <v>0</v>
      </c>
      <c r="L138" s="3">
        <v>0</v>
      </c>
      <c r="M138" s="3">
        <v>0</v>
      </c>
      <c r="N138" s="3">
        <v>12.1</v>
      </c>
      <c r="O138" s="3">
        <v>21.16</v>
      </c>
      <c r="P138" s="3">
        <v>0</v>
      </c>
      <c r="Q138" s="3">
        <v>3.81</v>
      </c>
      <c r="R138" s="3">
        <v>0</v>
      </c>
      <c r="S138" s="3">
        <v>1.3</v>
      </c>
      <c r="T138" s="3">
        <v>0.2</v>
      </c>
      <c r="U138" s="3">
        <v>0</v>
      </c>
      <c r="V138" s="3">
        <v>0</v>
      </c>
      <c r="W138" s="3">
        <v>7.11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8.66</v>
      </c>
      <c r="AD138" s="3">
        <v>0</v>
      </c>
      <c r="AE138" s="3">
        <v>1.26</v>
      </c>
      <c r="AF138" s="3">
        <v>3</v>
      </c>
      <c r="AG138" s="3">
        <v>2</v>
      </c>
      <c r="AH138" s="3">
        <v>0.2</v>
      </c>
      <c r="AI138" s="3">
        <v>0.2</v>
      </c>
      <c r="AJ138" s="3">
        <v>1</v>
      </c>
      <c r="AK138" s="3">
        <v>1.21</v>
      </c>
      <c r="AL138" s="3">
        <v>0.2</v>
      </c>
      <c r="AM138" s="3">
        <v>0</v>
      </c>
      <c r="AN138" s="3">
        <v>0</v>
      </c>
      <c r="AO138" s="3">
        <v>0.5</v>
      </c>
      <c r="AP138" s="3">
        <v>0</v>
      </c>
      <c r="AQ138" s="3">
        <v>0</v>
      </c>
      <c r="AR138" s="3">
        <v>0</v>
      </c>
      <c r="AS138" s="3">
        <v>0</v>
      </c>
      <c r="AT138" s="4">
        <v>0</v>
      </c>
    </row>
    <row r="139" spans="1:46" x14ac:dyDescent="0.25">
      <c r="A139" s="65">
        <v>2021</v>
      </c>
      <c r="B139" s="65">
        <v>12</v>
      </c>
      <c r="C139" s="63">
        <v>6</v>
      </c>
      <c r="D139" s="64">
        <v>18</v>
      </c>
      <c r="E139" s="5">
        <v>24.95</v>
      </c>
      <c r="F139" s="3">
        <v>0</v>
      </c>
      <c r="G139" s="3">
        <v>45.51</v>
      </c>
      <c r="H139" s="3">
        <v>0</v>
      </c>
      <c r="I139" s="3">
        <v>26.02</v>
      </c>
      <c r="J139" s="3">
        <v>0</v>
      </c>
      <c r="K139" s="3">
        <v>12.65</v>
      </c>
      <c r="L139" s="3">
        <v>0</v>
      </c>
      <c r="M139" s="3">
        <v>0</v>
      </c>
      <c r="N139" s="3">
        <v>12.24</v>
      </c>
      <c r="O139" s="3">
        <v>21.14</v>
      </c>
      <c r="P139" s="3">
        <v>0</v>
      </c>
      <c r="Q139" s="3">
        <v>3.75</v>
      </c>
      <c r="R139" s="3">
        <v>0</v>
      </c>
      <c r="S139" s="3">
        <v>1.3</v>
      </c>
      <c r="T139" s="3">
        <v>0.2</v>
      </c>
      <c r="U139" s="3">
        <v>0</v>
      </c>
      <c r="V139" s="3">
        <v>0</v>
      </c>
      <c r="W139" s="3">
        <v>7.1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8.65</v>
      </c>
      <c r="AD139" s="3">
        <v>0</v>
      </c>
      <c r="AE139" s="3">
        <v>1.22</v>
      </c>
      <c r="AF139" s="3">
        <v>3</v>
      </c>
      <c r="AG139" s="3">
        <v>2</v>
      </c>
      <c r="AH139" s="3">
        <v>0.2</v>
      </c>
      <c r="AI139" s="3">
        <v>0.2</v>
      </c>
      <c r="AJ139" s="3">
        <v>0</v>
      </c>
      <c r="AK139" s="3">
        <v>1.22</v>
      </c>
      <c r="AL139" s="3">
        <v>0.2</v>
      </c>
      <c r="AM139" s="3">
        <v>0</v>
      </c>
      <c r="AN139" s="3">
        <v>0</v>
      </c>
      <c r="AO139" s="3">
        <v>0.5</v>
      </c>
      <c r="AP139" s="3">
        <v>0</v>
      </c>
      <c r="AQ139" s="3">
        <v>0</v>
      </c>
      <c r="AR139" s="3">
        <v>29.85</v>
      </c>
      <c r="AS139" s="3">
        <v>0</v>
      </c>
      <c r="AT139" s="4">
        <v>0</v>
      </c>
    </row>
    <row r="140" spans="1:46" x14ac:dyDescent="0.25">
      <c r="A140" s="65">
        <v>2021</v>
      </c>
      <c r="B140" s="65">
        <v>12</v>
      </c>
      <c r="C140" s="63">
        <v>6</v>
      </c>
      <c r="D140" s="64">
        <v>19</v>
      </c>
      <c r="E140" s="5">
        <v>45.41</v>
      </c>
      <c r="F140" s="3">
        <v>0</v>
      </c>
      <c r="G140" s="3">
        <v>45.54</v>
      </c>
      <c r="H140" s="3">
        <v>0</v>
      </c>
      <c r="I140" s="3">
        <v>26.03</v>
      </c>
      <c r="J140" s="3">
        <v>0</v>
      </c>
      <c r="K140" s="3">
        <v>20.62</v>
      </c>
      <c r="L140" s="3">
        <v>0</v>
      </c>
      <c r="M140" s="3">
        <v>0</v>
      </c>
      <c r="N140" s="3">
        <v>12.22</v>
      </c>
      <c r="O140" s="3">
        <v>21.17</v>
      </c>
      <c r="P140" s="3">
        <v>0</v>
      </c>
      <c r="Q140" s="3">
        <v>3.75</v>
      </c>
      <c r="R140" s="3">
        <v>0</v>
      </c>
      <c r="S140" s="3">
        <v>1.3</v>
      </c>
      <c r="T140" s="3">
        <v>0.2</v>
      </c>
      <c r="U140" s="3">
        <v>0</v>
      </c>
      <c r="V140" s="3">
        <v>0</v>
      </c>
      <c r="W140" s="3">
        <v>7.12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8.65</v>
      </c>
      <c r="AD140" s="3">
        <v>5.18</v>
      </c>
      <c r="AE140" s="3">
        <v>1.22</v>
      </c>
      <c r="AF140" s="3">
        <v>3</v>
      </c>
      <c r="AG140" s="3">
        <v>2</v>
      </c>
      <c r="AH140" s="3">
        <v>0.2</v>
      </c>
      <c r="AI140" s="3">
        <v>0.2</v>
      </c>
      <c r="AJ140" s="3">
        <v>0</v>
      </c>
      <c r="AK140" s="3">
        <v>0.6</v>
      </c>
      <c r="AL140" s="3">
        <v>0.2</v>
      </c>
      <c r="AM140" s="3">
        <v>0</v>
      </c>
      <c r="AN140" s="3">
        <v>0</v>
      </c>
      <c r="AO140" s="3">
        <v>0.5</v>
      </c>
      <c r="AP140" s="3">
        <v>12.27</v>
      </c>
      <c r="AQ140" s="3">
        <v>0</v>
      </c>
      <c r="AR140" s="3">
        <v>34.299999999999997</v>
      </c>
      <c r="AS140" s="3">
        <v>0</v>
      </c>
      <c r="AT140" s="4">
        <v>0</v>
      </c>
    </row>
    <row r="141" spans="1:46" x14ac:dyDescent="0.25">
      <c r="A141" s="65">
        <v>2021</v>
      </c>
      <c r="B141" s="65">
        <v>12</v>
      </c>
      <c r="C141" s="63">
        <v>6</v>
      </c>
      <c r="D141" s="64">
        <v>20</v>
      </c>
      <c r="E141" s="5">
        <v>44.83</v>
      </c>
      <c r="F141" s="3">
        <v>0</v>
      </c>
      <c r="G141" s="3">
        <v>45.46</v>
      </c>
      <c r="H141" s="3">
        <v>0</v>
      </c>
      <c r="I141" s="3">
        <v>25.98</v>
      </c>
      <c r="J141" s="3">
        <v>0</v>
      </c>
      <c r="K141" s="3">
        <v>20.55</v>
      </c>
      <c r="L141" s="3">
        <v>0</v>
      </c>
      <c r="M141" s="3">
        <v>0</v>
      </c>
      <c r="N141" s="3">
        <v>12.22</v>
      </c>
      <c r="O141" s="3">
        <v>21.11</v>
      </c>
      <c r="P141" s="3">
        <v>0</v>
      </c>
      <c r="Q141" s="3">
        <v>3.76</v>
      </c>
      <c r="R141" s="3">
        <v>0</v>
      </c>
      <c r="S141" s="3">
        <v>1.3</v>
      </c>
      <c r="T141" s="3">
        <v>0.2</v>
      </c>
      <c r="U141" s="3">
        <v>0</v>
      </c>
      <c r="V141" s="3">
        <v>0</v>
      </c>
      <c r="W141" s="3">
        <v>7.11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8.65</v>
      </c>
      <c r="AD141" s="3">
        <v>5.23</v>
      </c>
      <c r="AE141" s="3">
        <v>1.3</v>
      </c>
      <c r="AF141" s="3">
        <v>3</v>
      </c>
      <c r="AG141" s="3">
        <v>2</v>
      </c>
      <c r="AH141" s="3">
        <v>0.2</v>
      </c>
      <c r="AI141" s="3">
        <v>0.2</v>
      </c>
      <c r="AJ141" s="3">
        <v>0</v>
      </c>
      <c r="AK141" s="3">
        <v>0</v>
      </c>
      <c r="AL141" s="3">
        <v>0.2</v>
      </c>
      <c r="AM141" s="3">
        <v>0</v>
      </c>
      <c r="AN141" s="3">
        <v>0</v>
      </c>
      <c r="AO141" s="3">
        <v>0.5</v>
      </c>
      <c r="AP141" s="3">
        <v>24.29</v>
      </c>
      <c r="AQ141" s="3">
        <v>0</v>
      </c>
      <c r="AR141" s="3">
        <v>34</v>
      </c>
      <c r="AS141" s="3">
        <v>0</v>
      </c>
      <c r="AT141" s="4">
        <v>0</v>
      </c>
    </row>
    <row r="142" spans="1:46" x14ac:dyDescent="0.25">
      <c r="A142" s="65">
        <v>2021</v>
      </c>
      <c r="B142" s="65">
        <v>12</v>
      </c>
      <c r="C142" s="63">
        <v>6</v>
      </c>
      <c r="D142" s="64">
        <v>21</v>
      </c>
      <c r="E142" s="5">
        <v>44.01</v>
      </c>
      <c r="F142" s="3">
        <v>0</v>
      </c>
      <c r="G142" s="3">
        <v>45.45</v>
      </c>
      <c r="H142" s="3">
        <v>0</v>
      </c>
      <c r="I142" s="3">
        <v>26.02</v>
      </c>
      <c r="J142" s="3">
        <v>0</v>
      </c>
      <c r="K142" s="3">
        <v>20.47</v>
      </c>
      <c r="L142" s="3">
        <v>0</v>
      </c>
      <c r="M142" s="3">
        <v>0</v>
      </c>
      <c r="N142" s="3">
        <v>12.26</v>
      </c>
      <c r="O142" s="3">
        <v>21.12</v>
      </c>
      <c r="P142" s="3">
        <v>0</v>
      </c>
      <c r="Q142" s="3">
        <v>3.8</v>
      </c>
      <c r="R142" s="3">
        <v>0</v>
      </c>
      <c r="S142" s="3">
        <v>1.3</v>
      </c>
      <c r="T142" s="3">
        <v>0.2</v>
      </c>
      <c r="U142" s="3">
        <v>0</v>
      </c>
      <c r="V142" s="3">
        <v>0</v>
      </c>
      <c r="W142" s="3">
        <v>7.11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8.65</v>
      </c>
      <c r="AD142" s="3">
        <v>5.25</v>
      </c>
      <c r="AE142" s="3">
        <v>1.29</v>
      </c>
      <c r="AF142" s="3">
        <v>3</v>
      </c>
      <c r="AG142" s="3">
        <v>2</v>
      </c>
      <c r="AH142" s="3">
        <v>0.2</v>
      </c>
      <c r="AI142" s="3">
        <v>0.2</v>
      </c>
      <c r="AJ142" s="3">
        <v>0</v>
      </c>
      <c r="AK142" s="3">
        <v>0</v>
      </c>
      <c r="AL142" s="3">
        <v>0.2</v>
      </c>
      <c r="AM142" s="3">
        <v>0</v>
      </c>
      <c r="AN142" s="3">
        <v>0</v>
      </c>
      <c r="AO142" s="3">
        <v>0.5</v>
      </c>
      <c r="AP142" s="3">
        <v>24.18</v>
      </c>
      <c r="AQ142" s="3">
        <v>0</v>
      </c>
      <c r="AR142" s="3">
        <v>34</v>
      </c>
      <c r="AS142" s="3">
        <v>0</v>
      </c>
      <c r="AT142" s="4">
        <v>0</v>
      </c>
    </row>
    <row r="143" spans="1:46" x14ac:dyDescent="0.25">
      <c r="A143" s="65">
        <v>2021</v>
      </c>
      <c r="B143" s="65">
        <v>12</v>
      </c>
      <c r="C143" s="63">
        <v>6</v>
      </c>
      <c r="D143" s="64">
        <v>22</v>
      </c>
      <c r="E143" s="5">
        <v>42.64</v>
      </c>
      <c r="F143" s="3">
        <v>0</v>
      </c>
      <c r="G143" s="3">
        <v>45.39</v>
      </c>
      <c r="H143" s="3">
        <v>0</v>
      </c>
      <c r="I143" s="3">
        <v>25.99</v>
      </c>
      <c r="J143" s="3">
        <v>0</v>
      </c>
      <c r="K143" s="3">
        <v>20.32</v>
      </c>
      <c r="L143" s="3">
        <v>0</v>
      </c>
      <c r="M143" s="3">
        <v>0</v>
      </c>
      <c r="N143" s="3">
        <v>12.27</v>
      </c>
      <c r="O143" s="3">
        <v>21.09</v>
      </c>
      <c r="P143" s="3">
        <v>0</v>
      </c>
      <c r="Q143" s="3">
        <v>3.84</v>
      </c>
      <c r="R143" s="3">
        <v>0</v>
      </c>
      <c r="S143" s="3">
        <v>1.3</v>
      </c>
      <c r="T143" s="3">
        <v>0.2</v>
      </c>
      <c r="U143" s="3">
        <v>0</v>
      </c>
      <c r="V143" s="3">
        <v>0</v>
      </c>
      <c r="W143" s="3">
        <v>7.08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8.65</v>
      </c>
      <c r="AD143" s="3">
        <v>5.25</v>
      </c>
      <c r="AE143" s="3">
        <v>1.25</v>
      </c>
      <c r="AF143" s="3">
        <v>3</v>
      </c>
      <c r="AG143" s="3">
        <v>2</v>
      </c>
      <c r="AH143" s="3">
        <v>0.2</v>
      </c>
      <c r="AI143" s="3">
        <v>0.2</v>
      </c>
      <c r="AJ143" s="3">
        <v>0</v>
      </c>
      <c r="AK143" s="3">
        <v>1.02</v>
      </c>
      <c r="AL143" s="3">
        <v>0.2</v>
      </c>
      <c r="AM143" s="3">
        <v>0</v>
      </c>
      <c r="AN143" s="3">
        <v>0</v>
      </c>
      <c r="AO143" s="3">
        <v>0.5</v>
      </c>
      <c r="AP143" s="3">
        <v>23.99</v>
      </c>
      <c r="AQ143" s="3">
        <v>0</v>
      </c>
      <c r="AR143" s="3">
        <v>33.81</v>
      </c>
      <c r="AS143" s="3">
        <v>0</v>
      </c>
      <c r="AT143" s="4">
        <v>0</v>
      </c>
    </row>
    <row r="144" spans="1:46" x14ac:dyDescent="0.25">
      <c r="A144" s="65">
        <v>2021</v>
      </c>
      <c r="B144" s="65">
        <v>12</v>
      </c>
      <c r="C144" s="63">
        <v>6</v>
      </c>
      <c r="D144" s="64">
        <v>23</v>
      </c>
      <c r="E144" s="5">
        <v>42.5</v>
      </c>
      <c r="F144" s="3">
        <v>0</v>
      </c>
      <c r="G144" s="3">
        <v>45.39</v>
      </c>
      <c r="H144" s="3">
        <v>0</v>
      </c>
      <c r="I144" s="3">
        <v>25.88</v>
      </c>
      <c r="J144" s="3">
        <v>16.63</v>
      </c>
      <c r="K144" s="3">
        <v>20.329999999999998</v>
      </c>
      <c r="L144" s="3">
        <v>0</v>
      </c>
      <c r="M144" s="3">
        <v>0</v>
      </c>
      <c r="N144" s="3">
        <v>12.3</v>
      </c>
      <c r="O144" s="3">
        <v>21.1</v>
      </c>
      <c r="P144" s="3">
        <v>0</v>
      </c>
      <c r="Q144" s="3">
        <v>3.89</v>
      </c>
      <c r="R144" s="3">
        <v>0</v>
      </c>
      <c r="S144" s="3">
        <v>1.3</v>
      </c>
      <c r="T144" s="3">
        <v>0.2</v>
      </c>
      <c r="U144" s="3">
        <v>0</v>
      </c>
      <c r="V144" s="3">
        <v>0</v>
      </c>
      <c r="W144" s="3">
        <v>7.09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8.65</v>
      </c>
      <c r="AD144" s="3">
        <v>5.25</v>
      </c>
      <c r="AE144" s="3">
        <v>1.25</v>
      </c>
      <c r="AF144" s="3">
        <v>3</v>
      </c>
      <c r="AG144" s="3">
        <v>2</v>
      </c>
      <c r="AH144" s="3">
        <v>0.2</v>
      </c>
      <c r="AI144" s="3">
        <v>0.2</v>
      </c>
      <c r="AJ144" s="3">
        <v>0.97</v>
      </c>
      <c r="AK144" s="3">
        <v>1.21</v>
      </c>
      <c r="AL144" s="3">
        <v>0.2</v>
      </c>
      <c r="AM144" s="3">
        <v>0</v>
      </c>
      <c r="AN144" s="3">
        <v>0</v>
      </c>
      <c r="AO144" s="3">
        <v>0.5</v>
      </c>
      <c r="AP144" s="3">
        <v>24</v>
      </c>
      <c r="AQ144" s="3">
        <v>0</v>
      </c>
      <c r="AR144" s="3">
        <v>1.89</v>
      </c>
      <c r="AS144" s="3">
        <v>0</v>
      </c>
      <c r="AT144" s="4">
        <v>0</v>
      </c>
    </row>
    <row r="145" spans="1:46" x14ac:dyDescent="0.25">
      <c r="A145" s="65">
        <v>2021</v>
      </c>
      <c r="B145" s="65">
        <v>12</v>
      </c>
      <c r="C145" s="63">
        <v>6</v>
      </c>
      <c r="D145" s="64">
        <v>24</v>
      </c>
      <c r="E145" s="5">
        <v>42.56</v>
      </c>
      <c r="F145" s="3">
        <v>0</v>
      </c>
      <c r="G145" s="3">
        <v>45.39</v>
      </c>
      <c r="H145" s="3">
        <v>0</v>
      </c>
      <c r="I145" s="3">
        <v>25.9</v>
      </c>
      <c r="J145" s="3">
        <v>24.68</v>
      </c>
      <c r="K145" s="3">
        <v>20.36</v>
      </c>
      <c r="L145" s="3">
        <v>0</v>
      </c>
      <c r="M145" s="3">
        <v>0</v>
      </c>
      <c r="N145" s="3">
        <v>12.31</v>
      </c>
      <c r="O145" s="3">
        <v>21.11</v>
      </c>
      <c r="P145" s="3">
        <v>0</v>
      </c>
      <c r="Q145" s="3">
        <v>3.93</v>
      </c>
      <c r="R145" s="3">
        <v>0</v>
      </c>
      <c r="S145" s="3">
        <v>1.3</v>
      </c>
      <c r="T145" s="3">
        <v>0.2</v>
      </c>
      <c r="U145" s="3">
        <v>0</v>
      </c>
      <c r="V145" s="3">
        <v>0</v>
      </c>
      <c r="W145" s="3">
        <v>7.09</v>
      </c>
      <c r="X145" s="3">
        <v>0</v>
      </c>
      <c r="Y145" s="3">
        <v>0</v>
      </c>
      <c r="Z145" s="3">
        <v>0.5</v>
      </c>
      <c r="AA145" s="3">
        <v>0</v>
      </c>
      <c r="AB145" s="3">
        <v>0</v>
      </c>
      <c r="AC145" s="3">
        <v>8.65</v>
      </c>
      <c r="AD145" s="3">
        <v>5.25</v>
      </c>
      <c r="AE145" s="3">
        <v>1.27</v>
      </c>
      <c r="AF145" s="3">
        <v>3</v>
      </c>
      <c r="AG145" s="3">
        <v>2</v>
      </c>
      <c r="AH145" s="3">
        <v>0.2</v>
      </c>
      <c r="AI145" s="3">
        <v>0.2</v>
      </c>
      <c r="AJ145" s="3">
        <v>0.01</v>
      </c>
      <c r="AK145" s="3">
        <v>1.21</v>
      </c>
      <c r="AL145" s="3">
        <v>0.2</v>
      </c>
      <c r="AM145" s="3">
        <v>0</v>
      </c>
      <c r="AN145" s="3">
        <v>0</v>
      </c>
      <c r="AO145" s="3">
        <v>0.5</v>
      </c>
      <c r="AP145" s="3">
        <v>24.03</v>
      </c>
      <c r="AQ145" s="3">
        <v>0</v>
      </c>
      <c r="AR145" s="3">
        <v>0</v>
      </c>
      <c r="AS145" s="3">
        <v>0</v>
      </c>
      <c r="AT145" s="4">
        <v>0</v>
      </c>
    </row>
    <row r="146" spans="1:46" x14ac:dyDescent="0.25">
      <c r="A146" s="65">
        <v>2021</v>
      </c>
      <c r="B146" s="65">
        <v>12</v>
      </c>
      <c r="C146" s="63">
        <v>7</v>
      </c>
      <c r="D146" s="64">
        <v>1</v>
      </c>
      <c r="E146" s="5">
        <v>43.62</v>
      </c>
      <c r="F146" s="3">
        <v>0</v>
      </c>
      <c r="G146" s="3">
        <v>45.42</v>
      </c>
      <c r="H146" s="3">
        <v>0</v>
      </c>
      <c r="I146" s="3">
        <v>26.08</v>
      </c>
      <c r="J146" s="3">
        <v>2.37</v>
      </c>
      <c r="K146" s="3">
        <v>1.56</v>
      </c>
      <c r="L146" s="3">
        <v>0</v>
      </c>
      <c r="M146" s="3">
        <v>0</v>
      </c>
      <c r="N146" s="3">
        <v>12.32</v>
      </c>
      <c r="O146" s="3">
        <v>21.17</v>
      </c>
      <c r="P146" s="3">
        <v>0</v>
      </c>
      <c r="Q146" s="3">
        <v>3.97</v>
      </c>
      <c r="R146" s="3">
        <v>0</v>
      </c>
      <c r="S146" s="3">
        <v>1.3</v>
      </c>
      <c r="T146" s="3">
        <v>0.2</v>
      </c>
      <c r="U146" s="3">
        <v>0</v>
      </c>
      <c r="V146" s="3">
        <v>0</v>
      </c>
      <c r="W146" s="3">
        <v>7.11</v>
      </c>
      <c r="X146" s="3">
        <v>0</v>
      </c>
      <c r="Y146" s="3">
        <v>0</v>
      </c>
      <c r="Z146" s="3">
        <v>0.5</v>
      </c>
      <c r="AA146" s="3">
        <v>0</v>
      </c>
      <c r="AB146" s="3">
        <v>0</v>
      </c>
      <c r="AC146" s="3">
        <v>8.65</v>
      </c>
      <c r="AD146" s="3">
        <v>5.25</v>
      </c>
      <c r="AE146" s="3">
        <v>1.3</v>
      </c>
      <c r="AF146" s="3">
        <v>3</v>
      </c>
      <c r="AG146" s="3">
        <v>2</v>
      </c>
      <c r="AH146" s="3">
        <v>0.2</v>
      </c>
      <c r="AI146" s="3">
        <v>0.2</v>
      </c>
      <c r="AJ146" s="3">
        <v>0</v>
      </c>
      <c r="AK146" s="3">
        <v>1.21</v>
      </c>
      <c r="AL146" s="3">
        <v>0.2</v>
      </c>
      <c r="AM146" s="3">
        <v>0</v>
      </c>
      <c r="AN146" s="3">
        <v>0</v>
      </c>
      <c r="AO146" s="3">
        <v>0.5</v>
      </c>
      <c r="AP146" s="3">
        <v>5.22</v>
      </c>
      <c r="AQ146" s="3">
        <v>0</v>
      </c>
      <c r="AR146" s="3">
        <v>0</v>
      </c>
      <c r="AS146" s="3">
        <v>0</v>
      </c>
      <c r="AT146" s="4">
        <v>0</v>
      </c>
    </row>
    <row r="147" spans="1:46" x14ac:dyDescent="0.25">
      <c r="A147" s="65">
        <v>2021</v>
      </c>
      <c r="B147" s="65">
        <v>12</v>
      </c>
      <c r="C147" s="63">
        <v>7</v>
      </c>
      <c r="D147" s="64">
        <v>2</v>
      </c>
      <c r="E147" s="5">
        <v>43.2</v>
      </c>
      <c r="F147" s="3">
        <v>0</v>
      </c>
      <c r="G147" s="3">
        <v>14.28</v>
      </c>
      <c r="H147" s="3">
        <v>0</v>
      </c>
      <c r="I147" s="3">
        <v>26.03</v>
      </c>
      <c r="J147" s="3">
        <v>0</v>
      </c>
      <c r="K147" s="3">
        <v>0</v>
      </c>
      <c r="L147" s="3">
        <v>0</v>
      </c>
      <c r="M147" s="3">
        <v>0</v>
      </c>
      <c r="N147" s="3">
        <v>12.3</v>
      </c>
      <c r="O147" s="3">
        <v>21.13</v>
      </c>
      <c r="P147" s="3">
        <v>0</v>
      </c>
      <c r="Q147" s="3">
        <v>4.0199999999999996</v>
      </c>
      <c r="R147" s="3">
        <v>0</v>
      </c>
      <c r="S147" s="3">
        <v>1.3</v>
      </c>
      <c r="T147" s="3">
        <v>0.2</v>
      </c>
      <c r="U147" s="3">
        <v>0</v>
      </c>
      <c r="V147" s="3">
        <v>0</v>
      </c>
      <c r="W147" s="3">
        <v>7.11</v>
      </c>
      <c r="X147" s="3">
        <v>0</v>
      </c>
      <c r="Y147" s="3">
        <v>0</v>
      </c>
      <c r="Z147" s="3">
        <v>0.5</v>
      </c>
      <c r="AA147" s="3">
        <v>0</v>
      </c>
      <c r="AB147" s="3">
        <v>0</v>
      </c>
      <c r="AC147" s="3">
        <v>8.65</v>
      </c>
      <c r="AD147" s="3">
        <v>5.25</v>
      </c>
      <c r="AE147" s="3">
        <v>1.29</v>
      </c>
      <c r="AF147" s="3">
        <v>3</v>
      </c>
      <c r="AG147" s="3">
        <v>2</v>
      </c>
      <c r="AH147" s="3">
        <v>0.2</v>
      </c>
      <c r="AI147" s="3">
        <v>0.2</v>
      </c>
      <c r="AJ147" s="3">
        <v>0</v>
      </c>
      <c r="AK147" s="3">
        <v>1.21</v>
      </c>
      <c r="AL147" s="3">
        <v>0.2</v>
      </c>
      <c r="AM147" s="3">
        <v>0</v>
      </c>
      <c r="AN147" s="3">
        <v>0</v>
      </c>
      <c r="AO147" s="3">
        <v>0.5</v>
      </c>
      <c r="AP147" s="3">
        <v>0</v>
      </c>
      <c r="AQ147" s="3">
        <v>0</v>
      </c>
      <c r="AR147" s="3">
        <v>0</v>
      </c>
      <c r="AS147" s="3">
        <v>0</v>
      </c>
      <c r="AT147" s="4">
        <v>0</v>
      </c>
    </row>
    <row r="148" spans="1:46" x14ac:dyDescent="0.25">
      <c r="A148" s="65">
        <v>2021</v>
      </c>
      <c r="B148" s="65">
        <v>12</v>
      </c>
      <c r="C148" s="63">
        <v>7</v>
      </c>
      <c r="D148" s="64">
        <v>3</v>
      </c>
      <c r="E148" s="5">
        <v>6.39</v>
      </c>
      <c r="F148" s="3">
        <v>0</v>
      </c>
      <c r="G148" s="3">
        <v>0</v>
      </c>
      <c r="H148" s="3">
        <v>0</v>
      </c>
      <c r="I148" s="3">
        <v>26.03</v>
      </c>
      <c r="J148" s="3">
        <v>0</v>
      </c>
      <c r="K148" s="3">
        <v>0</v>
      </c>
      <c r="L148" s="3">
        <v>0</v>
      </c>
      <c r="M148" s="3">
        <v>0</v>
      </c>
      <c r="N148" s="3">
        <v>12.27</v>
      </c>
      <c r="O148" s="3">
        <v>21.14</v>
      </c>
      <c r="P148" s="3">
        <v>0</v>
      </c>
      <c r="Q148" s="3">
        <v>4.04</v>
      </c>
      <c r="R148" s="3">
        <v>0</v>
      </c>
      <c r="S148" s="3">
        <v>1.3</v>
      </c>
      <c r="T148" s="3">
        <v>0.2</v>
      </c>
      <c r="U148" s="3">
        <v>0</v>
      </c>
      <c r="V148" s="3">
        <v>0</v>
      </c>
      <c r="W148" s="3">
        <v>7.1</v>
      </c>
      <c r="X148" s="3">
        <v>0</v>
      </c>
      <c r="Y148" s="3">
        <v>0</v>
      </c>
      <c r="Z148" s="3">
        <v>0.5</v>
      </c>
      <c r="AA148" s="3">
        <v>0</v>
      </c>
      <c r="AB148" s="3">
        <v>0</v>
      </c>
      <c r="AC148" s="3">
        <v>8.65</v>
      </c>
      <c r="AD148" s="3">
        <v>5.24</v>
      </c>
      <c r="AE148" s="3">
        <v>1.3</v>
      </c>
      <c r="AF148" s="3">
        <v>3</v>
      </c>
      <c r="AG148" s="3">
        <v>2</v>
      </c>
      <c r="AH148" s="3">
        <v>0.2</v>
      </c>
      <c r="AI148" s="3">
        <v>0.2</v>
      </c>
      <c r="AJ148" s="3">
        <v>0</v>
      </c>
      <c r="AK148" s="3">
        <v>1.21</v>
      </c>
      <c r="AL148" s="3">
        <v>0.2</v>
      </c>
      <c r="AM148" s="3">
        <v>0</v>
      </c>
      <c r="AN148" s="3">
        <v>0</v>
      </c>
      <c r="AO148" s="3">
        <v>0.5</v>
      </c>
      <c r="AP148" s="3">
        <v>0</v>
      </c>
      <c r="AQ148" s="3">
        <v>0</v>
      </c>
      <c r="AR148" s="3">
        <v>0</v>
      </c>
      <c r="AS148" s="3">
        <v>0</v>
      </c>
      <c r="AT148" s="4">
        <v>0</v>
      </c>
    </row>
    <row r="149" spans="1:46" x14ac:dyDescent="0.25">
      <c r="A149" s="65">
        <v>2021</v>
      </c>
      <c r="B149" s="65">
        <v>12</v>
      </c>
      <c r="C149" s="63">
        <v>7</v>
      </c>
      <c r="D149" s="64">
        <v>4</v>
      </c>
      <c r="E149" s="5">
        <v>0</v>
      </c>
      <c r="F149" s="3">
        <v>0</v>
      </c>
      <c r="G149" s="3">
        <v>0</v>
      </c>
      <c r="H149" s="3">
        <v>0</v>
      </c>
      <c r="I149" s="3">
        <v>26.02</v>
      </c>
      <c r="J149" s="3">
        <v>0</v>
      </c>
      <c r="K149" s="3">
        <v>0</v>
      </c>
      <c r="L149" s="3">
        <v>0</v>
      </c>
      <c r="M149" s="3">
        <v>0</v>
      </c>
      <c r="N149" s="3">
        <v>12.24</v>
      </c>
      <c r="O149" s="3">
        <v>21.12</v>
      </c>
      <c r="P149" s="3">
        <v>0</v>
      </c>
      <c r="Q149" s="3">
        <v>4.0199999999999996</v>
      </c>
      <c r="R149" s="3">
        <v>0</v>
      </c>
      <c r="S149" s="3">
        <v>1.3</v>
      </c>
      <c r="T149" s="3">
        <v>0.2</v>
      </c>
      <c r="U149" s="3">
        <v>0</v>
      </c>
      <c r="V149" s="3">
        <v>0</v>
      </c>
      <c r="W149" s="3">
        <v>7.1</v>
      </c>
      <c r="X149" s="3">
        <v>0</v>
      </c>
      <c r="Y149" s="3">
        <v>0</v>
      </c>
      <c r="Z149" s="3">
        <v>0.5</v>
      </c>
      <c r="AA149" s="3">
        <v>0</v>
      </c>
      <c r="AB149" s="3">
        <v>0</v>
      </c>
      <c r="AC149" s="3">
        <v>8.65</v>
      </c>
      <c r="AD149" s="3">
        <v>5.24</v>
      </c>
      <c r="AE149" s="3">
        <v>1.29</v>
      </c>
      <c r="AF149" s="3">
        <v>3</v>
      </c>
      <c r="AG149" s="3">
        <v>2</v>
      </c>
      <c r="AH149" s="3">
        <v>0.2</v>
      </c>
      <c r="AI149" s="3">
        <v>0.2</v>
      </c>
      <c r="AJ149" s="3">
        <v>0</v>
      </c>
      <c r="AK149" s="3">
        <v>1.21</v>
      </c>
      <c r="AL149" s="3">
        <v>0.2</v>
      </c>
      <c r="AM149" s="3">
        <v>0</v>
      </c>
      <c r="AN149" s="3">
        <v>0</v>
      </c>
      <c r="AO149" s="3">
        <v>0.5</v>
      </c>
      <c r="AP149" s="3">
        <v>0</v>
      </c>
      <c r="AQ149" s="3">
        <v>0</v>
      </c>
      <c r="AR149" s="3">
        <v>0</v>
      </c>
      <c r="AS149" s="3">
        <v>0</v>
      </c>
      <c r="AT149" s="4">
        <v>0</v>
      </c>
    </row>
    <row r="150" spans="1:46" x14ac:dyDescent="0.25">
      <c r="A150" s="65">
        <v>2021</v>
      </c>
      <c r="B150" s="65">
        <v>12</v>
      </c>
      <c r="C150" s="63">
        <v>7</v>
      </c>
      <c r="D150" s="64">
        <v>5</v>
      </c>
      <c r="E150" s="5">
        <v>0</v>
      </c>
      <c r="F150" s="3">
        <v>0</v>
      </c>
      <c r="G150" s="3">
        <v>0</v>
      </c>
      <c r="H150" s="3">
        <v>0</v>
      </c>
      <c r="I150" s="3">
        <v>25.98</v>
      </c>
      <c r="J150" s="3">
        <v>0</v>
      </c>
      <c r="K150" s="3">
        <v>0</v>
      </c>
      <c r="L150" s="3">
        <v>0</v>
      </c>
      <c r="M150" s="3">
        <v>0</v>
      </c>
      <c r="N150" s="3">
        <v>12.2</v>
      </c>
      <c r="O150" s="3">
        <v>21.09</v>
      </c>
      <c r="P150" s="3">
        <v>0</v>
      </c>
      <c r="Q150" s="3">
        <v>4</v>
      </c>
      <c r="R150" s="3">
        <v>0</v>
      </c>
      <c r="S150" s="3">
        <v>1.3</v>
      </c>
      <c r="T150" s="3">
        <v>0.2</v>
      </c>
      <c r="U150" s="3">
        <v>0</v>
      </c>
      <c r="V150" s="3">
        <v>0</v>
      </c>
      <c r="W150" s="3">
        <v>7.08</v>
      </c>
      <c r="X150" s="3">
        <v>0</v>
      </c>
      <c r="Y150" s="3">
        <v>0</v>
      </c>
      <c r="Z150" s="3">
        <v>0.5</v>
      </c>
      <c r="AA150" s="3">
        <v>0</v>
      </c>
      <c r="AB150" s="3">
        <v>0</v>
      </c>
      <c r="AC150" s="3">
        <v>8.64</v>
      </c>
      <c r="AD150" s="3">
        <v>5.23</v>
      </c>
      <c r="AE150" s="3">
        <v>1.27</v>
      </c>
      <c r="AF150" s="3">
        <v>3</v>
      </c>
      <c r="AG150" s="3">
        <v>2</v>
      </c>
      <c r="AH150" s="3">
        <v>0.2</v>
      </c>
      <c r="AI150" s="3">
        <v>0.2</v>
      </c>
      <c r="AJ150" s="3">
        <v>0</v>
      </c>
      <c r="AK150" s="3">
        <v>1.21</v>
      </c>
      <c r="AL150" s="3">
        <v>0.2</v>
      </c>
      <c r="AM150" s="3">
        <v>0</v>
      </c>
      <c r="AN150" s="3">
        <v>0</v>
      </c>
      <c r="AO150" s="3">
        <v>0.5</v>
      </c>
      <c r="AP150" s="3">
        <v>0</v>
      </c>
      <c r="AQ150" s="3">
        <v>0</v>
      </c>
      <c r="AR150" s="3">
        <v>0</v>
      </c>
      <c r="AS150" s="3">
        <v>0</v>
      </c>
      <c r="AT150" s="4">
        <v>0</v>
      </c>
    </row>
    <row r="151" spans="1:46" x14ac:dyDescent="0.25">
      <c r="A151" s="65">
        <v>2021</v>
      </c>
      <c r="B151" s="65">
        <v>12</v>
      </c>
      <c r="C151" s="63">
        <v>7</v>
      </c>
      <c r="D151" s="64">
        <v>6</v>
      </c>
      <c r="E151" s="5">
        <v>0</v>
      </c>
      <c r="F151" s="3">
        <v>0</v>
      </c>
      <c r="G151" s="3">
        <v>0</v>
      </c>
      <c r="H151" s="3">
        <v>0</v>
      </c>
      <c r="I151" s="3">
        <v>26.02</v>
      </c>
      <c r="J151" s="3">
        <v>0</v>
      </c>
      <c r="K151" s="3">
        <v>0</v>
      </c>
      <c r="L151" s="3">
        <v>0</v>
      </c>
      <c r="M151" s="3">
        <v>0</v>
      </c>
      <c r="N151" s="3">
        <v>12.17</v>
      </c>
      <c r="O151" s="3">
        <v>21.16</v>
      </c>
      <c r="P151" s="3">
        <v>0</v>
      </c>
      <c r="Q151" s="3">
        <v>3.98</v>
      </c>
      <c r="R151" s="3">
        <v>0</v>
      </c>
      <c r="S151" s="3">
        <v>1.3</v>
      </c>
      <c r="T151" s="3">
        <v>0.2</v>
      </c>
      <c r="U151" s="3">
        <v>0</v>
      </c>
      <c r="V151" s="3">
        <v>0</v>
      </c>
      <c r="W151" s="3">
        <v>7.11</v>
      </c>
      <c r="X151" s="3">
        <v>0</v>
      </c>
      <c r="Y151" s="3">
        <v>0</v>
      </c>
      <c r="Z151" s="3">
        <v>0.5</v>
      </c>
      <c r="AA151" s="3">
        <v>0</v>
      </c>
      <c r="AB151" s="3">
        <v>0</v>
      </c>
      <c r="AC151" s="3">
        <v>8.64</v>
      </c>
      <c r="AD151" s="3">
        <v>5.24</v>
      </c>
      <c r="AE151" s="3">
        <v>1.29</v>
      </c>
      <c r="AF151" s="3">
        <v>3</v>
      </c>
      <c r="AG151" s="3">
        <v>2</v>
      </c>
      <c r="AH151" s="3">
        <v>0.2</v>
      </c>
      <c r="AI151" s="3">
        <v>0.2</v>
      </c>
      <c r="AJ151" s="3">
        <v>0</v>
      </c>
      <c r="AK151" s="3">
        <v>1.21</v>
      </c>
      <c r="AL151" s="3">
        <v>0.2</v>
      </c>
      <c r="AM151" s="3">
        <v>0</v>
      </c>
      <c r="AN151" s="3">
        <v>0</v>
      </c>
      <c r="AO151" s="3">
        <v>0.5</v>
      </c>
      <c r="AP151" s="3">
        <v>0</v>
      </c>
      <c r="AQ151" s="3">
        <v>0</v>
      </c>
      <c r="AR151" s="3">
        <v>0</v>
      </c>
      <c r="AS151" s="3">
        <v>0</v>
      </c>
      <c r="AT151" s="4">
        <v>0</v>
      </c>
    </row>
    <row r="152" spans="1:46" x14ac:dyDescent="0.25">
      <c r="A152" s="65">
        <v>2021</v>
      </c>
      <c r="B152" s="65">
        <v>12</v>
      </c>
      <c r="C152" s="63">
        <v>7</v>
      </c>
      <c r="D152" s="64">
        <v>7</v>
      </c>
      <c r="E152" s="5">
        <v>0</v>
      </c>
      <c r="F152" s="3">
        <v>0</v>
      </c>
      <c r="G152" s="3">
        <v>0</v>
      </c>
      <c r="H152" s="3">
        <v>0</v>
      </c>
      <c r="I152" s="3">
        <v>26.02</v>
      </c>
      <c r="J152" s="3">
        <v>0</v>
      </c>
      <c r="K152" s="3">
        <v>0</v>
      </c>
      <c r="L152" s="3">
        <v>0</v>
      </c>
      <c r="M152" s="3">
        <v>0</v>
      </c>
      <c r="N152" s="3">
        <v>12.13</v>
      </c>
      <c r="O152" s="3">
        <v>21.16</v>
      </c>
      <c r="P152" s="3">
        <v>0</v>
      </c>
      <c r="Q152" s="3">
        <v>3.95</v>
      </c>
      <c r="R152" s="3">
        <v>0</v>
      </c>
      <c r="S152" s="3">
        <v>1.3</v>
      </c>
      <c r="T152" s="3">
        <v>0.2</v>
      </c>
      <c r="U152" s="3">
        <v>0</v>
      </c>
      <c r="V152" s="3">
        <v>0</v>
      </c>
      <c r="W152" s="3">
        <v>7.11</v>
      </c>
      <c r="X152" s="3">
        <v>0</v>
      </c>
      <c r="Y152" s="3">
        <v>0</v>
      </c>
      <c r="Z152" s="3">
        <v>0.5</v>
      </c>
      <c r="AA152" s="3">
        <v>0</v>
      </c>
      <c r="AB152" s="3">
        <v>0</v>
      </c>
      <c r="AC152" s="3">
        <v>8.64</v>
      </c>
      <c r="AD152" s="3">
        <v>5.24</v>
      </c>
      <c r="AE152" s="3">
        <v>1.29</v>
      </c>
      <c r="AF152" s="3">
        <v>3</v>
      </c>
      <c r="AG152" s="3">
        <v>2</v>
      </c>
      <c r="AH152" s="3">
        <v>0.2</v>
      </c>
      <c r="AI152" s="3">
        <v>0.2</v>
      </c>
      <c r="AJ152" s="3">
        <v>0</v>
      </c>
      <c r="AK152" s="3">
        <v>1.22</v>
      </c>
      <c r="AL152" s="3">
        <v>0.2</v>
      </c>
      <c r="AM152" s="3">
        <v>0</v>
      </c>
      <c r="AN152" s="3">
        <v>0</v>
      </c>
      <c r="AO152" s="3">
        <v>0.5</v>
      </c>
      <c r="AP152" s="3">
        <v>0</v>
      </c>
      <c r="AQ152" s="3">
        <v>0</v>
      </c>
      <c r="AR152" s="3">
        <v>0</v>
      </c>
      <c r="AS152" s="3">
        <v>0</v>
      </c>
      <c r="AT152" s="4">
        <v>0</v>
      </c>
    </row>
    <row r="153" spans="1:46" x14ac:dyDescent="0.25">
      <c r="A153" s="65">
        <v>2021</v>
      </c>
      <c r="B153" s="65">
        <v>12</v>
      </c>
      <c r="C153" s="63">
        <v>7</v>
      </c>
      <c r="D153" s="64">
        <v>8</v>
      </c>
      <c r="E153" s="5">
        <v>0</v>
      </c>
      <c r="F153" s="3">
        <v>0</v>
      </c>
      <c r="G153" s="3">
        <v>0</v>
      </c>
      <c r="H153" s="3">
        <v>0</v>
      </c>
      <c r="I153" s="3">
        <v>19.850000000000001</v>
      </c>
      <c r="J153" s="3">
        <v>0</v>
      </c>
      <c r="K153" s="3">
        <v>0</v>
      </c>
      <c r="L153" s="3">
        <v>0</v>
      </c>
      <c r="M153" s="3">
        <v>0</v>
      </c>
      <c r="N153" s="3">
        <v>0.64</v>
      </c>
      <c r="O153" s="3">
        <v>6.68</v>
      </c>
      <c r="P153" s="3">
        <v>0</v>
      </c>
      <c r="Q153" s="3">
        <v>3.93</v>
      </c>
      <c r="R153" s="3">
        <v>0</v>
      </c>
      <c r="S153" s="3">
        <v>1.3</v>
      </c>
      <c r="T153" s="3">
        <v>0.2</v>
      </c>
      <c r="U153" s="3">
        <v>0</v>
      </c>
      <c r="V153" s="3">
        <v>0</v>
      </c>
      <c r="W153" s="3">
        <v>7.1</v>
      </c>
      <c r="X153" s="3">
        <v>0</v>
      </c>
      <c r="Y153" s="3">
        <v>0</v>
      </c>
      <c r="Z153" s="3">
        <v>0.5</v>
      </c>
      <c r="AA153" s="3">
        <v>0</v>
      </c>
      <c r="AB153" s="3">
        <v>0</v>
      </c>
      <c r="AC153" s="3">
        <v>8.64</v>
      </c>
      <c r="AD153" s="3">
        <v>5.23</v>
      </c>
      <c r="AE153" s="3">
        <v>1.32</v>
      </c>
      <c r="AF153" s="3">
        <v>3</v>
      </c>
      <c r="AG153" s="3">
        <v>2</v>
      </c>
      <c r="AH153" s="3">
        <v>0.2</v>
      </c>
      <c r="AI153" s="3">
        <v>0.2</v>
      </c>
      <c r="AJ153" s="3">
        <v>0.01</v>
      </c>
      <c r="AK153" s="3">
        <v>1.22</v>
      </c>
      <c r="AL153" s="3">
        <v>0.2</v>
      </c>
      <c r="AM153" s="3">
        <v>0</v>
      </c>
      <c r="AN153" s="3">
        <v>0</v>
      </c>
      <c r="AO153" s="3">
        <v>0.5</v>
      </c>
      <c r="AP153" s="3">
        <v>0</v>
      </c>
      <c r="AQ153" s="3">
        <v>0</v>
      </c>
      <c r="AR153" s="3">
        <v>0</v>
      </c>
      <c r="AS153" s="3">
        <v>0</v>
      </c>
      <c r="AT153" s="4">
        <v>0</v>
      </c>
    </row>
    <row r="154" spans="1:46" x14ac:dyDescent="0.25">
      <c r="A154" s="65">
        <v>2021</v>
      </c>
      <c r="B154" s="65">
        <v>12</v>
      </c>
      <c r="C154" s="63">
        <v>7</v>
      </c>
      <c r="D154" s="64">
        <v>9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3.91</v>
      </c>
      <c r="R154" s="3">
        <v>0</v>
      </c>
      <c r="S154" s="3">
        <v>1.3</v>
      </c>
      <c r="T154" s="3">
        <v>0.2</v>
      </c>
      <c r="U154" s="3">
        <v>0</v>
      </c>
      <c r="V154" s="3">
        <v>0</v>
      </c>
      <c r="W154" s="3">
        <v>7.09</v>
      </c>
      <c r="X154" s="3">
        <v>0</v>
      </c>
      <c r="Y154" s="3">
        <v>0</v>
      </c>
      <c r="Z154" s="3">
        <v>0.5</v>
      </c>
      <c r="AA154" s="3">
        <v>0</v>
      </c>
      <c r="AB154" s="3">
        <v>0</v>
      </c>
      <c r="AC154" s="3">
        <v>1.52</v>
      </c>
      <c r="AD154" s="3">
        <v>5.24</v>
      </c>
      <c r="AE154" s="3">
        <v>1.19</v>
      </c>
      <c r="AF154" s="3">
        <v>3</v>
      </c>
      <c r="AG154" s="3">
        <v>2</v>
      </c>
      <c r="AH154" s="3">
        <v>0.2</v>
      </c>
      <c r="AI154" s="3">
        <v>0.2</v>
      </c>
      <c r="AJ154" s="3">
        <v>0.01</v>
      </c>
      <c r="AK154" s="3">
        <v>1.22</v>
      </c>
      <c r="AL154" s="3">
        <v>0.2</v>
      </c>
      <c r="AM154" s="3">
        <v>0</v>
      </c>
      <c r="AN154" s="3">
        <v>0</v>
      </c>
      <c r="AO154" s="3">
        <v>0.5</v>
      </c>
      <c r="AP154" s="3">
        <v>0</v>
      </c>
      <c r="AQ154" s="3">
        <v>0</v>
      </c>
      <c r="AR154" s="3">
        <v>0</v>
      </c>
      <c r="AS154" s="3">
        <v>0</v>
      </c>
      <c r="AT154" s="4">
        <v>0</v>
      </c>
    </row>
    <row r="155" spans="1:46" x14ac:dyDescent="0.25">
      <c r="A155" s="65">
        <v>2021</v>
      </c>
      <c r="B155" s="65">
        <v>12</v>
      </c>
      <c r="C155" s="63">
        <v>7</v>
      </c>
      <c r="D155" s="64">
        <v>10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3.89</v>
      </c>
      <c r="R155" s="3">
        <v>0</v>
      </c>
      <c r="S155" s="3">
        <v>1.3</v>
      </c>
      <c r="T155" s="3">
        <v>0.2</v>
      </c>
      <c r="U155" s="3">
        <v>0</v>
      </c>
      <c r="V155" s="3">
        <v>4.63</v>
      </c>
      <c r="W155" s="3">
        <v>7.09</v>
      </c>
      <c r="X155" s="3">
        <v>0</v>
      </c>
      <c r="Y155" s="3">
        <v>0</v>
      </c>
      <c r="Z155" s="3">
        <v>0.5</v>
      </c>
      <c r="AA155" s="3">
        <v>0</v>
      </c>
      <c r="AB155" s="3">
        <v>0</v>
      </c>
      <c r="AC155" s="3">
        <v>1</v>
      </c>
      <c r="AD155" s="3">
        <v>5.24</v>
      </c>
      <c r="AE155" s="3">
        <v>1.23</v>
      </c>
      <c r="AF155" s="3">
        <v>3</v>
      </c>
      <c r="AG155" s="3">
        <v>2</v>
      </c>
      <c r="AH155" s="3">
        <v>0.2</v>
      </c>
      <c r="AI155" s="3">
        <v>0.2</v>
      </c>
      <c r="AJ155" s="3">
        <v>0.03</v>
      </c>
      <c r="AK155" s="3">
        <v>1.22</v>
      </c>
      <c r="AL155" s="3">
        <v>0.2</v>
      </c>
      <c r="AM155" s="3">
        <v>0</v>
      </c>
      <c r="AN155" s="3">
        <v>0</v>
      </c>
      <c r="AO155" s="3">
        <v>0.5</v>
      </c>
      <c r="AP155" s="3">
        <v>0</v>
      </c>
      <c r="AQ155" s="3">
        <v>0</v>
      </c>
      <c r="AR155" s="3">
        <v>0</v>
      </c>
      <c r="AS155" s="3">
        <v>0</v>
      </c>
      <c r="AT155" s="4">
        <v>0</v>
      </c>
    </row>
    <row r="156" spans="1:46" x14ac:dyDescent="0.25">
      <c r="A156" s="65">
        <v>2021</v>
      </c>
      <c r="B156" s="65">
        <v>12</v>
      </c>
      <c r="C156" s="63">
        <v>7</v>
      </c>
      <c r="D156" s="64">
        <v>11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5.78</v>
      </c>
      <c r="Q156" s="3">
        <v>3.88</v>
      </c>
      <c r="R156" s="3">
        <v>0</v>
      </c>
      <c r="S156" s="3">
        <v>1.3</v>
      </c>
      <c r="T156" s="3">
        <v>0.2</v>
      </c>
      <c r="U156" s="3">
        <v>0</v>
      </c>
      <c r="V156" s="3">
        <v>8.74</v>
      </c>
      <c r="W156" s="3">
        <v>7.1</v>
      </c>
      <c r="X156" s="3">
        <v>0</v>
      </c>
      <c r="Y156" s="3">
        <v>0</v>
      </c>
      <c r="Z156" s="3">
        <v>0.5</v>
      </c>
      <c r="AA156" s="3">
        <v>0</v>
      </c>
      <c r="AB156" s="3">
        <v>0</v>
      </c>
      <c r="AC156" s="3">
        <v>0.99</v>
      </c>
      <c r="AD156" s="3">
        <v>5.24</v>
      </c>
      <c r="AE156" s="3">
        <v>1.23</v>
      </c>
      <c r="AF156" s="3">
        <v>3</v>
      </c>
      <c r="AG156" s="3">
        <v>2</v>
      </c>
      <c r="AH156" s="3">
        <v>0.2</v>
      </c>
      <c r="AI156" s="3">
        <v>0.2</v>
      </c>
      <c r="AJ156" s="3">
        <v>0.04</v>
      </c>
      <c r="AK156" s="3">
        <v>1.22</v>
      </c>
      <c r="AL156" s="3">
        <v>0.2</v>
      </c>
      <c r="AM156" s="3">
        <v>0</v>
      </c>
      <c r="AN156" s="3">
        <v>0</v>
      </c>
      <c r="AO156" s="3">
        <v>0.5</v>
      </c>
      <c r="AP156" s="3">
        <v>0</v>
      </c>
      <c r="AQ156" s="3">
        <v>0</v>
      </c>
      <c r="AR156" s="3">
        <v>0</v>
      </c>
      <c r="AS156" s="3">
        <v>0</v>
      </c>
      <c r="AT156" s="4">
        <v>0</v>
      </c>
    </row>
    <row r="157" spans="1:46" x14ac:dyDescent="0.25">
      <c r="A157" s="65">
        <v>2021</v>
      </c>
      <c r="B157" s="65">
        <v>12</v>
      </c>
      <c r="C157" s="63">
        <v>7</v>
      </c>
      <c r="D157" s="64">
        <v>12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21.24</v>
      </c>
      <c r="Q157" s="3">
        <v>3.86</v>
      </c>
      <c r="R157" s="3">
        <v>0</v>
      </c>
      <c r="S157" s="3">
        <v>1.3</v>
      </c>
      <c r="T157" s="3">
        <v>0.2</v>
      </c>
      <c r="U157" s="3">
        <v>0</v>
      </c>
      <c r="V157" s="3">
        <v>8.73</v>
      </c>
      <c r="W157" s="3">
        <v>7.07</v>
      </c>
      <c r="X157" s="3">
        <v>0</v>
      </c>
      <c r="Y157" s="3">
        <v>0</v>
      </c>
      <c r="Z157" s="3">
        <v>0.5</v>
      </c>
      <c r="AA157" s="3">
        <v>0</v>
      </c>
      <c r="AB157" s="3">
        <v>0</v>
      </c>
      <c r="AC157" s="3">
        <v>0</v>
      </c>
      <c r="AD157" s="3">
        <v>5.23</v>
      </c>
      <c r="AE157" s="3">
        <v>1.24</v>
      </c>
      <c r="AF157" s="3">
        <v>3</v>
      </c>
      <c r="AG157" s="3">
        <v>2</v>
      </c>
      <c r="AH157" s="3">
        <v>0.2</v>
      </c>
      <c r="AI157" s="3">
        <v>0.2</v>
      </c>
      <c r="AJ157" s="3">
        <v>0.12</v>
      </c>
      <c r="AK157" s="3">
        <v>1.22</v>
      </c>
      <c r="AL157" s="3">
        <v>0.2</v>
      </c>
      <c r="AM157" s="3">
        <v>0</v>
      </c>
      <c r="AN157" s="3">
        <v>0</v>
      </c>
      <c r="AO157" s="3">
        <v>0.5</v>
      </c>
      <c r="AP157" s="3">
        <v>0</v>
      </c>
      <c r="AQ157" s="3">
        <v>0</v>
      </c>
      <c r="AR157" s="3">
        <v>0</v>
      </c>
      <c r="AS157" s="3">
        <v>0</v>
      </c>
      <c r="AT157" s="4">
        <v>0</v>
      </c>
    </row>
    <row r="158" spans="1:46" x14ac:dyDescent="0.25">
      <c r="A158" s="65">
        <v>2021</v>
      </c>
      <c r="B158" s="65">
        <v>12</v>
      </c>
      <c r="C158" s="63">
        <v>7</v>
      </c>
      <c r="D158" s="64">
        <v>13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21.24</v>
      </c>
      <c r="Q158" s="3">
        <v>3.84</v>
      </c>
      <c r="R158" s="3">
        <v>0</v>
      </c>
      <c r="S158" s="3">
        <v>1.3</v>
      </c>
      <c r="T158" s="3">
        <v>0.2</v>
      </c>
      <c r="U158" s="3">
        <v>0</v>
      </c>
      <c r="V158" s="3">
        <v>8.73</v>
      </c>
      <c r="W158" s="3">
        <v>7.09</v>
      </c>
      <c r="X158" s="3">
        <v>0</v>
      </c>
      <c r="Y158" s="3">
        <v>0</v>
      </c>
      <c r="Z158" s="3">
        <v>0.5</v>
      </c>
      <c r="AA158" s="3">
        <v>0</v>
      </c>
      <c r="AB158" s="3">
        <v>0</v>
      </c>
      <c r="AC158" s="3">
        <v>0</v>
      </c>
      <c r="AD158" s="3">
        <v>5.23</v>
      </c>
      <c r="AE158" s="3">
        <v>1.26</v>
      </c>
      <c r="AF158" s="3">
        <v>3</v>
      </c>
      <c r="AG158" s="3">
        <v>2</v>
      </c>
      <c r="AH158" s="3">
        <v>0.2</v>
      </c>
      <c r="AI158" s="3">
        <v>0.2</v>
      </c>
      <c r="AJ158" s="3">
        <v>1.34</v>
      </c>
      <c r="AK158" s="3">
        <v>1.22</v>
      </c>
      <c r="AL158" s="3">
        <v>0.2</v>
      </c>
      <c r="AM158" s="3">
        <v>0</v>
      </c>
      <c r="AN158" s="3">
        <v>0</v>
      </c>
      <c r="AO158" s="3">
        <v>0.5</v>
      </c>
      <c r="AP158" s="3">
        <v>0</v>
      </c>
      <c r="AQ158" s="3">
        <v>0</v>
      </c>
      <c r="AR158" s="3">
        <v>0</v>
      </c>
      <c r="AS158" s="3">
        <v>0</v>
      </c>
      <c r="AT158" s="4">
        <v>0</v>
      </c>
    </row>
    <row r="159" spans="1:46" x14ac:dyDescent="0.25">
      <c r="A159" s="65">
        <v>2021</v>
      </c>
      <c r="B159" s="65">
        <v>12</v>
      </c>
      <c r="C159" s="63">
        <v>7</v>
      </c>
      <c r="D159" s="64">
        <v>14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  <c r="J159" s="3">
        <v>18.579999999999998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0.56999999999999995</v>
      </c>
      <c r="Q159" s="3">
        <v>3.82</v>
      </c>
      <c r="R159" s="3">
        <v>0</v>
      </c>
      <c r="S159" s="3">
        <v>1.3</v>
      </c>
      <c r="T159" s="3">
        <v>0.2</v>
      </c>
      <c r="U159" s="3">
        <v>0</v>
      </c>
      <c r="V159" s="3">
        <v>8.73</v>
      </c>
      <c r="W159" s="3">
        <v>7.06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5.23</v>
      </c>
      <c r="AE159" s="3">
        <v>1.25</v>
      </c>
      <c r="AF159" s="3">
        <v>3</v>
      </c>
      <c r="AG159" s="3">
        <v>2</v>
      </c>
      <c r="AH159" s="3">
        <v>0.2</v>
      </c>
      <c r="AI159" s="3">
        <v>0.2</v>
      </c>
      <c r="AJ159" s="3">
        <v>1.34</v>
      </c>
      <c r="AK159" s="3">
        <v>1.22</v>
      </c>
      <c r="AL159" s="3">
        <v>0.2</v>
      </c>
      <c r="AM159" s="3">
        <v>0</v>
      </c>
      <c r="AN159" s="3">
        <v>0</v>
      </c>
      <c r="AO159" s="3">
        <v>0.5</v>
      </c>
      <c r="AP159" s="3">
        <v>0</v>
      </c>
      <c r="AQ159" s="3">
        <v>0</v>
      </c>
      <c r="AR159" s="3">
        <v>0</v>
      </c>
      <c r="AS159" s="3">
        <v>0</v>
      </c>
      <c r="AT159" s="4">
        <v>0</v>
      </c>
    </row>
    <row r="160" spans="1:46" x14ac:dyDescent="0.25">
      <c r="A160" s="65">
        <v>2021</v>
      </c>
      <c r="B160" s="65">
        <v>12</v>
      </c>
      <c r="C160" s="63">
        <v>7</v>
      </c>
      <c r="D160" s="64">
        <v>15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  <c r="J160" s="3">
        <v>26.28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6.49</v>
      </c>
      <c r="Q160" s="3">
        <v>3.8</v>
      </c>
      <c r="R160" s="3">
        <v>0</v>
      </c>
      <c r="S160" s="3">
        <v>1.3</v>
      </c>
      <c r="T160" s="3">
        <v>0.2</v>
      </c>
      <c r="U160" s="3">
        <v>0.2</v>
      </c>
      <c r="V160" s="3">
        <v>0.22</v>
      </c>
      <c r="W160" s="3">
        <v>7.07</v>
      </c>
      <c r="X160" s="3">
        <v>0</v>
      </c>
      <c r="Y160" s="3">
        <v>2.5</v>
      </c>
      <c r="Z160" s="3">
        <v>0</v>
      </c>
      <c r="AA160" s="3">
        <v>0</v>
      </c>
      <c r="AB160" s="3">
        <v>0</v>
      </c>
      <c r="AC160" s="3">
        <v>0</v>
      </c>
      <c r="AD160" s="3">
        <v>0.13</v>
      </c>
      <c r="AE160" s="3">
        <v>1.27</v>
      </c>
      <c r="AF160" s="3">
        <v>3</v>
      </c>
      <c r="AG160" s="3">
        <v>2</v>
      </c>
      <c r="AH160" s="3">
        <v>0.2</v>
      </c>
      <c r="AI160" s="3">
        <v>0</v>
      </c>
      <c r="AJ160" s="3">
        <v>1.34</v>
      </c>
      <c r="AK160" s="3">
        <v>1.21</v>
      </c>
      <c r="AL160" s="3">
        <v>0</v>
      </c>
      <c r="AM160" s="3">
        <v>0</v>
      </c>
      <c r="AN160" s="3">
        <v>0</v>
      </c>
      <c r="AO160" s="3">
        <v>0.5</v>
      </c>
      <c r="AP160" s="3">
        <v>0</v>
      </c>
      <c r="AQ160" s="3">
        <v>0</v>
      </c>
      <c r="AR160" s="3">
        <v>0</v>
      </c>
      <c r="AS160" s="3">
        <v>0</v>
      </c>
      <c r="AT160" s="4">
        <v>0</v>
      </c>
    </row>
    <row r="161" spans="1:46" x14ac:dyDescent="0.25">
      <c r="A161" s="65">
        <v>2021</v>
      </c>
      <c r="B161" s="65">
        <v>12</v>
      </c>
      <c r="C161" s="63">
        <v>7</v>
      </c>
      <c r="D161" s="64">
        <v>16</v>
      </c>
      <c r="E161" s="5">
        <v>0</v>
      </c>
      <c r="F161" s="3">
        <v>0</v>
      </c>
      <c r="G161" s="3">
        <v>0</v>
      </c>
      <c r="H161" s="3">
        <v>25.69</v>
      </c>
      <c r="I161" s="3">
        <v>0</v>
      </c>
      <c r="J161" s="3">
        <v>26.23</v>
      </c>
      <c r="K161" s="3">
        <v>0</v>
      </c>
      <c r="L161" s="3">
        <v>0</v>
      </c>
      <c r="M161" s="3">
        <v>0</v>
      </c>
      <c r="N161" s="3">
        <v>0.68</v>
      </c>
      <c r="O161" s="3">
        <v>0</v>
      </c>
      <c r="P161" s="3">
        <v>21.35</v>
      </c>
      <c r="Q161" s="3">
        <v>3.78</v>
      </c>
      <c r="R161" s="3">
        <v>0</v>
      </c>
      <c r="S161" s="3">
        <v>1.3</v>
      </c>
      <c r="T161" s="3">
        <v>0.2</v>
      </c>
      <c r="U161" s="3">
        <v>0</v>
      </c>
      <c r="V161" s="3">
        <v>0</v>
      </c>
      <c r="W161" s="3">
        <v>7.11</v>
      </c>
      <c r="X161" s="3">
        <v>0</v>
      </c>
      <c r="Y161" s="3">
        <v>5.05</v>
      </c>
      <c r="Z161" s="3">
        <v>0</v>
      </c>
      <c r="AA161" s="3">
        <v>0</v>
      </c>
      <c r="AB161" s="3">
        <v>0</v>
      </c>
      <c r="AC161" s="3">
        <v>7.53</v>
      </c>
      <c r="AD161" s="3">
        <v>0</v>
      </c>
      <c r="AE161" s="3">
        <v>1.28</v>
      </c>
      <c r="AF161" s="3">
        <v>3</v>
      </c>
      <c r="AG161" s="3">
        <v>2</v>
      </c>
      <c r="AH161" s="3">
        <v>0.2</v>
      </c>
      <c r="AI161" s="3">
        <v>0</v>
      </c>
      <c r="AJ161" s="3">
        <v>1.33</v>
      </c>
      <c r="AK161" s="3">
        <v>1.21</v>
      </c>
      <c r="AL161" s="3">
        <v>0</v>
      </c>
      <c r="AM161" s="3">
        <v>0</v>
      </c>
      <c r="AN161" s="3">
        <v>0</v>
      </c>
      <c r="AO161" s="3">
        <v>0.5</v>
      </c>
      <c r="AP161" s="3">
        <v>0</v>
      </c>
      <c r="AQ161" s="3">
        <v>0</v>
      </c>
      <c r="AR161" s="3">
        <v>0</v>
      </c>
      <c r="AS161" s="3">
        <v>0</v>
      </c>
      <c r="AT161" s="4">
        <v>0</v>
      </c>
    </row>
    <row r="162" spans="1:46" x14ac:dyDescent="0.25">
      <c r="A162" s="65">
        <v>2021</v>
      </c>
      <c r="B162" s="65">
        <v>12</v>
      </c>
      <c r="C162" s="63">
        <v>7</v>
      </c>
      <c r="D162" s="64">
        <v>17</v>
      </c>
      <c r="E162" s="5">
        <v>0</v>
      </c>
      <c r="F162" s="3">
        <v>0</v>
      </c>
      <c r="G162" s="3">
        <v>0</v>
      </c>
      <c r="H162" s="3">
        <v>41.95</v>
      </c>
      <c r="I162" s="3">
        <v>0</v>
      </c>
      <c r="J162" s="3">
        <v>26.2</v>
      </c>
      <c r="K162" s="3">
        <v>0</v>
      </c>
      <c r="L162" s="3">
        <v>0</v>
      </c>
      <c r="M162" s="3">
        <v>0</v>
      </c>
      <c r="N162" s="3">
        <v>11.89</v>
      </c>
      <c r="O162" s="3">
        <v>0</v>
      </c>
      <c r="P162" s="3">
        <v>21.31</v>
      </c>
      <c r="Q162" s="3">
        <v>3.89</v>
      </c>
      <c r="R162" s="3">
        <v>0</v>
      </c>
      <c r="S162" s="3">
        <v>1.3</v>
      </c>
      <c r="T162" s="3">
        <v>0.2</v>
      </c>
      <c r="U162" s="3">
        <v>0</v>
      </c>
      <c r="V162" s="3">
        <v>0</v>
      </c>
      <c r="W162" s="3">
        <v>7.1</v>
      </c>
      <c r="X162" s="3">
        <v>0</v>
      </c>
      <c r="Y162" s="3">
        <v>4.99</v>
      </c>
      <c r="Z162" s="3">
        <v>0</v>
      </c>
      <c r="AA162" s="3">
        <v>0</v>
      </c>
      <c r="AB162" s="3">
        <v>0</v>
      </c>
      <c r="AC162" s="3">
        <v>8.77</v>
      </c>
      <c r="AD162" s="3">
        <v>0</v>
      </c>
      <c r="AE162" s="3">
        <v>1.27</v>
      </c>
      <c r="AF162" s="3">
        <v>3</v>
      </c>
      <c r="AG162" s="3">
        <v>2</v>
      </c>
      <c r="AH162" s="3">
        <v>0.2</v>
      </c>
      <c r="AI162" s="3">
        <v>0</v>
      </c>
      <c r="AJ162" s="3">
        <v>1.33</v>
      </c>
      <c r="AK162" s="3">
        <v>1.21</v>
      </c>
      <c r="AL162" s="3">
        <v>0</v>
      </c>
      <c r="AM162" s="3">
        <v>0</v>
      </c>
      <c r="AN162" s="3">
        <v>0</v>
      </c>
      <c r="AO162" s="3">
        <v>0.5</v>
      </c>
      <c r="AP162" s="3">
        <v>0</v>
      </c>
      <c r="AQ162" s="3">
        <v>0</v>
      </c>
      <c r="AR162" s="3">
        <v>0</v>
      </c>
      <c r="AS162" s="3">
        <v>0</v>
      </c>
      <c r="AT162" s="4">
        <v>0</v>
      </c>
    </row>
    <row r="163" spans="1:46" x14ac:dyDescent="0.25">
      <c r="A163" s="65">
        <v>2021</v>
      </c>
      <c r="B163" s="65">
        <v>12</v>
      </c>
      <c r="C163" s="63">
        <v>7</v>
      </c>
      <c r="D163" s="64">
        <v>18</v>
      </c>
      <c r="E163" s="5">
        <v>0</v>
      </c>
      <c r="F163" s="3">
        <v>0</v>
      </c>
      <c r="G163" s="3">
        <v>0</v>
      </c>
      <c r="H163" s="3">
        <v>42.12</v>
      </c>
      <c r="I163" s="3">
        <v>0</v>
      </c>
      <c r="J163" s="3">
        <v>26.3</v>
      </c>
      <c r="K163" s="3">
        <v>0</v>
      </c>
      <c r="L163" s="3">
        <v>7.0000000000000007E-2</v>
      </c>
      <c r="M163" s="3">
        <v>0</v>
      </c>
      <c r="N163" s="3">
        <v>11.96</v>
      </c>
      <c r="O163" s="3">
        <v>0</v>
      </c>
      <c r="P163" s="3">
        <v>21.32</v>
      </c>
      <c r="Q163" s="3">
        <v>3.88</v>
      </c>
      <c r="R163" s="3">
        <v>0</v>
      </c>
      <c r="S163" s="3">
        <v>1.3</v>
      </c>
      <c r="T163" s="3">
        <v>0.2</v>
      </c>
      <c r="U163" s="3">
        <v>0</v>
      </c>
      <c r="V163" s="3">
        <v>0.28000000000000003</v>
      </c>
      <c r="W163" s="3">
        <v>7.1</v>
      </c>
      <c r="X163" s="3">
        <v>0</v>
      </c>
      <c r="Y163" s="3">
        <v>5.05</v>
      </c>
      <c r="Z163" s="3">
        <v>0</v>
      </c>
      <c r="AA163" s="3">
        <v>0</v>
      </c>
      <c r="AB163" s="3">
        <v>0</v>
      </c>
      <c r="AC163" s="3">
        <v>8.77</v>
      </c>
      <c r="AD163" s="3">
        <v>0</v>
      </c>
      <c r="AE163" s="3">
        <v>1.3</v>
      </c>
      <c r="AF163" s="3">
        <v>3</v>
      </c>
      <c r="AG163" s="3">
        <v>2</v>
      </c>
      <c r="AH163" s="3">
        <v>0.2</v>
      </c>
      <c r="AI163" s="3">
        <v>0</v>
      </c>
      <c r="AJ163" s="3">
        <v>0.7</v>
      </c>
      <c r="AK163" s="3">
        <v>1.22</v>
      </c>
      <c r="AL163" s="3">
        <v>0</v>
      </c>
      <c r="AM163" s="3">
        <v>0</v>
      </c>
      <c r="AN163" s="3">
        <v>0</v>
      </c>
      <c r="AO163" s="3">
        <v>0.5</v>
      </c>
      <c r="AP163" s="3">
        <v>0</v>
      </c>
      <c r="AQ163" s="3">
        <v>0</v>
      </c>
      <c r="AR163" s="3">
        <v>0</v>
      </c>
      <c r="AS163" s="3">
        <v>0</v>
      </c>
      <c r="AT163" s="4">
        <v>0</v>
      </c>
    </row>
    <row r="164" spans="1:46" x14ac:dyDescent="0.25">
      <c r="A164" s="65">
        <v>2021</v>
      </c>
      <c r="B164" s="65">
        <v>12</v>
      </c>
      <c r="C164" s="63">
        <v>7</v>
      </c>
      <c r="D164" s="64">
        <v>19</v>
      </c>
      <c r="E164" s="5">
        <v>0</v>
      </c>
      <c r="F164" s="3">
        <v>37.39</v>
      </c>
      <c r="G164" s="3">
        <v>0</v>
      </c>
      <c r="H164" s="3">
        <v>41.98</v>
      </c>
      <c r="I164" s="3">
        <v>0</v>
      </c>
      <c r="J164" s="3">
        <v>27.15</v>
      </c>
      <c r="K164" s="3">
        <v>0</v>
      </c>
      <c r="L164" s="3">
        <v>17.12</v>
      </c>
      <c r="M164" s="3">
        <v>0</v>
      </c>
      <c r="N164" s="3">
        <v>12.15</v>
      </c>
      <c r="O164" s="3">
        <v>0</v>
      </c>
      <c r="P164" s="3">
        <v>22.3</v>
      </c>
      <c r="Q164" s="3">
        <v>3.88</v>
      </c>
      <c r="R164" s="3">
        <v>0</v>
      </c>
      <c r="S164" s="3">
        <v>1.3</v>
      </c>
      <c r="T164" s="3">
        <v>0.2</v>
      </c>
      <c r="U164" s="3">
        <v>0</v>
      </c>
      <c r="V164" s="3">
        <v>8.8000000000000007</v>
      </c>
      <c r="W164" s="3">
        <v>7.08</v>
      </c>
      <c r="X164" s="3">
        <v>0</v>
      </c>
      <c r="Y164" s="3">
        <v>5.03</v>
      </c>
      <c r="Z164" s="3">
        <v>0</v>
      </c>
      <c r="AA164" s="3">
        <v>0</v>
      </c>
      <c r="AB164" s="3">
        <v>0</v>
      </c>
      <c r="AC164" s="3">
        <v>8.77</v>
      </c>
      <c r="AD164" s="3">
        <v>5.16</v>
      </c>
      <c r="AE164" s="3">
        <v>1.3</v>
      </c>
      <c r="AF164" s="3">
        <v>3</v>
      </c>
      <c r="AG164" s="3">
        <v>2</v>
      </c>
      <c r="AH164" s="3">
        <v>0.2</v>
      </c>
      <c r="AI164" s="3">
        <v>0</v>
      </c>
      <c r="AJ164" s="3">
        <v>0</v>
      </c>
      <c r="AK164" s="3">
        <v>0.63</v>
      </c>
      <c r="AL164" s="3">
        <v>0</v>
      </c>
      <c r="AM164" s="3">
        <v>0</v>
      </c>
      <c r="AN164" s="3">
        <v>0</v>
      </c>
      <c r="AO164" s="3">
        <v>0.5</v>
      </c>
      <c r="AP164" s="3">
        <v>0</v>
      </c>
      <c r="AQ164" s="3">
        <v>0</v>
      </c>
      <c r="AR164" s="3">
        <v>0</v>
      </c>
      <c r="AS164" s="3">
        <v>27.31</v>
      </c>
      <c r="AT164" s="4">
        <v>0</v>
      </c>
    </row>
    <row r="165" spans="1:46" x14ac:dyDescent="0.25">
      <c r="A165" s="65">
        <v>2021</v>
      </c>
      <c r="B165" s="65">
        <v>12</v>
      </c>
      <c r="C165" s="63">
        <v>7</v>
      </c>
      <c r="D165" s="64">
        <v>20</v>
      </c>
      <c r="E165" s="5">
        <v>0</v>
      </c>
      <c r="F165" s="3">
        <v>42.06</v>
      </c>
      <c r="G165" s="3">
        <v>0</v>
      </c>
      <c r="H165" s="3">
        <v>41.59</v>
      </c>
      <c r="I165" s="3">
        <v>0</v>
      </c>
      <c r="J165" s="3">
        <v>26.31</v>
      </c>
      <c r="K165" s="3">
        <v>0</v>
      </c>
      <c r="L165" s="3">
        <v>16.89</v>
      </c>
      <c r="M165" s="3">
        <v>0</v>
      </c>
      <c r="N165" s="3">
        <v>11.74</v>
      </c>
      <c r="O165" s="3">
        <v>0</v>
      </c>
      <c r="P165" s="3">
        <v>21.2</v>
      </c>
      <c r="Q165" s="3">
        <v>3.93</v>
      </c>
      <c r="R165" s="3">
        <v>0</v>
      </c>
      <c r="S165" s="3">
        <v>1.3</v>
      </c>
      <c r="T165" s="3">
        <v>0.2</v>
      </c>
      <c r="U165" s="3">
        <v>0</v>
      </c>
      <c r="V165" s="3">
        <v>8.7200000000000006</v>
      </c>
      <c r="W165" s="3">
        <v>7.09</v>
      </c>
      <c r="X165" s="3">
        <v>0</v>
      </c>
      <c r="Y165" s="3">
        <v>4.9400000000000004</v>
      </c>
      <c r="Z165" s="3">
        <v>0</v>
      </c>
      <c r="AA165" s="3">
        <v>0</v>
      </c>
      <c r="AB165" s="3">
        <v>0</v>
      </c>
      <c r="AC165" s="3">
        <v>8.77</v>
      </c>
      <c r="AD165" s="3">
        <v>5.24</v>
      </c>
      <c r="AE165" s="3">
        <v>1.26</v>
      </c>
      <c r="AF165" s="3">
        <v>3</v>
      </c>
      <c r="AG165" s="3">
        <v>2</v>
      </c>
      <c r="AH165" s="3">
        <v>0.2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0.5</v>
      </c>
      <c r="AP165" s="3">
        <v>0</v>
      </c>
      <c r="AQ165" s="3">
        <v>22.49</v>
      </c>
      <c r="AR165" s="3">
        <v>0</v>
      </c>
      <c r="AS165" s="3">
        <v>34.46</v>
      </c>
      <c r="AT165" s="4">
        <v>0</v>
      </c>
    </row>
    <row r="166" spans="1:46" x14ac:dyDescent="0.25">
      <c r="A166" s="65">
        <v>2021</v>
      </c>
      <c r="B166" s="65">
        <v>12</v>
      </c>
      <c r="C166" s="63">
        <v>7</v>
      </c>
      <c r="D166" s="64">
        <v>21</v>
      </c>
      <c r="E166" s="5">
        <v>0</v>
      </c>
      <c r="F166" s="3">
        <v>41.68</v>
      </c>
      <c r="G166" s="3">
        <v>0</v>
      </c>
      <c r="H166" s="3">
        <v>41.55</v>
      </c>
      <c r="I166" s="3">
        <v>0</v>
      </c>
      <c r="J166" s="3">
        <v>26.31</v>
      </c>
      <c r="K166" s="3">
        <v>0</v>
      </c>
      <c r="L166" s="3">
        <v>16.829999999999998</v>
      </c>
      <c r="M166" s="3">
        <v>0</v>
      </c>
      <c r="N166" s="3">
        <v>11.7</v>
      </c>
      <c r="O166" s="3">
        <v>0</v>
      </c>
      <c r="P166" s="3">
        <v>21.13</v>
      </c>
      <c r="Q166" s="3">
        <v>3.97</v>
      </c>
      <c r="R166" s="3">
        <v>0</v>
      </c>
      <c r="S166" s="3">
        <v>1.3</v>
      </c>
      <c r="T166" s="3">
        <v>0.2</v>
      </c>
      <c r="U166" s="3">
        <v>0</v>
      </c>
      <c r="V166" s="3">
        <v>8.69</v>
      </c>
      <c r="W166" s="3">
        <v>7.07</v>
      </c>
      <c r="X166" s="3">
        <v>0</v>
      </c>
      <c r="Y166" s="3">
        <v>4.91</v>
      </c>
      <c r="Z166" s="3">
        <v>0</v>
      </c>
      <c r="AA166" s="3">
        <v>0</v>
      </c>
      <c r="AB166" s="3">
        <v>0</v>
      </c>
      <c r="AC166" s="3">
        <v>8.77</v>
      </c>
      <c r="AD166" s="3">
        <v>5.23</v>
      </c>
      <c r="AE166" s="3">
        <v>1.21</v>
      </c>
      <c r="AF166" s="3">
        <v>3</v>
      </c>
      <c r="AG166" s="3">
        <v>2</v>
      </c>
      <c r="AH166" s="3">
        <v>0.2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0.5</v>
      </c>
      <c r="AP166" s="3">
        <v>0</v>
      </c>
      <c r="AQ166" s="3">
        <v>24.4</v>
      </c>
      <c r="AR166" s="3">
        <v>0</v>
      </c>
      <c r="AS166" s="3">
        <v>34.159999999999997</v>
      </c>
      <c r="AT166" s="4">
        <v>0</v>
      </c>
    </row>
    <row r="167" spans="1:46" x14ac:dyDescent="0.25">
      <c r="A167" s="65">
        <v>2021</v>
      </c>
      <c r="B167" s="65">
        <v>12</v>
      </c>
      <c r="C167" s="63">
        <v>7</v>
      </c>
      <c r="D167" s="64">
        <v>22</v>
      </c>
      <c r="E167" s="5">
        <v>0</v>
      </c>
      <c r="F167" s="3">
        <v>41.8</v>
      </c>
      <c r="G167" s="3">
        <v>0</v>
      </c>
      <c r="H167" s="3">
        <v>41.56</v>
      </c>
      <c r="I167" s="3">
        <v>0</v>
      </c>
      <c r="J167" s="3">
        <v>26.33</v>
      </c>
      <c r="K167" s="3">
        <v>0</v>
      </c>
      <c r="L167" s="3">
        <v>16.87</v>
      </c>
      <c r="M167" s="3">
        <v>0</v>
      </c>
      <c r="N167" s="3">
        <v>11.73</v>
      </c>
      <c r="O167" s="3">
        <v>0</v>
      </c>
      <c r="P167" s="3">
        <v>21.16</v>
      </c>
      <c r="Q167" s="3">
        <v>4.01</v>
      </c>
      <c r="R167" s="3">
        <v>0</v>
      </c>
      <c r="S167" s="3">
        <v>1.3</v>
      </c>
      <c r="T167" s="3">
        <v>0.2</v>
      </c>
      <c r="U167" s="3">
        <v>0</v>
      </c>
      <c r="V167" s="3">
        <v>8.7100000000000009</v>
      </c>
      <c r="W167" s="3">
        <v>7.07</v>
      </c>
      <c r="X167" s="3">
        <v>0</v>
      </c>
      <c r="Y167" s="3">
        <v>4.9400000000000004</v>
      </c>
      <c r="Z167" s="3">
        <v>0</v>
      </c>
      <c r="AA167" s="3">
        <v>0</v>
      </c>
      <c r="AB167" s="3">
        <v>0</v>
      </c>
      <c r="AC167" s="3">
        <v>8.77</v>
      </c>
      <c r="AD167" s="3">
        <v>5.24</v>
      </c>
      <c r="AE167" s="3">
        <v>1.22</v>
      </c>
      <c r="AF167" s="3">
        <v>3</v>
      </c>
      <c r="AG167" s="3">
        <v>2</v>
      </c>
      <c r="AH167" s="3">
        <v>0.2</v>
      </c>
      <c r="AI167" s="3">
        <v>0</v>
      </c>
      <c r="AJ167" s="3">
        <v>1.29</v>
      </c>
      <c r="AK167" s="3">
        <v>1.06</v>
      </c>
      <c r="AL167" s="3">
        <v>0</v>
      </c>
      <c r="AM167" s="3">
        <v>0</v>
      </c>
      <c r="AN167" s="3">
        <v>0</v>
      </c>
      <c r="AO167" s="3">
        <v>0.5</v>
      </c>
      <c r="AP167" s="3">
        <v>0</v>
      </c>
      <c r="AQ167" s="3">
        <v>24.42</v>
      </c>
      <c r="AR167" s="3">
        <v>0</v>
      </c>
      <c r="AS167" s="3">
        <v>34.01</v>
      </c>
      <c r="AT167" s="4">
        <v>0</v>
      </c>
    </row>
    <row r="168" spans="1:46" x14ac:dyDescent="0.25">
      <c r="A168" s="65">
        <v>2021</v>
      </c>
      <c r="B168" s="65">
        <v>12</v>
      </c>
      <c r="C168" s="63">
        <v>7</v>
      </c>
      <c r="D168" s="64">
        <v>23</v>
      </c>
      <c r="E168" s="5">
        <v>0</v>
      </c>
      <c r="F168" s="3">
        <v>41.98</v>
      </c>
      <c r="G168" s="3">
        <v>0</v>
      </c>
      <c r="H168" s="3">
        <v>41.61</v>
      </c>
      <c r="I168" s="3">
        <v>0</v>
      </c>
      <c r="J168" s="3">
        <v>26.41</v>
      </c>
      <c r="K168" s="3">
        <v>0</v>
      </c>
      <c r="L168" s="3">
        <v>16.93</v>
      </c>
      <c r="M168" s="3">
        <v>0</v>
      </c>
      <c r="N168" s="3">
        <v>11.74</v>
      </c>
      <c r="O168" s="3">
        <v>0</v>
      </c>
      <c r="P168" s="3">
        <v>21.2</v>
      </c>
      <c r="Q168" s="3">
        <v>4.05</v>
      </c>
      <c r="R168" s="3">
        <v>0</v>
      </c>
      <c r="S168" s="3">
        <v>1.3</v>
      </c>
      <c r="T168" s="3">
        <v>0.2</v>
      </c>
      <c r="U168" s="3">
        <v>0.2</v>
      </c>
      <c r="V168" s="3">
        <v>8.73</v>
      </c>
      <c r="W168" s="3">
        <v>7.1</v>
      </c>
      <c r="X168" s="3">
        <v>0</v>
      </c>
      <c r="Y168" s="3">
        <v>4.95</v>
      </c>
      <c r="Z168" s="3">
        <v>0.4</v>
      </c>
      <c r="AA168" s="3">
        <v>0</v>
      </c>
      <c r="AB168" s="3">
        <v>0</v>
      </c>
      <c r="AC168" s="3">
        <v>8.77</v>
      </c>
      <c r="AD168" s="3">
        <v>5.24</v>
      </c>
      <c r="AE168" s="3">
        <v>1.21</v>
      </c>
      <c r="AF168" s="3">
        <v>3</v>
      </c>
      <c r="AG168" s="3">
        <v>2</v>
      </c>
      <c r="AH168" s="3">
        <v>0.2</v>
      </c>
      <c r="AI168" s="3">
        <v>0.2</v>
      </c>
      <c r="AJ168" s="3">
        <v>1.34</v>
      </c>
      <c r="AK168" s="3">
        <v>1.22</v>
      </c>
      <c r="AL168" s="3">
        <v>0</v>
      </c>
      <c r="AM168" s="3">
        <v>0</v>
      </c>
      <c r="AN168" s="3">
        <v>0</v>
      </c>
      <c r="AO168" s="3">
        <v>0.4</v>
      </c>
      <c r="AP168" s="3">
        <v>0</v>
      </c>
      <c r="AQ168" s="3">
        <v>24.49</v>
      </c>
      <c r="AR168" s="3">
        <v>0</v>
      </c>
      <c r="AS168" s="3">
        <v>34.35</v>
      </c>
      <c r="AT168" s="4">
        <v>0</v>
      </c>
    </row>
    <row r="169" spans="1:46" x14ac:dyDescent="0.25">
      <c r="A169" s="65">
        <v>2021</v>
      </c>
      <c r="B169" s="65">
        <v>12</v>
      </c>
      <c r="C169" s="63">
        <v>7</v>
      </c>
      <c r="D169" s="64">
        <v>24</v>
      </c>
      <c r="E169" s="5">
        <v>0</v>
      </c>
      <c r="F169" s="3">
        <v>42.33</v>
      </c>
      <c r="G169" s="3">
        <v>0</v>
      </c>
      <c r="H169" s="3">
        <v>41.41</v>
      </c>
      <c r="I169" s="3">
        <v>0</v>
      </c>
      <c r="J169" s="3">
        <v>26.36</v>
      </c>
      <c r="K169" s="3">
        <v>0</v>
      </c>
      <c r="L169" s="3">
        <v>16.690000000000001</v>
      </c>
      <c r="M169" s="3">
        <v>0</v>
      </c>
      <c r="N169" s="3">
        <v>11.62</v>
      </c>
      <c r="O169" s="3">
        <v>0</v>
      </c>
      <c r="P169" s="3">
        <v>20.97</v>
      </c>
      <c r="Q169" s="3">
        <v>4.08</v>
      </c>
      <c r="R169" s="3">
        <v>0</v>
      </c>
      <c r="S169" s="3">
        <v>1.3</v>
      </c>
      <c r="T169" s="3">
        <v>0.2</v>
      </c>
      <c r="U169" s="3">
        <v>0.2</v>
      </c>
      <c r="V169" s="3">
        <v>1.46</v>
      </c>
      <c r="W169" s="3">
        <v>7.04</v>
      </c>
      <c r="X169" s="3">
        <v>0</v>
      </c>
      <c r="Y169" s="3">
        <v>4.8499999999999996</v>
      </c>
      <c r="Z169" s="3">
        <v>0.4</v>
      </c>
      <c r="AA169" s="3">
        <v>0</v>
      </c>
      <c r="AB169" s="3">
        <v>0</v>
      </c>
      <c r="AC169" s="3">
        <v>8.77</v>
      </c>
      <c r="AD169" s="3">
        <v>5.2</v>
      </c>
      <c r="AE169" s="3">
        <v>1.1399999999999999</v>
      </c>
      <c r="AF169" s="3">
        <v>3</v>
      </c>
      <c r="AG169" s="3">
        <v>2</v>
      </c>
      <c r="AH169" s="3">
        <v>0.2</v>
      </c>
      <c r="AI169" s="3">
        <v>0.2</v>
      </c>
      <c r="AJ169" s="3">
        <v>1.34</v>
      </c>
      <c r="AK169" s="3">
        <v>1.22</v>
      </c>
      <c r="AL169" s="3">
        <v>0</v>
      </c>
      <c r="AM169" s="3">
        <v>0</v>
      </c>
      <c r="AN169" s="3">
        <v>0</v>
      </c>
      <c r="AO169" s="3">
        <v>0.4</v>
      </c>
      <c r="AP169" s="3">
        <v>0</v>
      </c>
      <c r="AQ169" s="3">
        <v>24.17</v>
      </c>
      <c r="AR169" s="3">
        <v>0</v>
      </c>
      <c r="AS169" s="3">
        <v>33.65</v>
      </c>
      <c r="AT169" s="4">
        <v>0</v>
      </c>
    </row>
    <row r="170" spans="1:46" x14ac:dyDescent="0.25">
      <c r="A170" s="65">
        <v>2021</v>
      </c>
      <c r="B170" s="65">
        <v>12</v>
      </c>
      <c r="C170" s="63">
        <v>8</v>
      </c>
      <c r="D170" s="64">
        <v>1</v>
      </c>
      <c r="E170" s="5">
        <v>0</v>
      </c>
      <c r="F170" s="3">
        <v>43.85</v>
      </c>
      <c r="G170" s="3">
        <v>0</v>
      </c>
      <c r="H170" s="3">
        <v>41.7</v>
      </c>
      <c r="I170" s="3">
        <v>0</v>
      </c>
      <c r="J170" s="3">
        <v>26.51</v>
      </c>
      <c r="K170" s="3">
        <v>0</v>
      </c>
      <c r="L170" s="3">
        <v>0.66</v>
      </c>
      <c r="M170" s="3">
        <v>0</v>
      </c>
      <c r="N170" s="3">
        <v>11.81</v>
      </c>
      <c r="O170" s="3">
        <v>0</v>
      </c>
      <c r="P170" s="3">
        <v>21.2</v>
      </c>
      <c r="Q170" s="3">
        <v>3.98</v>
      </c>
      <c r="R170" s="3">
        <v>0</v>
      </c>
      <c r="S170" s="3">
        <v>1.3</v>
      </c>
      <c r="T170" s="3">
        <v>0.2</v>
      </c>
      <c r="U170" s="3">
        <v>0</v>
      </c>
      <c r="V170" s="3">
        <v>0</v>
      </c>
      <c r="W170" s="3">
        <v>7.09</v>
      </c>
      <c r="X170" s="3">
        <v>0</v>
      </c>
      <c r="Y170" s="3">
        <v>4.99</v>
      </c>
      <c r="Z170" s="3">
        <v>0.4</v>
      </c>
      <c r="AA170" s="3">
        <v>0</v>
      </c>
      <c r="AB170" s="3">
        <v>0</v>
      </c>
      <c r="AC170" s="3">
        <v>8.77</v>
      </c>
      <c r="AD170" s="3">
        <v>5.22</v>
      </c>
      <c r="AE170" s="3">
        <v>1.1399999999999999</v>
      </c>
      <c r="AF170" s="3">
        <v>3</v>
      </c>
      <c r="AG170" s="3">
        <v>2</v>
      </c>
      <c r="AH170" s="3">
        <v>0.2</v>
      </c>
      <c r="AI170" s="3">
        <v>0.2</v>
      </c>
      <c r="AJ170" s="3">
        <v>1.35</v>
      </c>
      <c r="AK170" s="3">
        <v>1.22</v>
      </c>
      <c r="AL170" s="3">
        <v>0</v>
      </c>
      <c r="AM170" s="3">
        <v>0</v>
      </c>
      <c r="AN170" s="3">
        <v>0</v>
      </c>
      <c r="AO170" s="3">
        <v>0.4</v>
      </c>
      <c r="AP170" s="3">
        <v>0</v>
      </c>
      <c r="AQ170" s="3">
        <v>2.75</v>
      </c>
      <c r="AR170" s="3">
        <v>0</v>
      </c>
      <c r="AS170" s="3">
        <v>27.19</v>
      </c>
      <c r="AT170" s="4">
        <v>0</v>
      </c>
    </row>
    <row r="171" spans="1:46" x14ac:dyDescent="0.25">
      <c r="A171" s="65">
        <v>2021</v>
      </c>
      <c r="B171" s="65">
        <v>12</v>
      </c>
      <c r="C171" s="63">
        <v>8</v>
      </c>
      <c r="D171" s="64">
        <v>2</v>
      </c>
      <c r="E171" s="5">
        <v>0</v>
      </c>
      <c r="F171" s="3">
        <v>7.9</v>
      </c>
      <c r="G171" s="3">
        <v>0</v>
      </c>
      <c r="H171" s="3">
        <v>21.8</v>
      </c>
      <c r="I171" s="3">
        <v>0</v>
      </c>
      <c r="J171" s="3">
        <v>26.55</v>
      </c>
      <c r="K171" s="3">
        <v>0</v>
      </c>
      <c r="L171" s="3">
        <v>0</v>
      </c>
      <c r="M171" s="3">
        <v>0</v>
      </c>
      <c r="N171" s="3">
        <v>11.76</v>
      </c>
      <c r="O171" s="3">
        <v>0</v>
      </c>
      <c r="P171" s="3">
        <v>21.21</v>
      </c>
      <c r="Q171" s="3">
        <v>3.98</v>
      </c>
      <c r="R171" s="3">
        <v>0</v>
      </c>
      <c r="S171" s="3">
        <v>1.3</v>
      </c>
      <c r="T171" s="3">
        <v>0.2</v>
      </c>
      <c r="U171" s="3">
        <v>0</v>
      </c>
      <c r="V171" s="3">
        <v>0</v>
      </c>
      <c r="W171" s="3">
        <v>7.07</v>
      </c>
      <c r="X171" s="3">
        <v>0</v>
      </c>
      <c r="Y171" s="3">
        <v>4.95</v>
      </c>
      <c r="Z171" s="3">
        <v>0.4</v>
      </c>
      <c r="AA171" s="3">
        <v>0</v>
      </c>
      <c r="AB171" s="3">
        <v>0</v>
      </c>
      <c r="AC171" s="3">
        <v>8.77</v>
      </c>
      <c r="AD171" s="3">
        <v>5.23</v>
      </c>
      <c r="AE171" s="3">
        <v>1.1100000000000001</v>
      </c>
      <c r="AF171" s="3">
        <v>3</v>
      </c>
      <c r="AG171" s="3">
        <v>2</v>
      </c>
      <c r="AH171" s="3">
        <v>0.2</v>
      </c>
      <c r="AI171" s="3">
        <v>0.2</v>
      </c>
      <c r="AJ171" s="3">
        <v>1.35</v>
      </c>
      <c r="AK171" s="3">
        <v>1.22</v>
      </c>
      <c r="AL171" s="3">
        <v>0</v>
      </c>
      <c r="AM171" s="3">
        <v>0</v>
      </c>
      <c r="AN171" s="3">
        <v>0</v>
      </c>
      <c r="AO171" s="3">
        <v>0.4</v>
      </c>
      <c r="AP171" s="3">
        <v>0</v>
      </c>
      <c r="AQ171" s="3">
        <v>0</v>
      </c>
      <c r="AR171" s="3">
        <v>0</v>
      </c>
      <c r="AS171" s="3">
        <v>0</v>
      </c>
      <c r="AT171" s="4">
        <v>0</v>
      </c>
    </row>
    <row r="172" spans="1:46" x14ac:dyDescent="0.25">
      <c r="A172" s="65">
        <v>2021</v>
      </c>
      <c r="B172" s="65">
        <v>12</v>
      </c>
      <c r="C172" s="63">
        <v>8</v>
      </c>
      <c r="D172" s="64">
        <v>3</v>
      </c>
      <c r="E172" s="5">
        <v>0</v>
      </c>
      <c r="F172" s="3">
        <v>0</v>
      </c>
      <c r="G172" s="3">
        <v>0</v>
      </c>
      <c r="H172" s="3">
        <v>0</v>
      </c>
      <c r="I172" s="3">
        <v>0</v>
      </c>
      <c r="J172" s="3">
        <v>26.53</v>
      </c>
      <c r="K172" s="3">
        <v>0</v>
      </c>
      <c r="L172" s="3">
        <v>0</v>
      </c>
      <c r="M172" s="3">
        <v>0</v>
      </c>
      <c r="N172" s="3">
        <v>11.87</v>
      </c>
      <c r="O172" s="3">
        <v>0</v>
      </c>
      <c r="P172" s="3">
        <v>21.3</v>
      </c>
      <c r="Q172" s="3">
        <v>3.97</v>
      </c>
      <c r="R172" s="3">
        <v>0</v>
      </c>
      <c r="S172" s="3">
        <v>1.3</v>
      </c>
      <c r="T172" s="3">
        <v>0.2</v>
      </c>
      <c r="U172" s="3">
        <v>0</v>
      </c>
      <c r="V172" s="3">
        <v>0</v>
      </c>
      <c r="W172" s="3">
        <v>7.09</v>
      </c>
      <c r="X172" s="3">
        <v>0</v>
      </c>
      <c r="Y172" s="3">
        <v>4.12</v>
      </c>
      <c r="Z172" s="3">
        <v>0.4</v>
      </c>
      <c r="AA172" s="3">
        <v>0</v>
      </c>
      <c r="AB172" s="3">
        <v>0</v>
      </c>
      <c r="AC172" s="3">
        <v>8.77</v>
      </c>
      <c r="AD172" s="3">
        <v>5.23</v>
      </c>
      <c r="AE172" s="3">
        <v>1.1299999999999999</v>
      </c>
      <c r="AF172" s="3">
        <v>3</v>
      </c>
      <c r="AG172" s="3">
        <v>2</v>
      </c>
      <c r="AH172" s="3">
        <v>0.2</v>
      </c>
      <c r="AI172" s="3">
        <v>0.2</v>
      </c>
      <c r="AJ172" s="3">
        <v>1.35</v>
      </c>
      <c r="AK172" s="3">
        <v>1.22</v>
      </c>
      <c r="AL172" s="3">
        <v>0</v>
      </c>
      <c r="AM172" s="3">
        <v>0</v>
      </c>
      <c r="AN172" s="3">
        <v>0</v>
      </c>
      <c r="AO172" s="3">
        <v>0.4</v>
      </c>
      <c r="AP172" s="3">
        <v>0</v>
      </c>
      <c r="AQ172" s="3">
        <v>0</v>
      </c>
      <c r="AR172" s="3">
        <v>0</v>
      </c>
      <c r="AS172" s="3">
        <v>0</v>
      </c>
      <c r="AT172" s="4">
        <v>0</v>
      </c>
    </row>
    <row r="173" spans="1:46" x14ac:dyDescent="0.25">
      <c r="A173" s="65">
        <v>2021</v>
      </c>
      <c r="B173" s="65">
        <v>12</v>
      </c>
      <c r="C173" s="63">
        <v>8</v>
      </c>
      <c r="D173" s="64">
        <v>4</v>
      </c>
      <c r="E173" s="5">
        <v>0</v>
      </c>
      <c r="F173" s="3">
        <v>0</v>
      </c>
      <c r="G173" s="3">
        <v>0</v>
      </c>
      <c r="H173" s="3">
        <v>0</v>
      </c>
      <c r="I173" s="3">
        <v>0</v>
      </c>
      <c r="J173" s="3">
        <v>26.47</v>
      </c>
      <c r="K173" s="3">
        <v>0</v>
      </c>
      <c r="L173" s="3">
        <v>0</v>
      </c>
      <c r="M173" s="3">
        <v>0</v>
      </c>
      <c r="N173" s="3">
        <v>11.89</v>
      </c>
      <c r="O173" s="3">
        <v>0</v>
      </c>
      <c r="P173" s="3">
        <v>21.24</v>
      </c>
      <c r="Q173" s="3">
        <v>3.95</v>
      </c>
      <c r="R173" s="3">
        <v>0</v>
      </c>
      <c r="S173" s="3">
        <v>1.3</v>
      </c>
      <c r="T173" s="3">
        <v>0.2</v>
      </c>
      <c r="U173" s="3">
        <v>0</v>
      </c>
      <c r="V173" s="3">
        <v>0</v>
      </c>
      <c r="W173" s="3">
        <v>7.1</v>
      </c>
      <c r="X173" s="3">
        <v>0</v>
      </c>
      <c r="Y173" s="3">
        <v>4.12</v>
      </c>
      <c r="Z173" s="3">
        <v>0.4</v>
      </c>
      <c r="AA173" s="3">
        <v>0</v>
      </c>
      <c r="AB173" s="3">
        <v>0</v>
      </c>
      <c r="AC173" s="3">
        <v>8.77</v>
      </c>
      <c r="AD173" s="3">
        <v>5.23</v>
      </c>
      <c r="AE173" s="3">
        <v>1.1299999999999999</v>
      </c>
      <c r="AF173" s="3">
        <v>3</v>
      </c>
      <c r="AG173" s="3">
        <v>2</v>
      </c>
      <c r="AH173" s="3">
        <v>0.2</v>
      </c>
      <c r="AI173" s="3">
        <v>0.2</v>
      </c>
      <c r="AJ173" s="3">
        <v>1.35</v>
      </c>
      <c r="AK173" s="3">
        <v>1.22</v>
      </c>
      <c r="AL173" s="3">
        <v>0</v>
      </c>
      <c r="AM173" s="3">
        <v>0</v>
      </c>
      <c r="AN173" s="3">
        <v>0</v>
      </c>
      <c r="AO173" s="3">
        <v>0.4</v>
      </c>
      <c r="AP173" s="3">
        <v>0</v>
      </c>
      <c r="AQ173" s="3">
        <v>0</v>
      </c>
      <c r="AR173" s="3">
        <v>0</v>
      </c>
      <c r="AS173" s="3">
        <v>0</v>
      </c>
      <c r="AT173" s="4">
        <v>0</v>
      </c>
    </row>
    <row r="174" spans="1:46" x14ac:dyDescent="0.25">
      <c r="A174" s="65">
        <v>2021</v>
      </c>
      <c r="B174" s="65">
        <v>12</v>
      </c>
      <c r="C174" s="63">
        <v>8</v>
      </c>
      <c r="D174" s="64">
        <v>5</v>
      </c>
      <c r="E174" s="5">
        <v>0</v>
      </c>
      <c r="F174" s="3">
        <v>0</v>
      </c>
      <c r="G174" s="3">
        <v>0</v>
      </c>
      <c r="H174" s="3">
        <v>0</v>
      </c>
      <c r="I174" s="3">
        <v>0</v>
      </c>
      <c r="J174" s="3">
        <v>26.4</v>
      </c>
      <c r="K174" s="3">
        <v>0</v>
      </c>
      <c r="L174" s="3">
        <v>0</v>
      </c>
      <c r="M174" s="3">
        <v>0</v>
      </c>
      <c r="N174" s="3">
        <v>11.9</v>
      </c>
      <c r="O174" s="3">
        <v>0</v>
      </c>
      <c r="P174" s="3">
        <v>21.34</v>
      </c>
      <c r="Q174" s="3">
        <v>3.92</v>
      </c>
      <c r="R174" s="3">
        <v>0</v>
      </c>
      <c r="S174" s="3">
        <v>1.3</v>
      </c>
      <c r="T174" s="3">
        <v>0.2</v>
      </c>
      <c r="U174" s="3">
        <v>0</v>
      </c>
      <c r="V174" s="3">
        <v>0</v>
      </c>
      <c r="W174" s="3">
        <v>7.09</v>
      </c>
      <c r="X174" s="3">
        <v>0</v>
      </c>
      <c r="Y174" s="3">
        <v>4.12</v>
      </c>
      <c r="Z174" s="3">
        <v>0.4</v>
      </c>
      <c r="AA174" s="3">
        <v>0</v>
      </c>
      <c r="AB174" s="3">
        <v>0</v>
      </c>
      <c r="AC174" s="3">
        <v>8.77</v>
      </c>
      <c r="AD174" s="3">
        <v>5.23</v>
      </c>
      <c r="AE174" s="3">
        <v>1.1399999999999999</v>
      </c>
      <c r="AF174" s="3">
        <v>3</v>
      </c>
      <c r="AG174" s="3">
        <v>2</v>
      </c>
      <c r="AH174" s="3">
        <v>0.2</v>
      </c>
      <c r="AI174" s="3">
        <v>0.2</v>
      </c>
      <c r="AJ174" s="3">
        <v>1.35</v>
      </c>
      <c r="AK174" s="3">
        <v>1.21</v>
      </c>
      <c r="AL174" s="3">
        <v>0</v>
      </c>
      <c r="AM174" s="3">
        <v>0</v>
      </c>
      <c r="AN174" s="3">
        <v>0</v>
      </c>
      <c r="AO174" s="3">
        <v>0.4</v>
      </c>
      <c r="AP174" s="3">
        <v>0</v>
      </c>
      <c r="AQ174" s="3">
        <v>0</v>
      </c>
      <c r="AR174" s="3">
        <v>0</v>
      </c>
      <c r="AS174" s="3">
        <v>0</v>
      </c>
      <c r="AT174" s="4">
        <v>0</v>
      </c>
    </row>
    <row r="175" spans="1:46" x14ac:dyDescent="0.25">
      <c r="A175" s="65">
        <v>2021</v>
      </c>
      <c r="B175" s="65">
        <v>12</v>
      </c>
      <c r="C175" s="63">
        <v>8</v>
      </c>
      <c r="D175" s="64">
        <v>6</v>
      </c>
      <c r="E175" s="5">
        <v>0</v>
      </c>
      <c r="F175" s="3">
        <v>0</v>
      </c>
      <c r="G175" s="3">
        <v>0</v>
      </c>
      <c r="H175" s="3">
        <v>0</v>
      </c>
      <c r="I175" s="3">
        <v>0</v>
      </c>
      <c r="J175" s="3">
        <v>26.32</v>
      </c>
      <c r="K175" s="3">
        <v>0</v>
      </c>
      <c r="L175" s="3">
        <v>0</v>
      </c>
      <c r="M175" s="3">
        <v>0</v>
      </c>
      <c r="N175" s="3">
        <v>11.88</v>
      </c>
      <c r="O175" s="3">
        <v>0</v>
      </c>
      <c r="P175" s="3">
        <v>21.37</v>
      </c>
      <c r="Q175" s="3">
        <v>3.9</v>
      </c>
      <c r="R175" s="3">
        <v>0</v>
      </c>
      <c r="S175" s="3">
        <v>1.3</v>
      </c>
      <c r="T175" s="3">
        <v>0.2</v>
      </c>
      <c r="U175" s="3">
        <v>0</v>
      </c>
      <c r="V175" s="3">
        <v>0.08</v>
      </c>
      <c r="W175" s="3">
        <v>7.1</v>
      </c>
      <c r="X175" s="3">
        <v>0</v>
      </c>
      <c r="Y175" s="3">
        <v>4.12</v>
      </c>
      <c r="Z175" s="3">
        <v>0.4</v>
      </c>
      <c r="AA175" s="3">
        <v>0</v>
      </c>
      <c r="AB175" s="3">
        <v>0</v>
      </c>
      <c r="AC175" s="3">
        <v>8.76</v>
      </c>
      <c r="AD175" s="3">
        <v>5.23</v>
      </c>
      <c r="AE175" s="3">
        <v>1.1299999999999999</v>
      </c>
      <c r="AF175" s="3">
        <v>3</v>
      </c>
      <c r="AG175" s="3">
        <v>2</v>
      </c>
      <c r="AH175" s="3">
        <v>0.2</v>
      </c>
      <c r="AI175" s="3">
        <v>0.2</v>
      </c>
      <c r="AJ175" s="3">
        <v>1.35</v>
      </c>
      <c r="AK175" s="3">
        <v>1.21</v>
      </c>
      <c r="AL175" s="3">
        <v>0</v>
      </c>
      <c r="AM175" s="3">
        <v>0</v>
      </c>
      <c r="AN175" s="3">
        <v>0</v>
      </c>
      <c r="AO175" s="3">
        <v>0.4</v>
      </c>
      <c r="AP175" s="3">
        <v>0</v>
      </c>
      <c r="AQ175" s="3">
        <v>0</v>
      </c>
      <c r="AR175" s="3">
        <v>0</v>
      </c>
      <c r="AS175" s="3">
        <v>0</v>
      </c>
      <c r="AT175" s="4">
        <v>0</v>
      </c>
    </row>
    <row r="176" spans="1:46" x14ac:dyDescent="0.25">
      <c r="A176" s="65">
        <v>2021</v>
      </c>
      <c r="B176" s="65">
        <v>12</v>
      </c>
      <c r="C176" s="63">
        <v>8</v>
      </c>
      <c r="D176" s="64">
        <v>7</v>
      </c>
      <c r="E176" s="5">
        <v>0</v>
      </c>
      <c r="F176" s="3">
        <v>0</v>
      </c>
      <c r="G176" s="3">
        <v>0</v>
      </c>
      <c r="H176" s="3">
        <v>0</v>
      </c>
      <c r="I176" s="3">
        <v>0</v>
      </c>
      <c r="J176" s="3">
        <v>26.2</v>
      </c>
      <c r="K176" s="3">
        <v>0</v>
      </c>
      <c r="L176" s="3">
        <v>0</v>
      </c>
      <c r="M176" s="3">
        <v>0</v>
      </c>
      <c r="N176" s="3">
        <v>11.78</v>
      </c>
      <c r="O176" s="3">
        <v>0</v>
      </c>
      <c r="P176" s="3">
        <v>0.31</v>
      </c>
      <c r="Q176" s="3">
        <v>3.87</v>
      </c>
      <c r="R176" s="3">
        <v>0</v>
      </c>
      <c r="S176" s="3">
        <v>1.3</v>
      </c>
      <c r="T176" s="3">
        <v>0.2</v>
      </c>
      <c r="U176" s="3">
        <v>0</v>
      </c>
      <c r="V176" s="3">
        <v>8.74</v>
      </c>
      <c r="W176" s="3">
        <v>7.08</v>
      </c>
      <c r="X176" s="3">
        <v>0</v>
      </c>
      <c r="Y176" s="3">
        <v>3.98</v>
      </c>
      <c r="Z176" s="3">
        <v>0</v>
      </c>
      <c r="AA176" s="3">
        <v>0</v>
      </c>
      <c r="AB176" s="3">
        <v>0</v>
      </c>
      <c r="AC176" s="3">
        <v>8.76</v>
      </c>
      <c r="AD176" s="3">
        <v>5.22</v>
      </c>
      <c r="AE176" s="3">
        <v>1.2</v>
      </c>
      <c r="AF176" s="3">
        <v>3</v>
      </c>
      <c r="AG176" s="3">
        <v>2</v>
      </c>
      <c r="AH176" s="3">
        <v>0.2</v>
      </c>
      <c r="AI176" s="3">
        <v>0.2</v>
      </c>
      <c r="AJ176" s="3">
        <v>1.35</v>
      </c>
      <c r="AK176" s="3">
        <v>1.21</v>
      </c>
      <c r="AL176" s="3">
        <v>0</v>
      </c>
      <c r="AM176" s="3">
        <v>0</v>
      </c>
      <c r="AN176" s="3">
        <v>0</v>
      </c>
      <c r="AO176" s="3">
        <v>0.2</v>
      </c>
      <c r="AP176" s="3">
        <v>0</v>
      </c>
      <c r="AQ176" s="3">
        <v>0</v>
      </c>
      <c r="AR176" s="3">
        <v>0</v>
      </c>
      <c r="AS176" s="3">
        <v>0</v>
      </c>
      <c r="AT176" s="4">
        <v>0</v>
      </c>
    </row>
    <row r="177" spans="1:46" x14ac:dyDescent="0.25">
      <c r="A177" s="65">
        <v>2021</v>
      </c>
      <c r="B177" s="65">
        <v>12</v>
      </c>
      <c r="C177" s="63">
        <v>8</v>
      </c>
      <c r="D177" s="64">
        <v>8</v>
      </c>
      <c r="E177" s="5">
        <v>0</v>
      </c>
      <c r="F177" s="3">
        <v>0</v>
      </c>
      <c r="G177" s="3">
        <v>0</v>
      </c>
      <c r="H177" s="3">
        <v>0</v>
      </c>
      <c r="I177" s="3">
        <v>0</v>
      </c>
      <c r="J177" s="3">
        <v>14.88</v>
      </c>
      <c r="K177" s="3">
        <v>0</v>
      </c>
      <c r="L177" s="3">
        <v>0</v>
      </c>
      <c r="M177" s="3">
        <v>0</v>
      </c>
      <c r="N177" s="3">
        <v>11.81</v>
      </c>
      <c r="O177" s="3">
        <v>0</v>
      </c>
      <c r="P177" s="3">
        <v>0</v>
      </c>
      <c r="Q177" s="3">
        <v>3.85</v>
      </c>
      <c r="R177" s="3">
        <v>0</v>
      </c>
      <c r="S177" s="3">
        <v>1.3</v>
      </c>
      <c r="T177" s="3">
        <v>0.2</v>
      </c>
      <c r="U177" s="3">
        <v>0</v>
      </c>
      <c r="V177" s="3">
        <v>8.6999999999999993</v>
      </c>
      <c r="W177" s="3">
        <v>7.08</v>
      </c>
      <c r="X177" s="3">
        <v>0</v>
      </c>
      <c r="Y177" s="3">
        <v>4.01</v>
      </c>
      <c r="Z177" s="3">
        <v>0</v>
      </c>
      <c r="AA177" s="3">
        <v>0</v>
      </c>
      <c r="AB177" s="3">
        <v>0</v>
      </c>
      <c r="AC177" s="3">
        <v>8.76</v>
      </c>
      <c r="AD177" s="3">
        <v>5.22</v>
      </c>
      <c r="AE177" s="3">
        <v>1.24</v>
      </c>
      <c r="AF177" s="3">
        <v>3</v>
      </c>
      <c r="AG177" s="3">
        <v>2</v>
      </c>
      <c r="AH177" s="3">
        <v>0.2</v>
      </c>
      <c r="AI177" s="3">
        <v>0.2</v>
      </c>
      <c r="AJ177" s="3">
        <v>1.34</v>
      </c>
      <c r="AK177" s="3">
        <v>1.21</v>
      </c>
      <c r="AL177" s="3">
        <v>0</v>
      </c>
      <c r="AM177" s="3">
        <v>0</v>
      </c>
      <c r="AN177" s="3">
        <v>0</v>
      </c>
      <c r="AO177" s="3">
        <v>0.2</v>
      </c>
      <c r="AP177" s="3">
        <v>0</v>
      </c>
      <c r="AQ177" s="3">
        <v>0</v>
      </c>
      <c r="AR177" s="3">
        <v>0</v>
      </c>
      <c r="AS177" s="3">
        <v>0</v>
      </c>
      <c r="AT177" s="4">
        <v>0</v>
      </c>
    </row>
    <row r="178" spans="1:46" x14ac:dyDescent="0.25">
      <c r="A178" s="65">
        <v>2021</v>
      </c>
      <c r="B178" s="65">
        <v>12</v>
      </c>
      <c r="C178" s="63">
        <v>8</v>
      </c>
      <c r="D178" s="64">
        <v>9</v>
      </c>
      <c r="E178" s="5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1.34</v>
      </c>
      <c r="O178" s="3">
        <v>0</v>
      </c>
      <c r="P178" s="3">
        <v>0</v>
      </c>
      <c r="Q178" s="3">
        <v>3.86</v>
      </c>
      <c r="R178" s="3">
        <v>0</v>
      </c>
      <c r="S178" s="3">
        <v>1.3</v>
      </c>
      <c r="T178" s="3">
        <v>0.2</v>
      </c>
      <c r="U178" s="3">
        <v>0</v>
      </c>
      <c r="V178" s="3">
        <v>8.74</v>
      </c>
      <c r="W178" s="3">
        <v>7.1</v>
      </c>
      <c r="X178" s="3">
        <v>0</v>
      </c>
      <c r="Y178" s="3">
        <v>0.84</v>
      </c>
      <c r="Z178" s="3">
        <v>0</v>
      </c>
      <c r="AA178" s="3">
        <v>0</v>
      </c>
      <c r="AB178" s="3">
        <v>0</v>
      </c>
      <c r="AC178" s="3">
        <v>8.76</v>
      </c>
      <c r="AD178" s="3">
        <v>5.23</v>
      </c>
      <c r="AE178" s="3">
        <v>1.3</v>
      </c>
      <c r="AF178" s="3">
        <v>3</v>
      </c>
      <c r="AG178" s="3">
        <v>2</v>
      </c>
      <c r="AH178" s="3">
        <v>0.2</v>
      </c>
      <c r="AI178" s="3">
        <v>0.2</v>
      </c>
      <c r="AJ178" s="3">
        <v>1.34</v>
      </c>
      <c r="AK178" s="3">
        <v>1.21</v>
      </c>
      <c r="AL178" s="3">
        <v>0</v>
      </c>
      <c r="AM178" s="3">
        <v>0</v>
      </c>
      <c r="AN178" s="3">
        <v>0</v>
      </c>
      <c r="AO178" s="3">
        <v>0.2</v>
      </c>
      <c r="AP178" s="3">
        <v>0</v>
      </c>
      <c r="AQ178" s="3">
        <v>0</v>
      </c>
      <c r="AR178" s="3">
        <v>0</v>
      </c>
      <c r="AS178" s="3">
        <v>0</v>
      </c>
      <c r="AT178" s="4">
        <v>0</v>
      </c>
    </row>
    <row r="179" spans="1:46" x14ac:dyDescent="0.25">
      <c r="A179" s="65">
        <v>2021</v>
      </c>
      <c r="B179" s="65">
        <v>12</v>
      </c>
      <c r="C179" s="63">
        <v>8</v>
      </c>
      <c r="D179" s="64">
        <v>10</v>
      </c>
      <c r="E179" s="5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3.91</v>
      </c>
      <c r="R179" s="3">
        <v>0</v>
      </c>
      <c r="S179" s="3">
        <v>1.3</v>
      </c>
      <c r="T179" s="3">
        <v>0.2</v>
      </c>
      <c r="U179" s="3">
        <v>0</v>
      </c>
      <c r="V179" s="3">
        <v>8.6999999999999993</v>
      </c>
      <c r="W179" s="3">
        <v>7.08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8.76</v>
      </c>
      <c r="AD179" s="3">
        <v>5.23</v>
      </c>
      <c r="AE179" s="3">
        <v>1.35</v>
      </c>
      <c r="AF179" s="3">
        <v>3</v>
      </c>
      <c r="AG179" s="3">
        <v>2</v>
      </c>
      <c r="AH179" s="3">
        <v>0.2</v>
      </c>
      <c r="AI179" s="3">
        <v>0.2</v>
      </c>
      <c r="AJ179" s="3">
        <v>1.34</v>
      </c>
      <c r="AK179" s="3">
        <v>1.21</v>
      </c>
      <c r="AL179" s="3">
        <v>0</v>
      </c>
      <c r="AM179" s="3">
        <v>0</v>
      </c>
      <c r="AN179" s="3">
        <v>0</v>
      </c>
      <c r="AO179" s="3">
        <v>0.2</v>
      </c>
      <c r="AP179" s="3">
        <v>0</v>
      </c>
      <c r="AQ179" s="3">
        <v>0</v>
      </c>
      <c r="AR179" s="3">
        <v>0</v>
      </c>
      <c r="AS179" s="3">
        <v>0</v>
      </c>
      <c r="AT179" s="4">
        <v>0</v>
      </c>
    </row>
    <row r="180" spans="1:46" x14ac:dyDescent="0.25">
      <c r="A180" s="65">
        <v>2021</v>
      </c>
      <c r="B180" s="65">
        <v>12</v>
      </c>
      <c r="C180" s="63">
        <v>8</v>
      </c>
      <c r="D180" s="64">
        <v>11</v>
      </c>
      <c r="E180" s="5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4.01</v>
      </c>
      <c r="R180" s="3">
        <v>0</v>
      </c>
      <c r="S180" s="3">
        <v>1.3</v>
      </c>
      <c r="T180" s="3">
        <v>0.2</v>
      </c>
      <c r="U180" s="3">
        <v>0</v>
      </c>
      <c r="V180" s="3">
        <v>8.7200000000000006</v>
      </c>
      <c r="W180" s="3">
        <v>7.08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8.76</v>
      </c>
      <c r="AD180" s="3">
        <v>5.22</v>
      </c>
      <c r="AE180" s="3">
        <v>1.36</v>
      </c>
      <c r="AF180" s="3">
        <v>3</v>
      </c>
      <c r="AG180" s="3">
        <v>2</v>
      </c>
      <c r="AH180" s="3">
        <v>0.2</v>
      </c>
      <c r="AI180" s="3">
        <v>0.2</v>
      </c>
      <c r="AJ180" s="3">
        <v>1.34</v>
      </c>
      <c r="AK180" s="3">
        <v>1.21</v>
      </c>
      <c r="AL180" s="3">
        <v>0</v>
      </c>
      <c r="AM180" s="3">
        <v>0</v>
      </c>
      <c r="AN180" s="3">
        <v>0</v>
      </c>
      <c r="AO180" s="3">
        <v>0.2</v>
      </c>
      <c r="AP180" s="3">
        <v>0</v>
      </c>
      <c r="AQ180" s="3">
        <v>0</v>
      </c>
      <c r="AR180" s="3">
        <v>0</v>
      </c>
      <c r="AS180" s="3">
        <v>0</v>
      </c>
      <c r="AT180" s="4">
        <v>0</v>
      </c>
    </row>
    <row r="181" spans="1:46" x14ac:dyDescent="0.25">
      <c r="A181" s="65">
        <v>2021</v>
      </c>
      <c r="B181" s="65">
        <v>12</v>
      </c>
      <c r="C181" s="63">
        <v>8</v>
      </c>
      <c r="D181" s="64">
        <v>12</v>
      </c>
      <c r="E181" s="5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5.87</v>
      </c>
      <c r="R181" s="3">
        <v>0</v>
      </c>
      <c r="S181" s="3">
        <v>1.3</v>
      </c>
      <c r="T181" s="3">
        <v>0.2</v>
      </c>
      <c r="U181" s="3">
        <v>0</v>
      </c>
      <c r="V181" s="3">
        <v>8.76</v>
      </c>
      <c r="W181" s="3">
        <v>7.12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7.62</v>
      </c>
      <c r="AD181" s="3">
        <v>5.22</v>
      </c>
      <c r="AE181" s="3">
        <v>1.31</v>
      </c>
      <c r="AF181" s="3">
        <v>3</v>
      </c>
      <c r="AG181" s="3">
        <v>2</v>
      </c>
      <c r="AH181" s="3">
        <v>0.2</v>
      </c>
      <c r="AI181" s="3">
        <v>0.2</v>
      </c>
      <c r="AJ181" s="3">
        <v>1.34</v>
      </c>
      <c r="AK181" s="3">
        <v>1.21</v>
      </c>
      <c r="AL181" s="3">
        <v>0</v>
      </c>
      <c r="AM181" s="3">
        <v>0</v>
      </c>
      <c r="AN181" s="3">
        <v>0</v>
      </c>
      <c r="AO181" s="3">
        <v>0.2</v>
      </c>
      <c r="AP181" s="3">
        <v>0</v>
      </c>
      <c r="AQ181" s="3">
        <v>0</v>
      </c>
      <c r="AR181" s="3">
        <v>0</v>
      </c>
      <c r="AS181" s="3">
        <v>0</v>
      </c>
      <c r="AT181" s="4">
        <v>0</v>
      </c>
    </row>
    <row r="182" spans="1:46" x14ac:dyDescent="0.25">
      <c r="A182" s="65">
        <v>2021</v>
      </c>
      <c r="B182" s="65">
        <v>12</v>
      </c>
      <c r="C182" s="63">
        <v>8</v>
      </c>
      <c r="D182" s="64">
        <v>13</v>
      </c>
      <c r="E182" s="5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5.82</v>
      </c>
      <c r="R182" s="3">
        <v>0</v>
      </c>
      <c r="S182" s="3">
        <v>1.3</v>
      </c>
      <c r="T182" s="3">
        <v>0.2</v>
      </c>
      <c r="U182" s="3">
        <v>0</v>
      </c>
      <c r="V182" s="3">
        <v>1.5</v>
      </c>
      <c r="W182" s="3">
        <v>7.1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7.58</v>
      </c>
      <c r="AD182" s="3">
        <v>5.22</v>
      </c>
      <c r="AE182" s="3">
        <v>0.02</v>
      </c>
      <c r="AF182" s="3">
        <v>3</v>
      </c>
      <c r="AG182" s="3">
        <v>2</v>
      </c>
      <c r="AH182" s="3">
        <v>0.2</v>
      </c>
      <c r="AI182" s="3">
        <v>0.2</v>
      </c>
      <c r="AJ182" s="3">
        <v>1.34</v>
      </c>
      <c r="AK182" s="3">
        <v>1.21</v>
      </c>
      <c r="AL182" s="3">
        <v>0</v>
      </c>
      <c r="AM182" s="3">
        <v>0</v>
      </c>
      <c r="AN182" s="3">
        <v>0</v>
      </c>
      <c r="AO182" s="3">
        <v>0.2</v>
      </c>
      <c r="AP182" s="3">
        <v>0</v>
      </c>
      <c r="AQ182" s="3">
        <v>0</v>
      </c>
      <c r="AR182" s="3">
        <v>0</v>
      </c>
      <c r="AS182" s="3">
        <v>0</v>
      </c>
      <c r="AT182" s="4">
        <v>0</v>
      </c>
    </row>
    <row r="183" spans="1:46" x14ac:dyDescent="0.25">
      <c r="A183" s="65">
        <v>2021</v>
      </c>
      <c r="B183" s="65">
        <v>12</v>
      </c>
      <c r="C183" s="63">
        <v>8</v>
      </c>
      <c r="D183" s="64">
        <v>14</v>
      </c>
      <c r="E183" s="5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5.68</v>
      </c>
      <c r="P183" s="3">
        <v>0</v>
      </c>
      <c r="Q183" s="3">
        <v>5.48</v>
      </c>
      <c r="R183" s="3">
        <v>0</v>
      </c>
      <c r="S183" s="3">
        <v>1.3</v>
      </c>
      <c r="T183" s="3">
        <v>0.2</v>
      </c>
      <c r="U183" s="3">
        <v>0</v>
      </c>
      <c r="V183" s="3">
        <v>0</v>
      </c>
      <c r="W183" s="3">
        <v>7.09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7.57</v>
      </c>
      <c r="AD183" s="3">
        <v>5.22</v>
      </c>
      <c r="AE183" s="3">
        <v>0.91</v>
      </c>
      <c r="AF183" s="3">
        <v>3</v>
      </c>
      <c r="AG183" s="3">
        <v>2</v>
      </c>
      <c r="AH183" s="3">
        <v>0.2</v>
      </c>
      <c r="AI183" s="3">
        <v>0.2</v>
      </c>
      <c r="AJ183" s="3">
        <v>1.34</v>
      </c>
      <c r="AK183" s="3">
        <v>1.21</v>
      </c>
      <c r="AL183" s="3">
        <v>0</v>
      </c>
      <c r="AM183" s="3">
        <v>0</v>
      </c>
      <c r="AN183" s="3">
        <v>0</v>
      </c>
      <c r="AO183" s="3">
        <v>0.2</v>
      </c>
      <c r="AP183" s="3">
        <v>0</v>
      </c>
      <c r="AQ183" s="3">
        <v>0</v>
      </c>
      <c r="AR183" s="3">
        <v>0</v>
      </c>
      <c r="AS183" s="3">
        <v>0</v>
      </c>
      <c r="AT183" s="4">
        <v>0</v>
      </c>
    </row>
    <row r="184" spans="1:46" x14ac:dyDescent="0.25">
      <c r="A184" s="65">
        <v>2021</v>
      </c>
      <c r="B184" s="65">
        <v>12</v>
      </c>
      <c r="C184" s="63">
        <v>8</v>
      </c>
      <c r="D184" s="64">
        <v>15</v>
      </c>
      <c r="E184" s="5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21.14</v>
      </c>
      <c r="P184" s="3">
        <v>0</v>
      </c>
      <c r="Q184" s="3">
        <v>5.9</v>
      </c>
      <c r="R184" s="3">
        <v>0</v>
      </c>
      <c r="S184" s="3">
        <v>1.3</v>
      </c>
      <c r="T184" s="3">
        <v>0.2</v>
      </c>
      <c r="U184" s="3">
        <v>0</v>
      </c>
      <c r="V184" s="3">
        <v>0</v>
      </c>
      <c r="W184" s="3">
        <v>7.11</v>
      </c>
      <c r="X184" s="3">
        <v>0</v>
      </c>
      <c r="Y184" s="3">
        <v>2.95</v>
      </c>
      <c r="Z184" s="3">
        <v>0.5</v>
      </c>
      <c r="AA184" s="3">
        <v>0</v>
      </c>
      <c r="AB184" s="3">
        <v>0</v>
      </c>
      <c r="AC184" s="3">
        <v>7.57</v>
      </c>
      <c r="AD184" s="3">
        <v>2.0299999999999998</v>
      </c>
      <c r="AE184" s="3">
        <v>1.23</v>
      </c>
      <c r="AF184" s="3">
        <v>3</v>
      </c>
      <c r="AG184" s="3">
        <v>2</v>
      </c>
      <c r="AH184" s="3">
        <v>0.2</v>
      </c>
      <c r="AI184" s="3">
        <v>0.2</v>
      </c>
      <c r="AJ184" s="3">
        <v>1.33</v>
      </c>
      <c r="AK184" s="3">
        <v>1.22</v>
      </c>
      <c r="AL184" s="3">
        <v>0.2</v>
      </c>
      <c r="AM184" s="3">
        <v>0</v>
      </c>
      <c r="AN184" s="3">
        <v>0</v>
      </c>
      <c r="AO184" s="3">
        <v>0.2</v>
      </c>
      <c r="AP184" s="3">
        <v>0</v>
      </c>
      <c r="AQ184" s="3">
        <v>0</v>
      </c>
      <c r="AR184" s="3">
        <v>0</v>
      </c>
      <c r="AS184" s="3">
        <v>0</v>
      </c>
      <c r="AT184" s="4">
        <v>0</v>
      </c>
    </row>
    <row r="185" spans="1:46" x14ac:dyDescent="0.25">
      <c r="A185" s="65">
        <v>2021</v>
      </c>
      <c r="B185" s="65">
        <v>12</v>
      </c>
      <c r="C185" s="63">
        <v>8</v>
      </c>
      <c r="D185" s="64">
        <v>16</v>
      </c>
      <c r="E185" s="5">
        <v>19.41</v>
      </c>
      <c r="F185" s="3">
        <v>0</v>
      </c>
      <c r="G185" s="3">
        <v>31.62</v>
      </c>
      <c r="H185" s="3">
        <v>0</v>
      </c>
      <c r="I185" s="3">
        <v>23.75</v>
      </c>
      <c r="J185" s="3">
        <v>0</v>
      </c>
      <c r="K185" s="3">
        <v>0</v>
      </c>
      <c r="L185" s="3">
        <v>0</v>
      </c>
      <c r="M185" s="3">
        <v>0</v>
      </c>
      <c r="N185" s="3">
        <v>5.87</v>
      </c>
      <c r="O185" s="3">
        <v>21.14</v>
      </c>
      <c r="P185" s="3">
        <v>0</v>
      </c>
      <c r="Q185" s="3">
        <v>5.88</v>
      </c>
      <c r="R185" s="3">
        <v>0</v>
      </c>
      <c r="S185" s="3">
        <v>1.3</v>
      </c>
      <c r="T185" s="3">
        <v>0.2</v>
      </c>
      <c r="U185" s="3">
        <v>0</v>
      </c>
      <c r="V185" s="3">
        <v>0</v>
      </c>
      <c r="W185" s="3">
        <v>7.1</v>
      </c>
      <c r="X185" s="3">
        <v>0</v>
      </c>
      <c r="Y185" s="3">
        <v>5.03</v>
      </c>
      <c r="Z185" s="3">
        <v>0.5</v>
      </c>
      <c r="AA185" s="3">
        <v>0</v>
      </c>
      <c r="AB185" s="3">
        <v>0</v>
      </c>
      <c r="AC185" s="3">
        <v>7.57</v>
      </c>
      <c r="AD185" s="3">
        <v>0.2</v>
      </c>
      <c r="AE185" s="3">
        <v>1.23</v>
      </c>
      <c r="AF185" s="3">
        <v>3</v>
      </c>
      <c r="AG185" s="3">
        <v>2</v>
      </c>
      <c r="AH185" s="3">
        <v>0.2</v>
      </c>
      <c r="AI185" s="3">
        <v>0.2</v>
      </c>
      <c r="AJ185" s="3">
        <v>1.33</v>
      </c>
      <c r="AK185" s="3">
        <v>1.22</v>
      </c>
      <c r="AL185" s="3">
        <v>0.2</v>
      </c>
      <c r="AM185" s="3">
        <v>0</v>
      </c>
      <c r="AN185" s="3">
        <v>0</v>
      </c>
      <c r="AO185" s="3">
        <v>0.2</v>
      </c>
      <c r="AP185" s="3">
        <v>0</v>
      </c>
      <c r="AQ185" s="3">
        <v>0</v>
      </c>
      <c r="AR185" s="3">
        <v>0</v>
      </c>
      <c r="AS185" s="3">
        <v>0</v>
      </c>
      <c r="AT185" s="4">
        <v>0</v>
      </c>
    </row>
    <row r="186" spans="1:46" x14ac:dyDescent="0.25">
      <c r="A186" s="65">
        <v>2021</v>
      </c>
      <c r="B186" s="65">
        <v>12</v>
      </c>
      <c r="C186" s="63">
        <v>8</v>
      </c>
      <c r="D186" s="64">
        <v>17</v>
      </c>
      <c r="E186" s="5">
        <v>44.94</v>
      </c>
      <c r="F186" s="3">
        <v>0</v>
      </c>
      <c r="G186" s="3">
        <v>43.61</v>
      </c>
      <c r="H186" s="3">
        <v>0</v>
      </c>
      <c r="I186" s="3">
        <v>25.78</v>
      </c>
      <c r="J186" s="3">
        <v>0</v>
      </c>
      <c r="K186" s="3">
        <v>0</v>
      </c>
      <c r="L186" s="3">
        <v>0</v>
      </c>
      <c r="M186" s="3">
        <v>0</v>
      </c>
      <c r="N186" s="3">
        <v>11.82</v>
      </c>
      <c r="O186" s="3">
        <v>21.14</v>
      </c>
      <c r="P186" s="3">
        <v>0</v>
      </c>
      <c r="Q186" s="3">
        <v>5.93</v>
      </c>
      <c r="R186" s="3">
        <v>0</v>
      </c>
      <c r="S186" s="3">
        <v>1.3</v>
      </c>
      <c r="T186" s="3">
        <v>0.2</v>
      </c>
      <c r="U186" s="3">
        <v>0</v>
      </c>
      <c r="V186" s="3">
        <v>0</v>
      </c>
      <c r="W186" s="3">
        <v>7.1</v>
      </c>
      <c r="X186" s="3">
        <v>0</v>
      </c>
      <c r="Y186" s="3">
        <v>5.03</v>
      </c>
      <c r="Z186" s="3">
        <v>0.5</v>
      </c>
      <c r="AA186" s="3">
        <v>0</v>
      </c>
      <c r="AB186" s="3">
        <v>0</v>
      </c>
      <c r="AC186" s="3">
        <v>7.57</v>
      </c>
      <c r="AD186" s="3">
        <v>0.2</v>
      </c>
      <c r="AE186" s="3">
        <v>1.23</v>
      </c>
      <c r="AF186" s="3">
        <v>3</v>
      </c>
      <c r="AG186" s="3">
        <v>2</v>
      </c>
      <c r="AH186" s="3">
        <v>0.2</v>
      </c>
      <c r="AI186" s="3">
        <v>0.2</v>
      </c>
      <c r="AJ186" s="3">
        <v>1.33</v>
      </c>
      <c r="AK186" s="3">
        <v>1.22</v>
      </c>
      <c r="AL186" s="3">
        <v>0.2</v>
      </c>
      <c r="AM186" s="3">
        <v>0</v>
      </c>
      <c r="AN186" s="3">
        <v>0</v>
      </c>
      <c r="AO186" s="3">
        <v>0.2</v>
      </c>
      <c r="AP186" s="3">
        <v>0</v>
      </c>
      <c r="AQ186" s="3">
        <v>0</v>
      </c>
      <c r="AR186" s="3">
        <v>0</v>
      </c>
      <c r="AS186" s="3">
        <v>0</v>
      </c>
      <c r="AT186" s="4">
        <v>0</v>
      </c>
    </row>
    <row r="187" spans="1:46" x14ac:dyDescent="0.25">
      <c r="A187" s="65">
        <v>2021</v>
      </c>
      <c r="B187" s="65">
        <v>12</v>
      </c>
      <c r="C187" s="63">
        <v>8</v>
      </c>
      <c r="D187" s="64">
        <v>18</v>
      </c>
      <c r="E187" s="5">
        <v>45.17</v>
      </c>
      <c r="F187" s="3">
        <v>0</v>
      </c>
      <c r="G187" s="3">
        <v>43.86</v>
      </c>
      <c r="H187" s="3">
        <v>0</v>
      </c>
      <c r="I187" s="3">
        <v>25.77</v>
      </c>
      <c r="J187" s="3">
        <v>0</v>
      </c>
      <c r="K187" s="3">
        <v>0</v>
      </c>
      <c r="L187" s="3">
        <v>0</v>
      </c>
      <c r="M187" s="3">
        <v>0</v>
      </c>
      <c r="N187" s="3">
        <v>11.88</v>
      </c>
      <c r="O187" s="3">
        <v>21.16</v>
      </c>
      <c r="P187" s="3">
        <v>0</v>
      </c>
      <c r="Q187" s="3">
        <v>5.85</v>
      </c>
      <c r="R187" s="3">
        <v>0</v>
      </c>
      <c r="S187" s="3">
        <v>1.3</v>
      </c>
      <c r="T187" s="3">
        <v>0.2</v>
      </c>
      <c r="U187" s="3">
        <v>0</v>
      </c>
      <c r="V187" s="3">
        <v>0</v>
      </c>
      <c r="W187" s="3">
        <v>7.21</v>
      </c>
      <c r="X187" s="3">
        <v>0</v>
      </c>
      <c r="Y187" s="3">
        <v>5.05</v>
      </c>
      <c r="Z187" s="3">
        <v>0.5</v>
      </c>
      <c r="AA187" s="3">
        <v>0</v>
      </c>
      <c r="AB187" s="3">
        <v>0</v>
      </c>
      <c r="AC187" s="3">
        <v>7.6</v>
      </c>
      <c r="AD187" s="3">
        <v>0.04</v>
      </c>
      <c r="AE187" s="3">
        <v>1.21</v>
      </c>
      <c r="AF187" s="3">
        <v>3</v>
      </c>
      <c r="AG187" s="3">
        <v>2</v>
      </c>
      <c r="AH187" s="3">
        <v>0.2</v>
      </c>
      <c r="AI187" s="3">
        <v>0.2</v>
      </c>
      <c r="AJ187" s="3">
        <v>1.22</v>
      </c>
      <c r="AK187" s="3">
        <v>1.2</v>
      </c>
      <c r="AL187" s="3">
        <v>0.2</v>
      </c>
      <c r="AM187" s="3">
        <v>0</v>
      </c>
      <c r="AN187" s="3">
        <v>0</v>
      </c>
      <c r="AO187" s="3">
        <v>0.2</v>
      </c>
      <c r="AP187" s="3">
        <v>9.32</v>
      </c>
      <c r="AQ187" s="3">
        <v>0</v>
      </c>
      <c r="AR187" s="3">
        <v>24.14</v>
      </c>
      <c r="AS187" s="3">
        <v>0</v>
      </c>
      <c r="AT187" s="4">
        <v>0</v>
      </c>
    </row>
    <row r="188" spans="1:46" x14ac:dyDescent="0.25">
      <c r="A188" s="65">
        <v>2021</v>
      </c>
      <c r="B188" s="65">
        <v>12</v>
      </c>
      <c r="C188" s="63">
        <v>8</v>
      </c>
      <c r="D188" s="64">
        <v>19</v>
      </c>
      <c r="E188" s="5">
        <v>44.57</v>
      </c>
      <c r="F188" s="3">
        <v>0</v>
      </c>
      <c r="G188" s="3">
        <v>43.99</v>
      </c>
      <c r="H188" s="3">
        <v>0</v>
      </c>
      <c r="I188" s="3">
        <v>25.65</v>
      </c>
      <c r="J188" s="3">
        <v>7.78</v>
      </c>
      <c r="K188" s="3">
        <v>20.149999999999999</v>
      </c>
      <c r="L188" s="3">
        <v>0</v>
      </c>
      <c r="M188" s="3">
        <v>0</v>
      </c>
      <c r="N188" s="3">
        <v>12.18</v>
      </c>
      <c r="O188" s="3">
        <v>21.15</v>
      </c>
      <c r="P188" s="3">
        <v>0</v>
      </c>
      <c r="Q188" s="3">
        <v>5.62</v>
      </c>
      <c r="R188" s="3">
        <v>0</v>
      </c>
      <c r="S188" s="3">
        <v>1.3</v>
      </c>
      <c r="T188" s="3">
        <v>0.2</v>
      </c>
      <c r="U188" s="3">
        <v>0</v>
      </c>
      <c r="V188" s="3">
        <v>8.56</v>
      </c>
      <c r="W188" s="3">
        <v>7.82</v>
      </c>
      <c r="X188" s="3">
        <v>0</v>
      </c>
      <c r="Y188" s="3">
        <v>5.0199999999999996</v>
      </c>
      <c r="Z188" s="3">
        <v>0.5</v>
      </c>
      <c r="AA188" s="3">
        <v>0</v>
      </c>
      <c r="AB188" s="3">
        <v>0</v>
      </c>
      <c r="AC188" s="3">
        <v>7.6</v>
      </c>
      <c r="AD188" s="3">
        <v>5.26</v>
      </c>
      <c r="AE188" s="3">
        <v>1.2</v>
      </c>
      <c r="AF188" s="3">
        <v>3</v>
      </c>
      <c r="AG188" s="3">
        <v>2</v>
      </c>
      <c r="AH188" s="3">
        <v>0.2</v>
      </c>
      <c r="AI188" s="3">
        <v>0.2</v>
      </c>
      <c r="AJ188" s="3">
        <v>1.2</v>
      </c>
      <c r="AK188" s="3">
        <v>1.2</v>
      </c>
      <c r="AL188" s="3">
        <v>0.2</v>
      </c>
      <c r="AM188" s="3">
        <v>0</v>
      </c>
      <c r="AN188" s="3">
        <v>0</v>
      </c>
      <c r="AO188" s="3">
        <v>0.2</v>
      </c>
      <c r="AP188" s="3">
        <v>24.83</v>
      </c>
      <c r="AQ188" s="3">
        <v>0</v>
      </c>
      <c r="AR188" s="3">
        <v>34.090000000000003</v>
      </c>
      <c r="AS188" s="3">
        <v>0</v>
      </c>
      <c r="AT188" s="4">
        <v>0</v>
      </c>
    </row>
    <row r="189" spans="1:46" x14ac:dyDescent="0.25">
      <c r="A189" s="65">
        <v>2021</v>
      </c>
      <c r="B189" s="65">
        <v>12</v>
      </c>
      <c r="C189" s="63">
        <v>8</v>
      </c>
      <c r="D189" s="64">
        <v>20</v>
      </c>
      <c r="E189" s="5">
        <v>44.1</v>
      </c>
      <c r="F189" s="3">
        <v>0</v>
      </c>
      <c r="G189" s="3">
        <v>44.02</v>
      </c>
      <c r="H189" s="3">
        <v>0</v>
      </c>
      <c r="I189" s="3">
        <v>25.67</v>
      </c>
      <c r="J189" s="3">
        <v>24.56</v>
      </c>
      <c r="K189" s="3">
        <v>21.18</v>
      </c>
      <c r="L189" s="3">
        <v>0</v>
      </c>
      <c r="M189" s="3">
        <v>0</v>
      </c>
      <c r="N189" s="3">
        <v>12.19</v>
      </c>
      <c r="O189" s="3">
        <v>21.12</v>
      </c>
      <c r="P189" s="3">
        <v>0</v>
      </c>
      <c r="Q189" s="3">
        <v>5.87</v>
      </c>
      <c r="R189" s="3">
        <v>0</v>
      </c>
      <c r="S189" s="3">
        <v>1.3</v>
      </c>
      <c r="T189" s="3">
        <v>0.2</v>
      </c>
      <c r="U189" s="3">
        <v>0</v>
      </c>
      <c r="V189" s="3">
        <v>8.74</v>
      </c>
      <c r="W189" s="3">
        <v>7.7</v>
      </c>
      <c r="X189" s="3">
        <v>0</v>
      </c>
      <c r="Y189" s="3">
        <v>5.01</v>
      </c>
      <c r="Z189" s="3">
        <v>0.5</v>
      </c>
      <c r="AA189" s="3">
        <v>0</v>
      </c>
      <c r="AB189" s="3">
        <v>0</v>
      </c>
      <c r="AC189" s="3">
        <v>7.58</v>
      </c>
      <c r="AD189" s="3">
        <v>5.24</v>
      </c>
      <c r="AE189" s="3">
        <v>1.24</v>
      </c>
      <c r="AF189" s="3">
        <v>3</v>
      </c>
      <c r="AG189" s="3">
        <v>2</v>
      </c>
      <c r="AH189" s="3">
        <v>0.2</v>
      </c>
      <c r="AI189" s="3">
        <v>0.2</v>
      </c>
      <c r="AJ189" s="3">
        <v>0.23</v>
      </c>
      <c r="AK189" s="3">
        <v>0.23</v>
      </c>
      <c r="AL189" s="3">
        <v>0.2</v>
      </c>
      <c r="AM189" s="3">
        <v>0</v>
      </c>
      <c r="AN189" s="3">
        <v>0</v>
      </c>
      <c r="AO189" s="3">
        <v>0.2</v>
      </c>
      <c r="AP189" s="3">
        <v>24.79</v>
      </c>
      <c r="AQ189" s="3">
        <v>0</v>
      </c>
      <c r="AR189" s="3">
        <v>33.97</v>
      </c>
      <c r="AS189" s="3">
        <v>0</v>
      </c>
      <c r="AT189" s="4">
        <v>0</v>
      </c>
    </row>
    <row r="190" spans="1:46" x14ac:dyDescent="0.25">
      <c r="A190" s="65">
        <v>2021</v>
      </c>
      <c r="B190" s="65">
        <v>12</v>
      </c>
      <c r="C190" s="63">
        <v>8</v>
      </c>
      <c r="D190" s="64">
        <v>21</v>
      </c>
      <c r="E190" s="5">
        <v>43.36</v>
      </c>
      <c r="F190" s="3">
        <v>0</v>
      </c>
      <c r="G190" s="3">
        <v>43.94</v>
      </c>
      <c r="H190" s="3">
        <v>0</v>
      </c>
      <c r="I190" s="3">
        <v>25.61</v>
      </c>
      <c r="J190" s="3">
        <v>24.49</v>
      </c>
      <c r="K190" s="3">
        <v>21.11</v>
      </c>
      <c r="L190" s="3">
        <v>0</v>
      </c>
      <c r="M190" s="3">
        <v>0</v>
      </c>
      <c r="N190" s="3">
        <v>12.19</v>
      </c>
      <c r="O190" s="3">
        <v>21.1</v>
      </c>
      <c r="P190" s="3">
        <v>0</v>
      </c>
      <c r="Q190" s="3">
        <v>5.89</v>
      </c>
      <c r="R190" s="3">
        <v>0</v>
      </c>
      <c r="S190" s="3">
        <v>1.3</v>
      </c>
      <c r="T190" s="3">
        <v>0.2</v>
      </c>
      <c r="U190" s="3">
        <v>0</v>
      </c>
      <c r="V190" s="3">
        <v>8.73</v>
      </c>
      <c r="W190" s="3">
        <v>7.79</v>
      </c>
      <c r="X190" s="3">
        <v>0</v>
      </c>
      <c r="Y190" s="3">
        <v>4.96</v>
      </c>
      <c r="Z190" s="3">
        <v>0.5</v>
      </c>
      <c r="AA190" s="3">
        <v>0</v>
      </c>
      <c r="AB190" s="3">
        <v>0</v>
      </c>
      <c r="AC190" s="3">
        <v>7.56</v>
      </c>
      <c r="AD190" s="3">
        <v>5.2</v>
      </c>
      <c r="AE190" s="3">
        <v>1.23</v>
      </c>
      <c r="AF190" s="3">
        <v>3</v>
      </c>
      <c r="AG190" s="3">
        <v>2</v>
      </c>
      <c r="AH190" s="3">
        <v>0.2</v>
      </c>
      <c r="AI190" s="3">
        <v>0.2</v>
      </c>
      <c r="AJ190" s="3">
        <v>0</v>
      </c>
      <c r="AK190" s="3">
        <v>0</v>
      </c>
      <c r="AL190" s="3">
        <v>0.2</v>
      </c>
      <c r="AM190" s="3">
        <v>0</v>
      </c>
      <c r="AN190" s="3">
        <v>0</v>
      </c>
      <c r="AO190" s="3">
        <v>0.2</v>
      </c>
      <c r="AP190" s="3">
        <v>24.68</v>
      </c>
      <c r="AQ190" s="3">
        <v>0</v>
      </c>
      <c r="AR190" s="3">
        <v>33.76</v>
      </c>
      <c r="AS190" s="3">
        <v>0</v>
      </c>
      <c r="AT190" s="4">
        <v>0</v>
      </c>
    </row>
    <row r="191" spans="1:46" x14ac:dyDescent="0.25">
      <c r="A191" s="65">
        <v>2021</v>
      </c>
      <c r="B191" s="65">
        <v>12</v>
      </c>
      <c r="C191" s="63">
        <v>8</v>
      </c>
      <c r="D191" s="64">
        <v>22</v>
      </c>
      <c r="E191" s="5">
        <v>43.61</v>
      </c>
      <c r="F191" s="3">
        <v>0</v>
      </c>
      <c r="G191" s="3">
        <v>43.95</v>
      </c>
      <c r="H191" s="3">
        <v>0</v>
      </c>
      <c r="I191" s="3">
        <v>25.75</v>
      </c>
      <c r="J191" s="3">
        <v>7.84</v>
      </c>
      <c r="K191" s="3">
        <v>21.16</v>
      </c>
      <c r="L191" s="3">
        <v>0</v>
      </c>
      <c r="M191" s="3">
        <v>0</v>
      </c>
      <c r="N191" s="3">
        <v>12.16</v>
      </c>
      <c r="O191" s="3">
        <v>21.09</v>
      </c>
      <c r="P191" s="3">
        <v>0</v>
      </c>
      <c r="Q191" s="3">
        <v>5.89</v>
      </c>
      <c r="R191" s="3">
        <v>0</v>
      </c>
      <c r="S191" s="3">
        <v>1.3</v>
      </c>
      <c r="T191" s="3">
        <v>0.2</v>
      </c>
      <c r="U191" s="3">
        <v>0</v>
      </c>
      <c r="V191" s="3">
        <v>8.73</v>
      </c>
      <c r="W191" s="3">
        <v>7.78</v>
      </c>
      <c r="X191" s="3">
        <v>0</v>
      </c>
      <c r="Y191" s="3">
        <v>5</v>
      </c>
      <c r="Z191" s="3">
        <v>0.5</v>
      </c>
      <c r="AA191" s="3">
        <v>0</v>
      </c>
      <c r="AB191" s="3">
        <v>0</v>
      </c>
      <c r="AC191" s="3">
        <v>7.57</v>
      </c>
      <c r="AD191" s="3">
        <v>5.2</v>
      </c>
      <c r="AE191" s="3">
        <v>1.35</v>
      </c>
      <c r="AF191" s="3">
        <v>3</v>
      </c>
      <c r="AG191" s="3">
        <v>2</v>
      </c>
      <c r="AH191" s="3">
        <v>0.2</v>
      </c>
      <c r="AI191" s="3">
        <v>0.2</v>
      </c>
      <c r="AJ191" s="3">
        <v>1.1200000000000001</v>
      </c>
      <c r="AK191" s="3">
        <v>0.84</v>
      </c>
      <c r="AL191" s="3">
        <v>0.2</v>
      </c>
      <c r="AM191" s="3">
        <v>0</v>
      </c>
      <c r="AN191" s="3">
        <v>0</v>
      </c>
      <c r="AO191" s="3">
        <v>0.2</v>
      </c>
      <c r="AP191" s="3">
        <v>24.76</v>
      </c>
      <c r="AQ191" s="3">
        <v>0</v>
      </c>
      <c r="AR191" s="3">
        <v>33.69</v>
      </c>
      <c r="AS191" s="3">
        <v>0</v>
      </c>
      <c r="AT191" s="4">
        <v>0</v>
      </c>
    </row>
    <row r="192" spans="1:46" x14ac:dyDescent="0.25">
      <c r="A192" s="65">
        <v>2021</v>
      </c>
      <c r="B192" s="65">
        <v>12</v>
      </c>
      <c r="C192" s="63">
        <v>8</v>
      </c>
      <c r="D192" s="64">
        <v>23</v>
      </c>
      <c r="E192" s="5">
        <v>43.19</v>
      </c>
      <c r="F192" s="3">
        <v>0</v>
      </c>
      <c r="G192" s="3">
        <v>43.97</v>
      </c>
      <c r="H192" s="3">
        <v>0</v>
      </c>
      <c r="I192" s="3">
        <v>25.75</v>
      </c>
      <c r="J192" s="3">
        <v>0</v>
      </c>
      <c r="K192" s="3">
        <v>21.12</v>
      </c>
      <c r="L192" s="3">
        <v>0</v>
      </c>
      <c r="M192" s="3">
        <v>0</v>
      </c>
      <c r="N192" s="3">
        <v>12.18</v>
      </c>
      <c r="O192" s="3">
        <v>21.11</v>
      </c>
      <c r="P192" s="3">
        <v>0</v>
      </c>
      <c r="Q192" s="3">
        <v>5.97</v>
      </c>
      <c r="R192" s="3">
        <v>0</v>
      </c>
      <c r="S192" s="3">
        <v>1.3</v>
      </c>
      <c r="T192" s="3">
        <v>0.2</v>
      </c>
      <c r="U192" s="3">
        <v>0</v>
      </c>
      <c r="V192" s="3">
        <v>8.73</v>
      </c>
      <c r="W192" s="3">
        <v>7.78</v>
      </c>
      <c r="X192" s="3">
        <v>0</v>
      </c>
      <c r="Y192" s="3">
        <v>4.9800000000000004</v>
      </c>
      <c r="Z192" s="3">
        <v>0.5</v>
      </c>
      <c r="AA192" s="3">
        <v>0</v>
      </c>
      <c r="AB192" s="3">
        <v>0</v>
      </c>
      <c r="AC192" s="3">
        <v>7.56</v>
      </c>
      <c r="AD192" s="3">
        <v>5.21</v>
      </c>
      <c r="AE192" s="3">
        <v>1.34</v>
      </c>
      <c r="AF192" s="3">
        <v>3</v>
      </c>
      <c r="AG192" s="3">
        <v>2</v>
      </c>
      <c r="AH192" s="3">
        <v>0.2</v>
      </c>
      <c r="AI192" s="3">
        <v>0.2</v>
      </c>
      <c r="AJ192" s="3">
        <v>1.34</v>
      </c>
      <c r="AK192" s="3">
        <v>1.21</v>
      </c>
      <c r="AL192" s="3">
        <v>0.2</v>
      </c>
      <c r="AM192" s="3">
        <v>0</v>
      </c>
      <c r="AN192" s="3">
        <v>0</v>
      </c>
      <c r="AO192" s="3">
        <v>0.2</v>
      </c>
      <c r="AP192" s="3">
        <v>24.69</v>
      </c>
      <c r="AQ192" s="3">
        <v>0</v>
      </c>
      <c r="AR192" s="3">
        <v>33.909999999999997</v>
      </c>
      <c r="AS192" s="3">
        <v>0</v>
      </c>
      <c r="AT192" s="4">
        <v>0</v>
      </c>
    </row>
    <row r="193" spans="1:46" x14ac:dyDescent="0.25">
      <c r="A193" s="65">
        <v>2021</v>
      </c>
      <c r="B193" s="65">
        <v>12</v>
      </c>
      <c r="C193" s="63">
        <v>8</v>
      </c>
      <c r="D193" s="64">
        <v>24</v>
      </c>
      <c r="E193" s="5">
        <v>42.87</v>
      </c>
      <c r="F193" s="3">
        <v>0</v>
      </c>
      <c r="G193" s="3">
        <v>43.96</v>
      </c>
      <c r="H193" s="3">
        <v>0</v>
      </c>
      <c r="I193" s="3">
        <v>25.77</v>
      </c>
      <c r="J193" s="3">
        <v>0</v>
      </c>
      <c r="K193" s="3">
        <v>21.1</v>
      </c>
      <c r="L193" s="3">
        <v>0</v>
      </c>
      <c r="M193" s="3">
        <v>0</v>
      </c>
      <c r="N193" s="3">
        <v>12.21</v>
      </c>
      <c r="O193" s="3">
        <v>21.14</v>
      </c>
      <c r="P193" s="3">
        <v>0</v>
      </c>
      <c r="Q193" s="3">
        <v>5.75</v>
      </c>
      <c r="R193" s="3">
        <v>0</v>
      </c>
      <c r="S193" s="3">
        <v>1.3</v>
      </c>
      <c r="T193" s="3">
        <v>0.2</v>
      </c>
      <c r="U193" s="3">
        <v>0</v>
      </c>
      <c r="V193" s="3">
        <v>8.74</v>
      </c>
      <c r="W193" s="3">
        <v>7.78</v>
      </c>
      <c r="X193" s="3">
        <v>0</v>
      </c>
      <c r="Y193" s="3">
        <v>4.1399999999999997</v>
      </c>
      <c r="Z193" s="3">
        <v>0.5</v>
      </c>
      <c r="AA193" s="3">
        <v>0</v>
      </c>
      <c r="AB193" s="3">
        <v>0</v>
      </c>
      <c r="AC193" s="3">
        <v>7.56</v>
      </c>
      <c r="AD193" s="3">
        <v>5.21</v>
      </c>
      <c r="AE193" s="3">
        <v>1.32</v>
      </c>
      <c r="AF193" s="3">
        <v>3</v>
      </c>
      <c r="AG193" s="3">
        <v>2</v>
      </c>
      <c r="AH193" s="3">
        <v>0.2</v>
      </c>
      <c r="AI193" s="3">
        <v>0.2</v>
      </c>
      <c r="AJ193" s="3">
        <v>1.35</v>
      </c>
      <c r="AK193" s="3">
        <v>1.21</v>
      </c>
      <c r="AL193" s="3">
        <v>0.2</v>
      </c>
      <c r="AM193" s="3">
        <v>0</v>
      </c>
      <c r="AN193" s="3">
        <v>0</v>
      </c>
      <c r="AO193" s="3">
        <v>0.2</v>
      </c>
      <c r="AP193" s="3">
        <v>24.68</v>
      </c>
      <c r="AQ193" s="3">
        <v>0</v>
      </c>
      <c r="AR193" s="3">
        <v>33.93</v>
      </c>
      <c r="AS193" s="3">
        <v>0</v>
      </c>
      <c r="AT193" s="4">
        <v>0</v>
      </c>
    </row>
    <row r="194" spans="1:46" x14ac:dyDescent="0.25">
      <c r="A194" s="65">
        <v>2021</v>
      </c>
      <c r="B194" s="65">
        <v>12</v>
      </c>
      <c r="C194" s="63">
        <v>9</v>
      </c>
      <c r="D194" s="64">
        <v>1</v>
      </c>
      <c r="E194" s="5">
        <v>42.56</v>
      </c>
      <c r="F194" s="3">
        <v>0</v>
      </c>
      <c r="G194" s="3">
        <v>43.95</v>
      </c>
      <c r="H194" s="3">
        <v>0</v>
      </c>
      <c r="I194" s="3">
        <v>25.78</v>
      </c>
      <c r="J194" s="3">
        <v>0</v>
      </c>
      <c r="K194" s="3">
        <v>3.96</v>
      </c>
      <c r="L194" s="3">
        <v>0</v>
      </c>
      <c r="M194" s="3">
        <v>0</v>
      </c>
      <c r="N194" s="3">
        <v>12.23</v>
      </c>
      <c r="O194" s="3">
        <v>21.13</v>
      </c>
      <c r="P194" s="3">
        <v>0</v>
      </c>
      <c r="Q194" s="3">
        <v>5.78</v>
      </c>
      <c r="R194" s="3">
        <v>0</v>
      </c>
      <c r="S194" s="3">
        <v>1.3</v>
      </c>
      <c r="T194" s="3">
        <v>0</v>
      </c>
      <c r="U194" s="3">
        <v>0</v>
      </c>
      <c r="V194" s="3">
        <v>1.63</v>
      </c>
      <c r="W194" s="3">
        <v>7.81</v>
      </c>
      <c r="X194" s="3">
        <v>0</v>
      </c>
      <c r="Y194" s="3">
        <v>4.05</v>
      </c>
      <c r="Z194" s="3">
        <v>0</v>
      </c>
      <c r="AA194" s="3">
        <v>0</v>
      </c>
      <c r="AB194" s="3">
        <v>0</v>
      </c>
      <c r="AC194" s="3">
        <v>7.57</v>
      </c>
      <c r="AD194" s="3">
        <v>5.2</v>
      </c>
      <c r="AE194" s="3">
        <v>1.26</v>
      </c>
      <c r="AF194" s="3">
        <v>3</v>
      </c>
      <c r="AG194" s="3">
        <v>2</v>
      </c>
      <c r="AH194" s="3">
        <v>0.2</v>
      </c>
      <c r="AI194" s="3">
        <v>0.2</v>
      </c>
      <c r="AJ194" s="3">
        <v>1.34</v>
      </c>
      <c r="AK194" s="3">
        <v>1.21</v>
      </c>
      <c r="AL194" s="3">
        <v>0.2</v>
      </c>
      <c r="AM194" s="3">
        <v>0</v>
      </c>
      <c r="AN194" s="3">
        <v>0</v>
      </c>
      <c r="AO194" s="3">
        <v>0.2</v>
      </c>
      <c r="AP194" s="3">
        <v>9.06</v>
      </c>
      <c r="AQ194" s="3">
        <v>0</v>
      </c>
      <c r="AR194" s="3">
        <v>31.58</v>
      </c>
      <c r="AS194" s="3">
        <v>0</v>
      </c>
      <c r="AT194" s="4">
        <v>0</v>
      </c>
    </row>
    <row r="195" spans="1:46" x14ac:dyDescent="0.25">
      <c r="A195" s="65">
        <v>2021</v>
      </c>
      <c r="B195" s="65">
        <v>12</v>
      </c>
      <c r="C195" s="63">
        <v>9</v>
      </c>
      <c r="D195" s="64">
        <v>2</v>
      </c>
      <c r="E195" s="5">
        <v>42.42</v>
      </c>
      <c r="F195" s="3">
        <v>0</v>
      </c>
      <c r="G195" s="3">
        <v>43.92</v>
      </c>
      <c r="H195" s="3">
        <v>0</v>
      </c>
      <c r="I195" s="3">
        <v>25.75</v>
      </c>
      <c r="J195" s="3">
        <v>0</v>
      </c>
      <c r="K195" s="3">
        <v>0</v>
      </c>
      <c r="L195" s="3">
        <v>0</v>
      </c>
      <c r="M195" s="3">
        <v>0</v>
      </c>
      <c r="N195" s="3">
        <v>12.2</v>
      </c>
      <c r="O195" s="3">
        <v>21.1</v>
      </c>
      <c r="P195" s="3">
        <v>0</v>
      </c>
      <c r="Q195" s="3">
        <v>5.82</v>
      </c>
      <c r="R195" s="3">
        <v>0</v>
      </c>
      <c r="S195" s="3">
        <v>1.3</v>
      </c>
      <c r="T195" s="3">
        <v>0</v>
      </c>
      <c r="U195" s="3">
        <v>0</v>
      </c>
      <c r="V195" s="3">
        <v>0</v>
      </c>
      <c r="W195" s="3">
        <v>7.8</v>
      </c>
      <c r="X195" s="3">
        <v>0</v>
      </c>
      <c r="Y195" s="3">
        <v>0.94</v>
      </c>
      <c r="Z195" s="3">
        <v>0</v>
      </c>
      <c r="AA195" s="3">
        <v>0</v>
      </c>
      <c r="AB195" s="3">
        <v>0</v>
      </c>
      <c r="AC195" s="3">
        <v>7.56</v>
      </c>
      <c r="AD195" s="3">
        <v>5.2</v>
      </c>
      <c r="AE195" s="3">
        <v>1.19</v>
      </c>
      <c r="AF195" s="3">
        <v>3</v>
      </c>
      <c r="AG195" s="3">
        <v>2</v>
      </c>
      <c r="AH195" s="3">
        <v>0.2</v>
      </c>
      <c r="AI195" s="3">
        <v>0.2</v>
      </c>
      <c r="AJ195" s="3">
        <v>1.34</v>
      </c>
      <c r="AK195" s="3">
        <v>1.21</v>
      </c>
      <c r="AL195" s="3">
        <v>0.2</v>
      </c>
      <c r="AM195" s="3">
        <v>0</v>
      </c>
      <c r="AN195" s="3">
        <v>0</v>
      </c>
      <c r="AO195" s="3">
        <v>0.2</v>
      </c>
      <c r="AP195" s="3">
        <v>0</v>
      </c>
      <c r="AQ195" s="3">
        <v>0</v>
      </c>
      <c r="AR195" s="3">
        <v>0</v>
      </c>
      <c r="AS195" s="3">
        <v>0</v>
      </c>
      <c r="AT195" s="4">
        <v>0</v>
      </c>
    </row>
    <row r="196" spans="1:46" x14ac:dyDescent="0.25">
      <c r="A196" s="65">
        <v>2021</v>
      </c>
      <c r="B196" s="65">
        <v>12</v>
      </c>
      <c r="C196" s="63">
        <v>9</v>
      </c>
      <c r="D196" s="64">
        <v>3</v>
      </c>
      <c r="E196" s="5">
        <v>0.81</v>
      </c>
      <c r="F196" s="3">
        <v>0</v>
      </c>
      <c r="G196" s="3">
        <v>22.39</v>
      </c>
      <c r="H196" s="3">
        <v>0</v>
      </c>
      <c r="I196" s="3">
        <v>25.78</v>
      </c>
      <c r="J196" s="3">
        <v>0</v>
      </c>
      <c r="K196" s="3">
        <v>0</v>
      </c>
      <c r="L196" s="3">
        <v>0</v>
      </c>
      <c r="M196" s="3">
        <v>0</v>
      </c>
      <c r="N196" s="3">
        <v>12.17</v>
      </c>
      <c r="O196" s="3">
        <v>21.13</v>
      </c>
      <c r="P196" s="3">
        <v>0</v>
      </c>
      <c r="Q196" s="3">
        <v>5.82</v>
      </c>
      <c r="R196" s="3">
        <v>0</v>
      </c>
      <c r="S196" s="3">
        <v>1.3</v>
      </c>
      <c r="T196" s="3">
        <v>0</v>
      </c>
      <c r="U196" s="3">
        <v>0</v>
      </c>
      <c r="V196" s="3">
        <v>0</v>
      </c>
      <c r="W196" s="3">
        <v>7.78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7.56</v>
      </c>
      <c r="AD196" s="3">
        <v>5.21</v>
      </c>
      <c r="AE196" s="3">
        <v>1.22</v>
      </c>
      <c r="AF196" s="3">
        <v>3</v>
      </c>
      <c r="AG196" s="3">
        <v>2</v>
      </c>
      <c r="AH196" s="3">
        <v>0.2</v>
      </c>
      <c r="AI196" s="3">
        <v>0.2</v>
      </c>
      <c r="AJ196" s="3">
        <v>1.34</v>
      </c>
      <c r="AK196" s="3">
        <v>1.21</v>
      </c>
      <c r="AL196" s="3">
        <v>0.2</v>
      </c>
      <c r="AM196" s="3">
        <v>0</v>
      </c>
      <c r="AN196" s="3">
        <v>0</v>
      </c>
      <c r="AO196" s="3">
        <v>0.2</v>
      </c>
      <c r="AP196" s="3">
        <v>0</v>
      </c>
      <c r="AQ196" s="3">
        <v>0</v>
      </c>
      <c r="AR196" s="3">
        <v>0</v>
      </c>
      <c r="AS196" s="3">
        <v>0</v>
      </c>
      <c r="AT196" s="4">
        <v>0</v>
      </c>
    </row>
    <row r="197" spans="1:46" x14ac:dyDescent="0.25">
      <c r="A197" s="65">
        <v>2021</v>
      </c>
      <c r="B197" s="65">
        <v>12</v>
      </c>
      <c r="C197" s="63">
        <v>9</v>
      </c>
      <c r="D197" s="64">
        <v>4</v>
      </c>
      <c r="E197" s="5">
        <v>0</v>
      </c>
      <c r="F197" s="3">
        <v>0</v>
      </c>
      <c r="G197" s="3">
        <v>0</v>
      </c>
      <c r="H197" s="3">
        <v>0</v>
      </c>
      <c r="I197" s="3">
        <v>25.77</v>
      </c>
      <c r="J197" s="3">
        <v>0</v>
      </c>
      <c r="K197" s="3">
        <v>0</v>
      </c>
      <c r="L197" s="3">
        <v>0</v>
      </c>
      <c r="M197" s="3">
        <v>0</v>
      </c>
      <c r="N197" s="3">
        <v>12.15</v>
      </c>
      <c r="O197" s="3">
        <v>21.13</v>
      </c>
      <c r="P197" s="3">
        <v>0</v>
      </c>
      <c r="Q197" s="3">
        <v>5.88</v>
      </c>
      <c r="R197" s="3">
        <v>0</v>
      </c>
      <c r="S197" s="3">
        <v>1.3</v>
      </c>
      <c r="T197" s="3">
        <v>0</v>
      </c>
      <c r="U197" s="3">
        <v>0</v>
      </c>
      <c r="V197" s="3">
        <v>0</v>
      </c>
      <c r="W197" s="3">
        <v>7.79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7.56</v>
      </c>
      <c r="AD197" s="3">
        <v>5.21</v>
      </c>
      <c r="AE197" s="3">
        <v>1.22</v>
      </c>
      <c r="AF197" s="3">
        <v>3</v>
      </c>
      <c r="AG197" s="3">
        <v>2</v>
      </c>
      <c r="AH197" s="3">
        <v>0.2</v>
      </c>
      <c r="AI197" s="3">
        <v>0.2</v>
      </c>
      <c r="AJ197" s="3">
        <v>1.34</v>
      </c>
      <c r="AK197" s="3">
        <v>1.21</v>
      </c>
      <c r="AL197" s="3">
        <v>0.2</v>
      </c>
      <c r="AM197" s="3">
        <v>0</v>
      </c>
      <c r="AN197" s="3">
        <v>0</v>
      </c>
      <c r="AO197" s="3">
        <v>0.2</v>
      </c>
      <c r="AP197" s="3">
        <v>0</v>
      </c>
      <c r="AQ197" s="3">
        <v>0</v>
      </c>
      <c r="AR197" s="3">
        <v>0</v>
      </c>
      <c r="AS197" s="3">
        <v>0</v>
      </c>
      <c r="AT197" s="4">
        <v>0</v>
      </c>
    </row>
    <row r="198" spans="1:46" x14ac:dyDescent="0.25">
      <c r="A198" s="65">
        <v>2021</v>
      </c>
      <c r="B198" s="65">
        <v>12</v>
      </c>
      <c r="C198" s="63">
        <v>9</v>
      </c>
      <c r="D198" s="64">
        <v>5</v>
      </c>
      <c r="E198" s="5">
        <v>0</v>
      </c>
      <c r="F198" s="3">
        <v>0</v>
      </c>
      <c r="G198" s="3">
        <v>0</v>
      </c>
      <c r="H198" s="3">
        <v>0</v>
      </c>
      <c r="I198" s="3">
        <v>25.79</v>
      </c>
      <c r="J198" s="3">
        <v>0</v>
      </c>
      <c r="K198" s="3">
        <v>0</v>
      </c>
      <c r="L198" s="3">
        <v>0</v>
      </c>
      <c r="M198" s="3">
        <v>0</v>
      </c>
      <c r="N198" s="3">
        <v>12.12</v>
      </c>
      <c r="O198" s="3">
        <v>21.16</v>
      </c>
      <c r="P198" s="3">
        <v>0</v>
      </c>
      <c r="Q198" s="3">
        <v>5.86</v>
      </c>
      <c r="R198" s="3">
        <v>0</v>
      </c>
      <c r="S198" s="3">
        <v>1.3</v>
      </c>
      <c r="T198" s="3">
        <v>0</v>
      </c>
      <c r="U198" s="3">
        <v>0</v>
      </c>
      <c r="V198" s="3">
        <v>0</v>
      </c>
      <c r="W198" s="3">
        <v>7.81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7.56</v>
      </c>
      <c r="AD198" s="3">
        <v>5.22</v>
      </c>
      <c r="AE198" s="3">
        <v>1.23</v>
      </c>
      <c r="AF198" s="3">
        <v>3</v>
      </c>
      <c r="AG198" s="3">
        <v>2</v>
      </c>
      <c r="AH198" s="3">
        <v>0.2</v>
      </c>
      <c r="AI198" s="3">
        <v>0.2</v>
      </c>
      <c r="AJ198" s="3">
        <v>1.34</v>
      </c>
      <c r="AK198" s="3">
        <v>1.21</v>
      </c>
      <c r="AL198" s="3">
        <v>0.2</v>
      </c>
      <c r="AM198" s="3">
        <v>0</v>
      </c>
      <c r="AN198" s="3">
        <v>0</v>
      </c>
      <c r="AO198" s="3">
        <v>0.2</v>
      </c>
      <c r="AP198" s="3">
        <v>0</v>
      </c>
      <c r="AQ198" s="3">
        <v>0</v>
      </c>
      <c r="AR198" s="3">
        <v>0</v>
      </c>
      <c r="AS198" s="3">
        <v>0</v>
      </c>
      <c r="AT198" s="4">
        <v>0</v>
      </c>
    </row>
    <row r="199" spans="1:46" x14ac:dyDescent="0.25">
      <c r="A199" s="65">
        <v>2021</v>
      </c>
      <c r="B199" s="65">
        <v>12</v>
      </c>
      <c r="C199" s="63">
        <v>9</v>
      </c>
      <c r="D199" s="64">
        <v>6</v>
      </c>
      <c r="E199" s="5">
        <v>0</v>
      </c>
      <c r="F199" s="3">
        <v>0</v>
      </c>
      <c r="G199" s="3">
        <v>0</v>
      </c>
      <c r="H199" s="3">
        <v>0</v>
      </c>
      <c r="I199" s="3">
        <v>25.8</v>
      </c>
      <c r="J199" s="3">
        <v>0</v>
      </c>
      <c r="K199" s="3">
        <v>0</v>
      </c>
      <c r="L199" s="3">
        <v>0</v>
      </c>
      <c r="M199" s="3">
        <v>0</v>
      </c>
      <c r="N199" s="3">
        <v>12.09</v>
      </c>
      <c r="O199" s="3">
        <v>21.17</v>
      </c>
      <c r="P199" s="3">
        <v>0</v>
      </c>
      <c r="Q199" s="3">
        <v>5.89</v>
      </c>
      <c r="R199" s="3">
        <v>0</v>
      </c>
      <c r="S199" s="3">
        <v>1.3</v>
      </c>
      <c r="T199" s="3">
        <v>0</v>
      </c>
      <c r="U199" s="3">
        <v>0</v>
      </c>
      <c r="V199" s="3">
        <v>0</v>
      </c>
      <c r="W199" s="3">
        <v>7.81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7.56</v>
      </c>
      <c r="AD199" s="3">
        <v>5.21</v>
      </c>
      <c r="AE199" s="3">
        <v>1.24</v>
      </c>
      <c r="AF199" s="3">
        <v>3</v>
      </c>
      <c r="AG199" s="3">
        <v>2</v>
      </c>
      <c r="AH199" s="3">
        <v>0.2</v>
      </c>
      <c r="AI199" s="3">
        <v>0.2</v>
      </c>
      <c r="AJ199" s="3">
        <v>1.34</v>
      </c>
      <c r="AK199" s="3">
        <v>1.21</v>
      </c>
      <c r="AL199" s="3">
        <v>0.2</v>
      </c>
      <c r="AM199" s="3">
        <v>0</v>
      </c>
      <c r="AN199" s="3">
        <v>0</v>
      </c>
      <c r="AO199" s="3">
        <v>0.2</v>
      </c>
      <c r="AP199" s="3">
        <v>0</v>
      </c>
      <c r="AQ199" s="3">
        <v>0</v>
      </c>
      <c r="AR199" s="3">
        <v>0</v>
      </c>
      <c r="AS199" s="3">
        <v>0</v>
      </c>
      <c r="AT199" s="4">
        <v>0</v>
      </c>
    </row>
    <row r="200" spans="1:46" x14ac:dyDescent="0.25">
      <c r="A200" s="65">
        <v>2021</v>
      </c>
      <c r="B200" s="65">
        <v>12</v>
      </c>
      <c r="C200" s="63">
        <v>9</v>
      </c>
      <c r="D200" s="64">
        <v>7</v>
      </c>
      <c r="E200" s="5">
        <v>0</v>
      </c>
      <c r="F200" s="3">
        <v>0</v>
      </c>
      <c r="G200" s="3">
        <v>0</v>
      </c>
      <c r="H200" s="3">
        <v>0</v>
      </c>
      <c r="I200" s="3">
        <v>25.81</v>
      </c>
      <c r="J200" s="3">
        <v>0</v>
      </c>
      <c r="K200" s="3">
        <v>0</v>
      </c>
      <c r="L200" s="3">
        <v>0</v>
      </c>
      <c r="M200" s="3">
        <v>0</v>
      </c>
      <c r="N200" s="3">
        <v>12.05</v>
      </c>
      <c r="O200" s="3">
        <v>14.11</v>
      </c>
      <c r="P200" s="3">
        <v>0</v>
      </c>
      <c r="Q200" s="3">
        <v>5.91</v>
      </c>
      <c r="R200" s="3">
        <v>0</v>
      </c>
      <c r="S200" s="3">
        <v>1.3</v>
      </c>
      <c r="T200" s="3">
        <v>0</v>
      </c>
      <c r="U200" s="3">
        <v>0</v>
      </c>
      <c r="V200" s="3">
        <v>8.4499999999999993</v>
      </c>
      <c r="W200" s="3">
        <v>7.81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7.56</v>
      </c>
      <c r="AD200" s="3">
        <v>5.2</v>
      </c>
      <c r="AE200" s="3">
        <v>1.23</v>
      </c>
      <c r="AF200" s="3">
        <v>3</v>
      </c>
      <c r="AG200" s="3">
        <v>2</v>
      </c>
      <c r="AH200" s="3">
        <v>0.2</v>
      </c>
      <c r="AI200" s="3">
        <v>0.2</v>
      </c>
      <c r="AJ200" s="3">
        <v>1.32</v>
      </c>
      <c r="AK200" s="3">
        <v>1.21</v>
      </c>
      <c r="AL200" s="3">
        <v>0.2</v>
      </c>
      <c r="AM200" s="3">
        <v>0</v>
      </c>
      <c r="AN200" s="3">
        <v>0</v>
      </c>
      <c r="AO200" s="3">
        <v>0.2</v>
      </c>
      <c r="AP200" s="3">
        <v>0</v>
      </c>
      <c r="AQ200" s="3">
        <v>0</v>
      </c>
      <c r="AR200" s="3">
        <v>0</v>
      </c>
      <c r="AS200" s="3">
        <v>0</v>
      </c>
      <c r="AT200" s="4">
        <v>1.2</v>
      </c>
    </row>
    <row r="201" spans="1:46" x14ac:dyDescent="0.25">
      <c r="A201" s="65">
        <v>2021</v>
      </c>
      <c r="B201" s="65">
        <v>12</v>
      </c>
      <c r="C201" s="63">
        <v>9</v>
      </c>
      <c r="D201" s="64">
        <v>8</v>
      </c>
      <c r="E201" s="5">
        <v>0</v>
      </c>
      <c r="F201" s="3">
        <v>0</v>
      </c>
      <c r="G201" s="3">
        <v>0</v>
      </c>
      <c r="H201" s="3">
        <v>0</v>
      </c>
      <c r="I201" s="3">
        <v>25.78</v>
      </c>
      <c r="J201" s="3">
        <v>0</v>
      </c>
      <c r="K201" s="3">
        <v>0</v>
      </c>
      <c r="L201" s="3">
        <v>0</v>
      </c>
      <c r="M201" s="3">
        <v>0</v>
      </c>
      <c r="N201" s="3">
        <v>12.01</v>
      </c>
      <c r="O201" s="3">
        <v>0</v>
      </c>
      <c r="P201" s="3">
        <v>0</v>
      </c>
      <c r="Q201" s="3">
        <v>5.9</v>
      </c>
      <c r="R201" s="3">
        <v>0</v>
      </c>
      <c r="S201" s="3">
        <v>1.3</v>
      </c>
      <c r="T201" s="3">
        <v>0</v>
      </c>
      <c r="U201" s="3">
        <v>0</v>
      </c>
      <c r="V201" s="3">
        <v>8.6199999999999992</v>
      </c>
      <c r="W201" s="3">
        <v>7.8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7.56</v>
      </c>
      <c r="AD201" s="3">
        <v>5.12</v>
      </c>
      <c r="AE201" s="3">
        <v>1.23</v>
      </c>
      <c r="AF201" s="3">
        <v>3</v>
      </c>
      <c r="AG201" s="3">
        <v>2</v>
      </c>
      <c r="AH201" s="3">
        <v>0.2</v>
      </c>
      <c r="AI201" s="3">
        <v>0.2</v>
      </c>
      <c r="AJ201" s="3">
        <v>1.34</v>
      </c>
      <c r="AK201" s="3">
        <v>1.21</v>
      </c>
      <c r="AL201" s="3">
        <v>0.2</v>
      </c>
      <c r="AM201" s="3">
        <v>0</v>
      </c>
      <c r="AN201" s="3">
        <v>0</v>
      </c>
      <c r="AO201" s="3">
        <v>0.2</v>
      </c>
      <c r="AP201" s="3">
        <v>0</v>
      </c>
      <c r="AQ201" s="3">
        <v>0</v>
      </c>
      <c r="AR201" s="3">
        <v>0</v>
      </c>
      <c r="AS201" s="3">
        <v>0</v>
      </c>
      <c r="AT201" s="4">
        <v>1.2</v>
      </c>
    </row>
    <row r="202" spans="1:46" x14ac:dyDescent="0.25">
      <c r="A202" s="65">
        <v>2021</v>
      </c>
      <c r="B202" s="65">
        <v>12</v>
      </c>
      <c r="C202" s="63">
        <v>9</v>
      </c>
      <c r="D202" s="64">
        <v>9</v>
      </c>
      <c r="E202" s="5">
        <v>0</v>
      </c>
      <c r="F202" s="3">
        <v>0</v>
      </c>
      <c r="G202" s="3">
        <v>0</v>
      </c>
      <c r="H202" s="3">
        <v>0</v>
      </c>
      <c r="I202" s="3">
        <v>1.89</v>
      </c>
      <c r="J202" s="3">
        <v>0</v>
      </c>
      <c r="K202" s="3">
        <v>0</v>
      </c>
      <c r="L202" s="3">
        <v>0</v>
      </c>
      <c r="M202" s="3">
        <v>0</v>
      </c>
      <c r="N202" s="3">
        <v>5.72</v>
      </c>
      <c r="O202" s="3">
        <v>0</v>
      </c>
      <c r="P202" s="3">
        <v>0</v>
      </c>
      <c r="Q202" s="3">
        <v>5.88</v>
      </c>
      <c r="R202" s="3">
        <v>0</v>
      </c>
      <c r="S202" s="3">
        <v>1.3</v>
      </c>
      <c r="T202" s="3">
        <v>0</v>
      </c>
      <c r="U202" s="3">
        <v>0</v>
      </c>
      <c r="V202" s="3">
        <v>8.6999999999999993</v>
      </c>
      <c r="W202" s="3">
        <v>7.82</v>
      </c>
      <c r="X202" s="3">
        <v>0</v>
      </c>
      <c r="Y202" s="3">
        <v>4.6100000000000003</v>
      </c>
      <c r="Z202" s="3">
        <v>0</v>
      </c>
      <c r="AA202" s="3">
        <v>0</v>
      </c>
      <c r="AB202" s="3">
        <v>0</v>
      </c>
      <c r="AC202" s="3">
        <v>7.57</v>
      </c>
      <c r="AD202" s="3">
        <v>5.14</v>
      </c>
      <c r="AE202" s="3">
        <v>1.31</v>
      </c>
      <c r="AF202" s="3">
        <v>3</v>
      </c>
      <c r="AG202" s="3">
        <v>2</v>
      </c>
      <c r="AH202" s="3">
        <v>0.2</v>
      </c>
      <c r="AI202" s="3">
        <v>0.2</v>
      </c>
      <c r="AJ202" s="3">
        <v>1.34</v>
      </c>
      <c r="AK202" s="3">
        <v>1.22</v>
      </c>
      <c r="AL202" s="3">
        <v>0.2</v>
      </c>
      <c r="AM202" s="3">
        <v>0</v>
      </c>
      <c r="AN202" s="3">
        <v>0</v>
      </c>
      <c r="AO202" s="3">
        <v>0.2</v>
      </c>
      <c r="AP202" s="3">
        <v>0</v>
      </c>
      <c r="AQ202" s="3">
        <v>0</v>
      </c>
      <c r="AR202" s="3">
        <v>0</v>
      </c>
      <c r="AS202" s="3">
        <v>0</v>
      </c>
      <c r="AT202" s="4">
        <v>1.2</v>
      </c>
    </row>
    <row r="203" spans="1:46" x14ac:dyDescent="0.25">
      <c r="A203" s="65">
        <v>2021</v>
      </c>
      <c r="B203" s="65">
        <v>12</v>
      </c>
      <c r="C203" s="63">
        <v>9</v>
      </c>
      <c r="D203" s="64">
        <v>10</v>
      </c>
      <c r="E203" s="5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5.85</v>
      </c>
      <c r="R203" s="3">
        <v>0</v>
      </c>
      <c r="S203" s="3">
        <v>1.3</v>
      </c>
      <c r="T203" s="3">
        <v>0</v>
      </c>
      <c r="U203" s="3">
        <v>0</v>
      </c>
      <c r="V203" s="3">
        <v>8.84</v>
      </c>
      <c r="W203" s="3">
        <v>7.8</v>
      </c>
      <c r="X203" s="3">
        <v>0</v>
      </c>
      <c r="Y203" s="3">
        <v>5.04</v>
      </c>
      <c r="Z203" s="3">
        <v>0</v>
      </c>
      <c r="AA203" s="3">
        <v>0</v>
      </c>
      <c r="AB203" s="3">
        <v>0</v>
      </c>
      <c r="AC203" s="3">
        <v>7.56</v>
      </c>
      <c r="AD203" s="3">
        <v>5.14</v>
      </c>
      <c r="AE203" s="3">
        <v>1.3</v>
      </c>
      <c r="AF203" s="3">
        <v>3</v>
      </c>
      <c r="AG203" s="3">
        <v>2</v>
      </c>
      <c r="AH203" s="3">
        <v>0.2</v>
      </c>
      <c r="AI203" s="3">
        <v>0.2</v>
      </c>
      <c r="AJ203" s="3">
        <v>1.34</v>
      </c>
      <c r="AK203" s="3">
        <v>1.22</v>
      </c>
      <c r="AL203" s="3">
        <v>0.2</v>
      </c>
      <c r="AM203" s="3">
        <v>0</v>
      </c>
      <c r="AN203" s="3">
        <v>0</v>
      </c>
      <c r="AO203" s="3">
        <v>0.2</v>
      </c>
      <c r="AP203" s="3">
        <v>0</v>
      </c>
      <c r="AQ203" s="3">
        <v>0</v>
      </c>
      <c r="AR203" s="3">
        <v>0</v>
      </c>
      <c r="AS203" s="3">
        <v>0</v>
      </c>
      <c r="AT203" s="4">
        <v>1.2</v>
      </c>
    </row>
    <row r="204" spans="1:46" x14ac:dyDescent="0.25">
      <c r="A204" s="65">
        <v>2021</v>
      </c>
      <c r="B204" s="65">
        <v>12</v>
      </c>
      <c r="C204" s="63">
        <v>9</v>
      </c>
      <c r="D204" s="64">
        <v>11</v>
      </c>
      <c r="E204" s="5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5.9</v>
      </c>
      <c r="R204" s="3">
        <v>0</v>
      </c>
      <c r="S204" s="3">
        <v>1.3</v>
      </c>
      <c r="T204" s="3">
        <v>0</v>
      </c>
      <c r="U204" s="3">
        <v>0</v>
      </c>
      <c r="V204" s="3">
        <v>8.81</v>
      </c>
      <c r="W204" s="3">
        <v>7.79</v>
      </c>
      <c r="X204" s="3">
        <v>0</v>
      </c>
      <c r="Y204" s="3">
        <v>4.96</v>
      </c>
      <c r="Z204" s="3">
        <v>0</v>
      </c>
      <c r="AA204" s="3">
        <v>0</v>
      </c>
      <c r="AB204" s="3">
        <v>0</v>
      </c>
      <c r="AC204" s="3">
        <v>7.56</v>
      </c>
      <c r="AD204" s="3">
        <v>5.1100000000000003</v>
      </c>
      <c r="AE204" s="3">
        <v>1.27</v>
      </c>
      <c r="AF204" s="3">
        <v>3</v>
      </c>
      <c r="AG204" s="3">
        <v>2</v>
      </c>
      <c r="AH204" s="3">
        <v>0.2</v>
      </c>
      <c r="AI204" s="3">
        <v>0.2</v>
      </c>
      <c r="AJ204" s="3">
        <v>1.34</v>
      </c>
      <c r="AK204" s="3">
        <v>1.22</v>
      </c>
      <c r="AL204" s="3">
        <v>0.2</v>
      </c>
      <c r="AM204" s="3">
        <v>0</v>
      </c>
      <c r="AN204" s="3">
        <v>0</v>
      </c>
      <c r="AO204" s="3">
        <v>0.2</v>
      </c>
      <c r="AP204" s="3">
        <v>0</v>
      </c>
      <c r="AQ204" s="3">
        <v>0</v>
      </c>
      <c r="AR204" s="3">
        <v>0</v>
      </c>
      <c r="AS204" s="3">
        <v>0</v>
      </c>
      <c r="AT204" s="4">
        <v>1.2</v>
      </c>
    </row>
    <row r="205" spans="1:46" x14ac:dyDescent="0.25">
      <c r="A205" s="65">
        <v>2021</v>
      </c>
      <c r="B205" s="65">
        <v>12</v>
      </c>
      <c r="C205" s="63">
        <v>9</v>
      </c>
      <c r="D205" s="64">
        <v>12</v>
      </c>
      <c r="E205" s="5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0.01</v>
      </c>
      <c r="M205" s="3">
        <v>0</v>
      </c>
      <c r="N205" s="3">
        <v>0</v>
      </c>
      <c r="O205" s="3">
        <v>0</v>
      </c>
      <c r="P205" s="3">
        <v>0</v>
      </c>
      <c r="Q205" s="3">
        <v>5.99</v>
      </c>
      <c r="R205" s="3">
        <v>0</v>
      </c>
      <c r="S205" s="3">
        <v>1.3</v>
      </c>
      <c r="T205" s="3">
        <v>0</v>
      </c>
      <c r="U205" s="3">
        <v>0</v>
      </c>
      <c r="V205" s="3">
        <v>8.83</v>
      </c>
      <c r="W205" s="3">
        <v>7.79</v>
      </c>
      <c r="X205" s="3">
        <v>0</v>
      </c>
      <c r="Y205" s="3">
        <v>4.99</v>
      </c>
      <c r="Z205" s="3">
        <v>0</v>
      </c>
      <c r="AA205" s="3">
        <v>0</v>
      </c>
      <c r="AB205" s="3">
        <v>0</v>
      </c>
      <c r="AC205" s="3">
        <v>7.56</v>
      </c>
      <c r="AD205" s="3">
        <v>5.16</v>
      </c>
      <c r="AE205" s="3">
        <v>1.31</v>
      </c>
      <c r="AF205" s="3">
        <v>3</v>
      </c>
      <c r="AG205" s="3">
        <v>2</v>
      </c>
      <c r="AH205" s="3">
        <v>0.2</v>
      </c>
      <c r="AI205" s="3">
        <v>0.2</v>
      </c>
      <c r="AJ205" s="3">
        <v>1.34</v>
      </c>
      <c r="AK205" s="3">
        <v>1.22</v>
      </c>
      <c r="AL205" s="3">
        <v>0.2</v>
      </c>
      <c r="AM205" s="3">
        <v>0</v>
      </c>
      <c r="AN205" s="3">
        <v>0</v>
      </c>
      <c r="AO205" s="3">
        <v>0.2</v>
      </c>
      <c r="AP205" s="3">
        <v>0</v>
      </c>
      <c r="AQ205" s="3">
        <v>0</v>
      </c>
      <c r="AR205" s="3">
        <v>0</v>
      </c>
      <c r="AS205" s="3">
        <v>0.01</v>
      </c>
      <c r="AT205" s="4">
        <v>1.2</v>
      </c>
    </row>
    <row r="206" spans="1:46" x14ac:dyDescent="0.25">
      <c r="A206" s="65">
        <v>2021</v>
      </c>
      <c r="B206" s="65">
        <v>12</v>
      </c>
      <c r="C206" s="63">
        <v>9</v>
      </c>
      <c r="D206" s="64">
        <v>13</v>
      </c>
      <c r="E206" s="5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5.96</v>
      </c>
      <c r="R206" s="3">
        <v>0</v>
      </c>
      <c r="S206" s="3">
        <v>1.3</v>
      </c>
      <c r="T206" s="3">
        <v>0</v>
      </c>
      <c r="U206" s="3">
        <v>0</v>
      </c>
      <c r="V206" s="3">
        <v>0.43</v>
      </c>
      <c r="W206" s="3">
        <v>7.74</v>
      </c>
      <c r="X206" s="3">
        <v>0</v>
      </c>
      <c r="Y206" s="3">
        <v>4.97</v>
      </c>
      <c r="Z206" s="3">
        <v>0</v>
      </c>
      <c r="AA206" s="3">
        <v>0</v>
      </c>
      <c r="AB206" s="3">
        <v>0</v>
      </c>
      <c r="AC206" s="3">
        <v>7.56</v>
      </c>
      <c r="AD206" s="3">
        <v>5.16</v>
      </c>
      <c r="AE206" s="3">
        <v>1.22</v>
      </c>
      <c r="AF206" s="3">
        <v>3</v>
      </c>
      <c r="AG206" s="3">
        <v>2</v>
      </c>
      <c r="AH206" s="3">
        <v>0.2</v>
      </c>
      <c r="AI206" s="3">
        <v>0.2</v>
      </c>
      <c r="AJ206" s="3">
        <v>1.34</v>
      </c>
      <c r="AK206" s="3">
        <v>1.22</v>
      </c>
      <c r="AL206" s="3">
        <v>0.2</v>
      </c>
      <c r="AM206" s="3">
        <v>0</v>
      </c>
      <c r="AN206" s="3">
        <v>0</v>
      </c>
      <c r="AO206" s="3">
        <v>0.2</v>
      </c>
      <c r="AP206" s="3">
        <v>0</v>
      </c>
      <c r="AQ206" s="3">
        <v>0</v>
      </c>
      <c r="AR206" s="3">
        <v>0</v>
      </c>
      <c r="AS206" s="3">
        <v>0.01</v>
      </c>
      <c r="AT206" s="4">
        <v>1.2</v>
      </c>
    </row>
    <row r="207" spans="1:46" x14ac:dyDescent="0.25">
      <c r="A207" s="65">
        <v>2021</v>
      </c>
      <c r="B207" s="65">
        <v>12</v>
      </c>
      <c r="C207" s="63">
        <v>9</v>
      </c>
      <c r="D207" s="64">
        <v>14</v>
      </c>
      <c r="E207" s="5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15.26</v>
      </c>
      <c r="M207" s="3">
        <v>0</v>
      </c>
      <c r="N207" s="3">
        <v>0</v>
      </c>
      <c r="O207" s="3">
        <v>0</v>
      </c>
      <c r="P207" s="3">
        <v>0</v>
      </c>
      <c r="Q207" s="3">
        <v>5.91</v>
      </c>
      <c r="R207" s="3">
        <v>0</v>
      </c>
      <c r="S207" s="3">
        <v>1.3</v>
      </c>
      <c r="T207" s="3">
        <v>0</v>
      </c>
      <c r="U207" s="3">
        <v>0</v>
      </c>
      <c r="V207" s="3">
        <v>0</v>
      </c>
      <c r="W207" s="3">
        <v>7.78</v>
      </c>
      <c r="X207" s="3">
        <v>0</v>
      </c>
      <c r="Y207" s="3">
        <v>5.01</v>
      </c>
      <c r="Z207" s="3">
        <v>0</v>
      </c>
      <c r="AA207" s="3">
        <v>0</v>
      </c>
      <c r="AB207" s="3">
        <v>0</v>
      </c>
      <c r="AC207" s="3">
        <v>7.56</v>
      </c>
      <c r="AD207" s="3">
        <v>5.17</v>
      </c>
      <c r="AE207" s="3">
        <v>1.22</v>
      </c>
      <c r="AF207" s="3">
        <v>3</v>
      </c>
      <c r="AG207" s="3">
        <v>2</v>
      </c>
      <c r="AH207" s="3">
        <v>0.2</v>
      </c>
      <c r="AI207" s="3">
        <v>0.2</v>
      </c>
      <c r="AJ207" s="3">
        <v>1.34</v>
      </c>
      <c r="AK207" s="3">
        <v>1.22</v>
      </c>
      <c r="AL207" s="3">
        <v>0.2</v>
      </c>
      <c r="AM207" s="3">
        <v>0</v>
      </c>
      <c r="AN207" s="3">
        <v>0</v>
      </c>
      <c r="AO207" s="3">
        <v>0.2</v>
      </c>
      <c r="AP207" s="3">
        <v>0</v>
      </c>
      <c r="AQ207" s="3">
        <v>0</v>
      </c>
      <c r="AR207" s="3">
        <v>0</v>
      </c>
      <c r="AS207" s="3">
        <v>0</v>
      </c>
      <c r="AT207" s="4">
        <v>1.2</v>
      </c>
    </row>
    <row r="208" spans="1:46" x14ac:dyDescent="0.25">
      <c r="A208" s="65">
        <v>2021</v>
      </c>
      <c r="B208" s="65">
        <v>12</v>
      </c>
      <c r="C208" s="63">
        <v>9</v>
      </c>
      <c r="D208" s="64">
        <v>15</v>
      </c>
      <c r="E208" s="5">
        <v>0</v>
      </c>
      <c r="F208" s="3">
        <v>0</v>
      </c>
      <c r="G208" s="3">
        <v>0</v>
      </c>
      <c r="H208" s="3">
        <v>0</v>
      </c>
      <c r="I208" s="3">
        <v>0</v>
      </c>
      <c r="J208" s="3">
        <v>25.88</v>
      </c>
      <c r="K208" s="3">
        <v>0</v>
      </c>
      <c r="L208" s="3">
        <v>3.01</v>
      </c>
      <c r="M208" s="3">
        <v>0</v>
      </c>
      <c r="N208" s="3">
        <v>0</v>
      </c>
      <c r="O208" s="3">
        <v>0</v>
      </c>
      <c r="P208" s="3">
        <v>20</v>
      </c>
      <c r="Q208" s="3">
        <v>5.85</v>
      </c>
      <c r="R208" s="3">
        <v>0</v>
      </c>
      <c r="S208" s="3">
        <v>1.3</v>
      </c>
      <c r="T208" s="3">
        <v>0</v>
      </c>
      <c r="U208" s="3">
        <v>0.2</v>
      </c>
      <c r="V208" s="3">
        <v>0</v>
      </c>
      <c r="W208" s="3">
        <v>7.75</v>
      </c>
      <c r="X208" s="3">
        <v>0</v>
      </c>
      <c r="Y208" s="3">
        <v>4.97</v>
      </c>
      <c r="Z208" s="3">
        <v>0.5</v>
      </c>
      <c r="AA208" s="3">
        <v>0</v>
      </c>
      <c r="AB208" s="3">
        <v>0</v>
      </c>
      <c r="AC208" s="3">
        <v>7.57</v>
      </c>
      <c r="AD208" s="3">
        <v>0.05</v>
      </c>
      <c r="AE208" s="3">
        <v>1.31</v>
      </c>
      <c r="AF208" s="3">
        <v>3</v>
      </c>
      <c r="AG208" s="3">
        <v>2</v>
      </c>
      <c r="AH208" s="3">
        <v>0.2</v>
      </c>
      <c r="AI208" s="3">
        <v>0</v>
      </c>
      <c r="AJ208" s="3">
        <v>1.35</v>
      </c>
      <c r="AK208" s="3">
        <v>1.22</v>
      </c>
      <c r="AL208" s="3">
        <v>0</v>
      </c>
      <c r="AM208" s="3">
        <v>0</v>
      </c>
      <c r="AN208" s="3">
        <v>0</v>
      </c>
      <c r="AO208" s="3">
        <v>0.2</v>
      </c>
      <c r="AP208" s="3">
        <v>0</v>
      </c>
      <c r="AQ208" s="3">
        <v>0</v>
      </c>
      <c r="AR208" s="3">
        <v>0</v>
      </c>
      <c r="AS208" s="3">
        <v>0.01</v>
      </c>
      <c r="AT208" s="4">
        <v>1.2</v>
      </c>
    </row>
    <row r="209" spans="1:46" x14ac:dyDescent="0.25">
      <c r="A209" s="65">
        <v>2021</v>
      </c>
      <c r="B209" s="65">
        <v>12</v>
      </c>
      <c r="C209" s="63">
        <v>9</v>
      </c>
      <c r="D209" s="64">
        <v>16</v>
      </c>
      <c r="E209" s="5">
        <v>0</v>
      </c>
      <c r="F209" s="3">
        <v>0</v>
      </c>
      <c r="G209" s="3">
        <v>0</v>
      </c>
      <c r="H209" s="3">
        <v>0</v>
      </c>
      <c r="I209" s="3">
        <v>0</v>
      </c>
      <c r="J209" s="3">
        <v>26.06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21.16</v>
      </c>
      <c r="Q209" s="3">
        <v>5.8</v>
      </c>
      <c r="R209" s="3">
        <v>0</v>
      </c>
      <c r="S209" s="3">
        <v>1.3</v>
      </c>
      <c r="T209" s="3">
        <v>0</v>
      </c>
      <c r="U209" s="3">
        <v>0</v>
      </c>
      <c r="V209" s="3">
        <v>0</v>
      </c>
      <c r="W209" s="3">
        <v>7.77</v>
      </c>
      <c r="X209" s="3">
        <v>0</v>
      </c>
      <c r="Y209" s="3">
        <v>4.0999999999999996</v>
      </c>
      <c r="Z209" s="3">
        <v>0</v>
      </c>
      <c r="AA209" s="3">
        <v>0</v>
      </c>
      <c r="AB209" s="3">
        <v>0</v>
      </c>
      <c r="AC209" s="3">
        <v>7.56</v>
      </c>
      <c r="AD209" s="3">
        <v>0</v>
      </c>
      <c r="AE209" s="3">
        <v>1.27</v>
      </c>
      <c r="AF209" s="3">
        <v>3</v>
      </c>
      <c r="AG209" s="3">
        <v>2</v>
      </c>
      <c r="AH209" s="3">
        <v>0.2</v>
      </c>
      <c r="AI209" s="3">
        <v>0</v>
      </c>
      <c r="AJ209" s="3">
        <v>1.35</v>
      </c>
      <c r="AK209" s="3">
        <v>1.22</v>
      </c>
      <c r="AL209" s="3">
        <v>0</v>
      </c>
      <c r="AM209" s="3">
        <v>0</v>
      </c>
      <c r="AN209" s="3">
        <v>0</v>
      </c>
      <c r="AO209" s="3">
        <v>0.2</v>
      </c>
      <c r="AP209" s="3">
        <v>0</v>
      </c>
      <c r="AQ209" s="3">
        <v>0</v>
      </c>
      <c r="AR209" s="3">
        <v>0</v>
      </c>
      <c r="AS209" s="3">
        <v>0</v>
      </c>
      <c r="AT209" s="4">
        <v>1.2</v>
      </c>
    </row>
    <row r="210" spans="1:46" x14ac:dyDescent="0.25">
      <c r="A210" s="65">
        <v>2021</v>
      </c>
      <c r="B210" s="65">
        <v>12</v>
      </c>
      <c r="C210" s="63">
        <v>9</v>
      </c>
      <c r="D210" s="64">
        <v>17</v>
      </c>
      <c r="E210" s="5">
        <v>0</v>
      </c>
      <c r="F210" s="3">
        <v>0</v>
      </c>
      <c r="G210" s="3">
        <v>0</v>
      </c>
      <c r="H210" s="3">
        <v>38.46</v>
      </c>
      <c r="I210" s="3">
        <v>0</v>
      </c>
      <c r="J210" s="3">
        <v>23.03</v>
      </c>
      <c r="K210" s="3">
        <v>0</v>
      </c>
      <c r="L210" s="3">
        <v>0</v>
      </c>
      <c r="M210" s="3">
        <v>0</v>
      </c>
      <c r="N210" s="3">
        <v>11.29</v>
      </c>
      <c r="O210" s="3">
        <v>0</v>
      </c>
      <c r="P210" s="3">
        <v>21.22</v>
      </c>
      <c r="Q210" s="3">
        <v>5.77</v>
      </c>
      <c r="R210" s="3">
        <v>0</v>
      </c>
      <c r="S210" s="3">
        <v>1.3</v>
      </c>
      <c r="T210" s="3">
        <v>0</v>
      </c>
      <c r="U210" s="3">
        <v>0</v>
      </c>
      <c r="V210" s="3">
        <v>0</v>
      </c>
      <c r="W210" s="3">
        <v>7.8</v>
      </c>
      <c r="X210" s="3">
        <v>0</v>
      </c>
      <c r="Y210" s="3">
        <v>4.04</v>
      </c>
      <c r="Z210" s="3">
        <v>0</v>
      </c>
      <c r="AA210" s="3">
        <v>0</v>
      </c>
      <c r="AB210" s="3">
        <v>0</v>
      </c>
      <c r="AC210" s="3">
        <v>7.56</v>
      </c>
      <c r="AD210" s="3">
        <v>0</v>
      </c>
      <c r="AE210" s="3">
        <v>1.3</v>
      </c>
      <c r="AF210" s="3">
        <v>3</v>
      </c>
      <c r="AG210" s="3">
        <v>2</v>
      </c>
      <c r="AH210" s="3">
        <v>0.2</v>
      </c>
      <c r="AI210" s="3">
        <v>0</v>
      </c>
      <c r="AJ210" s="3">
        <v>1.35</v>
      </c>
      <c r="AK210" s="3">
        <v>1.22</v>
      </c>
      <c r="AL210" s="3">
        <v>0</v>
      </c>
      <c r="AM210" s="3">
        <v>0</v>
      </c>
      <c r="AN210" s="3">
        <v>0</v>
      </c>
      <c r="AO210" s="3">
        <v>0.2</v>
      </c>
      <c r="AP210" s="3">
        <v>0</v>
      </c>
      <c r="AQ210" s="3">
        <v>0</v>
      </c>
      <c r="AR210" s="3">
        <v>0</v>
      </c>
      <c r="AS210" s="3">
        <v>0</v>
      </c>
      <c r="AT210" s="4">
        <v>1.2</v>
      </c>
    </row>
    <row r="211" spans="1:46" x14ac:dyDescent="0.25">
      <c r="A211" s="65">
        <v>2021</v>
      </c>
      <c r="B211" s="65">
        <v>12</v>
      </c>
      <c r="C211" s="63">
        <v>9</v>
      </c>
      <c r="D211" s="64">
        <v>18</v>
      </c>
      <c r="E211" s="5">
        <v>0</v>
      </c>
      <c r="F211" s="3">
        <v>20.97</v>
      </c>
      <c r="G211" s="3">
        <v>0</v>
      </c>
      <c r="H211" s="3">
        <v>40.81</v>
      </c>
      <c r="I211" s="3">
        <v>0</v>
      </c>
      <c r="J211" s="3">
        <v>26.57</v>
      </c>
      <c r="K211" s="3">
        <v>0</v>
      </c>
      <c r="L211" s="3">
        <v>0.24</v>
      </c>
      <c r="M211" s="3">
        <v>0</v>
      </c>
      <c r="N211" s="3">
        <v>12.2</v>
      </c>
      <c r="O211" s="3">
        <v>0</v>
      </c>
      <c r="P211" s="3">
        <v>21.27</v>
      </c>
      <c r="Q211" s="3">
        <v>5.74</v>
      </c>
      <c r="R211" s="3">
        <v>0</v>
      </c>
      <c r="S211" s="3">
        <v>1.3</v>
      </c>
      <c r="T211" s="3">
        <v>0</v>
      </c>
      <c r="U211" s="3">
        <v>0</v>
      </c>
      <c r="V211" s="3">
        <v>0</v>
      </c>
      <c r="W211" s="3">
        <v>7.81</v>
      </c>
      <c r="X211" s="3">
        <v>0</v>
      </c>
      <c r="Y211" s="3">
        <v>3.9</v>
      </c>
      <c r="Z211" s="3">
        <v>0</v>
      </c>
      <c r="AA211" s="3">
        <v>0</v>
      </c>
      <c r="AB211" s="3">
        <v>0</v>
      </c>
      <c r="AC211" s="3">
        <v>7.56</v>
      </c>
      <c r="AD211" s="3">
        <v>0</v>
      </c>
      <c r="AE211" s="3">
        <v>1.21</v>
      </c>
      <c r="AF211" s="3">
        <v>3</v>
      </c>
      <c r="AG211" s="3">
        <v>2</v>
      </c>
      <c r="AH211" s="3">
        <v>0.2</v>
      </c>
      <c r="AI211" s="3">
        <v>0</v>
      </c>
      <c r="AJ211" s="3">
        <v>0.65</v>
      </c>
      <c r="AK211" s="3">
        <v>1.22</v>
      </c>
      <c r="AL211" s="3">
        <v>0</v>
      </c>
      <c r="AM211" s="3">
        <v>0</v>
      </c>
      <c r="AN211" s="3">
        <v>0</v>
      </c>
      <c r="AO211" s="3">
        <v>0.2</v>
      </c>
      <c r="AP211" s="3">
        <v>0</v>
      </c>
      <c r="AQ211" s="3">
        <v>0</v>
      </c>
      <c r="AR211" s="3">
        <v>0</v>
      </c>
      <c r="AS211" s="3">
        <v>13.84</v>
      </c>
      <c r="AT211" s="4">
        <v>1.2</v>
      </c>
    </row>
    <row r="212" spans="1:46" x14ac:dyDescent="0.25">
      <c r="A212" s="65">
        <v>2021</v>
      </c>
      <c r="B212" s="65">
        <v>12</v>
      </c>
      <c r="C212" s="63">
        <v>9</v>
      </c>
      <c r="D212" s="64">
        <v>19</v>
      </c>
      <c r="E212" s="5">
        <v>0</v>
      </c>
      <c r="F212" s="3">
        <v>42.18</v>
      </c>
      <c r="G212" s="3">
        <v>0</v>
      </c>
      <c r="H212" s="3">
        <v>40.770000000000003</v>
      </c>
      <c r="I212" s="3">
        <v>0</v>
      </c>
      <c r="J212" s="3">
        <v>26.62</v>
      </c>
      <c r="K212" s="3">
        <v>0</v>
      </c>
      <c r="L212" s="3">
        <v>21.38</v>
      </c>
      <c r="M212" s="3">
        <v>0</v>
      </c>
      <c r="N212" s="3">
        <v>12.17</v>
      </c>
      <c r="O212" s="3">
        <v>0</v>
      </c>
      <c r="P212" s="3">
        <v>21.3</v>
      </c>
      <c r="Q212" s="3">
        <v>5.78</v>
      </c>
      <c r="R212" s="3">
        <v>0</v>
      </c>
      <c r="S212" s="3">
        <v>1.3</v>
      </c>
      <c r="T212" s="3">
        <v>0</v>
      </c>
      <c r="U212" s="3">
        <v>0</v>
      </c>
      <c r="V212" s="3">
        <v>8.8000000000000007</v>
      </c>
      <c r="W212" s="3">
        <v>7.8</v>
      </c>
      <c r="X212" s="3">
        <v>0</v>
      </c>
      <c r="Y212" s="3">
        <v>4.01</v>
      </c>
      <c r="Z212" s="3">
        <v>0</v>
      </c>
      <c r="AA212" s="3">
        <v>0</v>
      </c>
      <c r="AB212" s="3">
        <v>0</v>
      </c>
      <c r="AC212" s="3">
        <v>7.56</v>
      </c>
      <c r="AD212" s="3">
        <v>5.09</v>
      </c>
      <c r="AE212" s="3">
        <v>1.21</v>
      </c>
      <c r="AF212" s="3">
        <v>3</v>
      </c>
      <c r="AG212" s="3">
        <v>2</v>
      </c>
      <c r="AH212" s="3">
        <v>0.2</v>
      </c>
      <c r="AI212" s="3">
        <v>0</v>
      </c>
      <c r="AJ212" s="3">
        <v>0.01</v>
      </c>
      <c r="AK212" s="3">
        <v>0.85</v>
      </c>
      <c r="AL212" s="3">
        <v>0</v>
      </c>
      <c r="AM212" s="3">
        <v>0</v>
      </c>
      <c r="AN212" s="3">
        <v>0</v>
      </c>
      <c r="AO212" s="3">
        <v>0.2</v>
      </c>
      <c r="AP212" s="3">
        <v>0</v>
      </c>
      <c r="AQ212" s="3">
        <v>10.61</v>
      </c>
      <c r="AR212" s="3">
        <v>0</v>
      </c>
      <c r="AS212" s="3">
        <v>35.56</v>
      </c>
      <c r="AT212" s="4">
        <v>1.2</v>
      </c>
    </row>
    <row r="213" spans="1:46" x14ac:dyDescent="0.25">
      <c r="A213" s="65">
        <v>2021</v>
      </c>
      <c r="B213" s="65">
        <v>12</v>
      </c>
      <c r="C213" s="63">
        <v>9</v>
      </c>
      <c r="D213" s="64">
        <v>20</v>
      </c>
      <c r="E213" s="5">
        <v>0</v>
      </c>
      <c r="F213" s="3">
        <v>40.98</v>
      </c>
      <c r="G213" s="3">
        <v>0</v>
      </c>
      <c r="H213" s="3">
        <v>40.64</v>
      </c>
      <c r="I213" s="3">
        <v>0</v>
      </c>
      <c r="J213" s="3">
        <v>26.62</v>
      </c>
      <c r="K213" s="3">
        <v>0</v>
      </c>
      <c r="L213" s="3">
        <v>21.29</v>
      </c>
      <c r="M213" s="3">
        <v>0</v>
      </c>
      <c r="N213" s="3">
        <v>12.14</v>
      </c>
      <c r="O213" s="3">
        <v>0</v>
      </c>
      <c r="P213" s="3">
        <v>21.2</v>
      </c>
      <c r="Q213" s="3">
        <v>5.86</v>
      </c>
      <c r="R213" s="3">
        <v>0</v>
      </c>
      <c r="S213" s="3">
        <v>1.3</v>
      </c>
      <c r="T213" s="3">
        <v>0</v>
      </c>
      <c r="U213" s="3">
        <v>0</v>
      </c>
      <c r="V213" s="3">
        <v>8.82</v>
      </c>
      <c r="W213" s="3">
        <v>7.79</v>
      </c>
      <c r="X213" s="3">
        <v>0</v>
      </c>
      <c r="Y213" s="3">
        <v>4.01</v>
      </c>
      <c r="Z213" s="3">
        <v>0</v>
      </c>
      <c r="AA213" s="3">
        <v>0</v>
      </c>
      <c r="AB213" s="3">
        <v>0</v>
      </c>
      <c r="AC213" s="3">
        <v>7.55</v>
      </c>
      <c r="AD213" s="3">
        <v>5.18</v>
      </c>
      <c r="AE213" s="3">
        <v>1.2</v>
      </c>
      <c r="AF213" s="3">
        <v>3</v>
      </c>
      <c r="AG213" s="3">
        <v>2</v>
      </c>
      <c r="AH213" s="3">
        <v>0.2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0.2</v>
      </c>
      <c r="AP213" s="3">
        <v>0</v>
      </c>
      <c r="AQ213" s="3">
        <v>23.03</v>
      </c>
      <c r="AR213" s="3">
        <v>0</v>
      </c>
      <c r="AS213" s="3">
        <v>34.82</v>
      </c>
      <c r="AT213" s="4">
        <v>1.2</v>
      </c>
    </row>
    <row r="214" spans="1:46" x14ac:dyDescent="0.25">
      <c r="A214" s="65">
        <v>2021</v>
      </c>
      <c r="B214" s="65">
        <v>12</v>
      </c>
      <c r="C214" s="63">
        <v>9</v>
      </c>
      <c r="D214" s="64">
        <v>21</v>
      </c>
      <c r="E214" s="5">
        <v>0</v>
      </c>
      <c r="F214" s="3">
        <v>40.47</v>
      </c>
      <c r="G214" s="3">
        <v>0</v>
      </c>
      <c r="H214" s="3">
        <v>40.549999999999997</v>
      </c>
      <c r="I214" s="3">
        <v>0</v>
      </c>
      <c r="J214" s="3">
        <v>26.65</v>
      </c>
      <c r="K214" s="3">
        <v>0</v>
      </c>
      <c r="L214" s="3">
        <v>21.22</v>
      </c>
      <c r="M214" s="3">
        <v>0</v>
      </c>
      <c r="N214" s="3">
        <v>12.12</v>
      </c>
      <c r="O214" s="3">
        <v>0</v>
      </c>
      <c r="P214" s="3">
        <v>21.17</v>
      </c>
      <c r="Q214" s="3">
        <v>5.92</v>
      </c>
      <c r="R214" s="3">
        <v>0</v>
      </c>
      <c r="S214" s="3">
        <v>1.3</v>
      </c>
      <c r="T214" s="3">
        <v>0</v>
      </c>
      <c r="U214" s="3">
        <v>0</v>
      </c>
      <c r="V214" s="3">
        <v>8.81</v>
      </c>
      <c r="W214" s="3">
        <v>7.8</v>
      </c>
      <c r="X214" s="3">
        <v>0</v>
      </c>
      <c r="Y214" s="3">
        <v>4.01</v>
      </c>
      <c r="Z214" s="3">
        <v>0</v>
      </c>
      <c r="AA214" s="3">
        <v>0</v>
      </c>
      <c r="AB214" s="3">
        <v>0</v>
      </c>
      <c r="AC214" s="3">
        <v>7.55</v>
      </c>
      <c r="AD214" s="3">
        <v>5.14</v>
      </c>
      <c r="AE214" s="3">
        <v>1.23</v>
      </c>
      <c r="AF214" s="3">
        <v>3</v>
      </c>
      <c r="AG214" s="3">
        <v>2</v>
      </c>
      <c r="AH214" s="3">
        <v>0.2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0.2</v>
      </c>
      <c r="AP214" s="3">
        <v>0</v>
      </c>
      <c r="AQ214" s="3">
        <v>22.93</v>
      </c>
      <c r="AR214" s="3">
        <v>0</v>
      </c>
      <c r="AS214" s="3">
        <v>34.340000000000003</v>
      </c>
      <c r="AT214" s="4">
        <v>1.2</v>
      </c>
    </row>
    <row r="215" spans="1:46" x14ac:dyDescent="0.25">
      <c r="A215" s="65">
        <v>2021</v>
      </c>
      <c r="B215" s="65">
        <v>12</v>
      </c>
      <c r="C215" s="63">
        <v>9</v>
      </c>
      <c r="D215" s="64">
        <v>22</v>
      </c>
      <c r="E215" s="5">
        <v>0</v>
      </c>
      <c r="F215" s="3">
        <v>40.6</v>
      </c>
      <c r="G215" s="3">
        <v>0</v>
      </c>
      <c r="H215" s="3">
        <v>40.5</v>
      </c>
      <c r="I215" s="3">
        <v>0</v>
      </c>
      <c r="J215" s="3">
        <v>26.69</v>
      </c>
      <c r="K215" s="3">
        <v>0</v>
      </c>
      <c r="L215" s="3">
        <v>21.26</v>
      </c>
      <c r="M215" s="3">
        <v>0</v>
      </c>
      <c r="N215" s="3">
        <v>12.14</v>
      </c>
      <c r="O215" s="3">
        <v>0</v>
      </c>
      <c r="P215" s="3">
        <v>21.21</v>
      </c>
      <c r="Q215" s="3">
        <v>5.97</v>
      </c>
      <c r="R215" s="3">
        <v>0</v>
      </c>
      <c r="S215" s="3">
        <v>1.3</v>
      </c>
      <c r="T215" s="3">
        <v>0</v>
      </c>
      <c r="U215" s="3">
        <v>0</v>
      </c>
      <c r="V215" s="3">
        <v>8.82</v>
      </c>
      <c r="W215" s="3">
        <v>7.79</v>
      </c>
      <c r="X215" s="3">
        <v>0</v>
      </c>
      <c r="Y215" s="3">
        <v>4.01</v>
      </c>
      <c r="Z215" s="3">
        <v>0</v>
      </c>
      <c r="AA215" s="3">
        <v>0</v>
      </c>
      <c r="AB215" s="3">
        <v>0</v>
      </c>
      <c r="AC215" s="3">
        <v>7.55</v>
      </c>
      <c r="AD215" s="3">
        <v>5.0999999999999996</v>
      </c>
      <c r="AE215" s="3">
        <v>1.32</v>
      </c>
      <c r="AF215" s="3">
        <v>3</v>
      </c>
      <c r="AG215" s="3">
        <v>2</v>
      </c>
      <c r="AH215" s="3">
        <v>0.2</v>
      </c>
      <c r="AI215" s="3">
        <v>0</v>
      </c>
      <c r="AJ215" s="3">
        <v>1.1399999999999999</v>
      </c>
      <c r="AK215" s="3">
        <v>0.83</v>
      </c>
      <c r="AL215" s="3">
        <v>0</v>
      </c>
      <c r="AM215" s="3">
        <v>0</v>
      </c>
      <c r="AN215" s="3">
        <v>0</v>
      </c>
      <c r="AO215" s="3">
        <v>0.2</v>
      </c>
      <c r="AP215" s="3">
        <v>0</v>
      </c>
      <c r="AQ215" s="3">
        <v>23.01</v>
      </c>
      <c r="AR215" s="3">
        <v>0</v>
      </c>
      <c r="AS215" s="3">
        <v>34.520000000000003</v>
      </c>
      <c r="AT215" s="4">
        <v>1.2</v>
      </c>
    </row>
    <row r="216" spans="1:46" x14ac:dyDescent="0.25">
      <c r="A216" s="65">
        <v>2021</v>
      </c>
      <c r="B216" s="65">
        <v>12</v>
      </c>
      <c r="C216" s="63">
        <v>9</v>
      </c>
      <c r="D216" s="64">
        <v>23</v>
      </c>
      <c r="E216" s="5">
        <v>0</v>
      </c>
      <c r="F216" s="3">
        <v>40.909999999999997</v>
      </c>
      <c r="G216" s="3">
        <v>0</v>
      </c>
      <c r="H216" s="3">
        <v>40.61</v>
      </c>
      <c r="I216" s="3">
        <v>0</v>
      </c>
      <c r="J216" s="3">
        <v>26.75</v>
      </c>
      <c r="K216" s="3">
        <v>0</v>
      </c>
      <c r="L216" s="3">
        <v>21.3</v>
      </c>
      <c r="M216" s="3">
        <v>0</v>
      </c>
      <c r="N216" s="3">
        <v>12.18</v>
      </c>
      <c r="O216" s="3">
        <v>0</v>
      </c>
      <c r="P216" s="3">
        <v>21.22</v>
      </c>
      <c r="Q216" s="3">
        <v>6.01</v>
      </c>
      <c r="R216" s="3">
        <v>0</v>
      </c>
      <c r="S216" s="3">
        <v>1.3</v>
      </c>
      <c r="T216" s="3">
        <v>0</v>
      </c>
      <c r="U216" s="3">
        <v>0</v>
      </c>
      <c r="V216" s="3">
        <v>8.84</v>
      </c>
      <c r="W216" s="3">
        <v>7.81</v>
      </c>
      <c r="X216" s="3">
        <v>0</v>
      </c>
      <c r="Y216" s="3">
        <v>4.01</v>
      </c>
      <c r="Z216" s="3">
        <v>0</v>
      </c>
      <c r="AA216" s="3">
        <v>0</v>
      </c>
      <c r="AB216" s="3">
        <v>0</v>
      </c>
      <c r="AC216" s="3">
        <v>7.55</v>
      </c>
      <c r="AD216" s="3">
        <v>5.09</v>
      </c>
      <c r="AE216" s="3">
        <v>1.33</v>
      </c>
      <c r="AF216" s="3">
        <v>3</v>
      </c>
      <c r="AG216" s="3">
        <v>2</v>
      </c>
      <c r="AH216" s="3">
        <v>0.2</v>
      </c>
      <c r="AI216" s="3">
        <v>0</v>
      </c>
      <c r="AJ216" s="3">
        <v>1.35</v>
      </c>
      <c r="AK216" s="3">
        <v>1.23</v>
      </c>
      <c r="AL216" s="3">
        <v>0</v>
      </c>
      <c r="AM216" s="3">
        <v>0</v>
      </c>
      <c r="AN216" s="3">
        <v>0</v>
      </c>
      <c r="AO216" s="3">
        <v>0.2</v>
      </c>
      <c r="AP216" s="3">
        <v>0</v>
      </c>
      <c r="AQ216" s="3">
        <v>23.12</v>
      </c>
      <c r="AR216" s="3">
        <v>0</v>
      </c>
      <c r="AS216" s="3">
        <v>35.08</v>
      </c>
      <c r="AT216" s="4">
        <v>1.2</v>
      </c>
    </row>
    <row r="217" spans="1:46" x14ac:dyDescent="0.25">
      <c r="A217" s="65">
        <v>2021</v>
      </c>
      <c r="B217" s="65">
        <v>12</v>
      </c>
      <c r="C217" s="63">
        <v>9</v>
      </c>
      <c r="D217" s="64">
        <v>24</v>
      </c>
      <c r="E217" s="5">
        <v>0</v>
      </c>
      <c r="F217" s="3">
        <v>40.03</v>
      </c>
      <c r="G217" s="3">
        <v>0</v>
      </c>
      <c r="H217" s="3">
        <v>40.409999999999997</v>
      </c>
      <c r="I217" s="3">
        <v>0</v>
      </c>
      <c r="J217" s="3">
        <v>26.77</v>
      </c>
      <c r="K217" s="3">
        <v>0</v>
      </c>
      <c r="L217" s="3">
        <v>21.2</v>
      </c>
      <c r="M217" s="3">
        <v>0</v>
      </c>
      <c r="N217" s="3">
        <v>12.12</v>
      </c>
      <c r="O217" s="3">
        <v>0</v>
      </c>
      <c r="P217" s="3">
        <v>21.19</v>
      </c>
      <c r="Q217" s="3">
        <v>6.05</v>
      </c>
      <c r="R217" s="3">
        <v>0</v>
      </c>
      <c r="S217" s="3">
        <v>1.3</v>
      </c>
      <c r="T217" s="3">
        <v>0</v>
      </c>
      <c r="U217" s="3">
        <v>0.2</v>
      </c>
      <c r="V217" s="3">
        <v>8.5</v>
      </c>
      <c r="W217" s="3">
        <v>7.81</v>
      </c>
      <c r="X217" s="3">
        <v>0</v>
      </c>
      <c r="Y217" s="3">
        <v>4.01</v>
      </c>
      <c r="Z217" s="3">
        <v>0.2</v>
      </c>
      <c r="AA217" s="3">
        <v>0</v>
      </c>
      <c r="AB217" s="3">
        <v>0</v>
      </c>
      <c r="AC217" s="3">
        <v>7.55</v>
      </c>
      <c r="AD217" s="3">
        <v>5.07</v>
      </c>
      <c r="AE217" s="3">
        <v>1.24</v>
      </c>
      <c r="AF217" s="3">
        <v>3</v>
      </c>
      <c r="AG217" s="3">
        <v>2</v>
      </c>
      <c r="AH217" s="3">
        <v>0.2</v>
      </c>
      <c r="AI217" s="3">
        <v>0.2</v>
      </c>
      <c r="AJ217" s="3">
        <v>1.35</v>
      </c>
      <c r="AK217" s="3">
        <v>1.23</v>
      </c>
      <c r="AL217" s="3">
        <v>0.2</v>
      </c>
      <c r="AM217" s="3">
        <v>0</v>
      </c>
      <c r="AN217" s="3">
        <v>0</v>
      </c>
      <c r="AO217" s="3">
        <v>0.2</v>
      </c>
      <c r="AP217" s="3">
        <v>0</v>
      </c>
      <c r="AQ217" s="3">
        <v>20.149999999999999</v>
      </c>
      <c r="AR217" s="3">
        <v>0</v>
      </c>
      <c r="AS217" s="3">
        <v>34.36</v>
      </c>
      <c r="AT217" s="4">
        <v>1.2</v>
      </c>
    </row>
    <row r="218" spans="1:46" x14ac:dyDescent="0.25">
      <c r="A218" s="65">
        <v>2021</v>
      </c>
      <c r="B218" s="65">
        <v>12</v>
      </c>
      <c r="C218" s="63">
        <v>10</v>
      </c>
      <c r="D218" s="64">
        <v>1</v>
      </c>
      <c r="E218" s="5">
        <v>0</v>
      </c>
      <c r="F218" s="3">
        <v>40.159999999999997</v>
      </c>
      <c r="G218" s="3">
        <v>0</v>
      </c>
      <c r="H218" s="3">
        <v>40.47</v>
      </c>
      <c r="I218" s="3">
        <v>0</v>
      </c>
      <c r="J218" s="3">
        <v>26.79</v>
      </c>
      <c r="K218" s="3">
        <v>0</v>
      </c>
      <c r="L218" s="3">
        <v>0.73</v>
      </c>
      <c r="M218" s="3">
        <v>0</v>
      </c>
      <c r="N218" s="3">
        <v>12.15</v>
      </c>
      <c r="O218" s="3">
        <v>0</v>
      </c>
      <c r="P218" s="3">
        <v>21.18</v>
      </c>
      <c r="Q218" s="3">
        <v>6.09</v>
      </c>
      <c r="R218" s="3">
        <v>0</v>
      </c>
      <c r="S218" s="3">
        <v>1.3</v>
      </c>
      <c r="T218" s="3">
        <v>0</v>
      </c>
      <c r="U218" s="3">
        <v>0.2</v>
      </c>
      <c r="V218" s="3">
        <v>0</v>
      </c>
      <c r="W218" s="3">
        <v>7.81</v>
      </c>
      <c r="X218" s="3">
        <v>0</v>
      </c>
      <c r="Y218" s="3">
        <v>4.01</v>
      </c>
      <c r="Z218" s="3">
        <v>0.2</v>
      </c>
      <c r="AA218" s="3">
        <v>0</v>
      </c>
      <c r="AB218" s="3">
        <v>0</v>
      </c>
      <c r="AC218" s="3">
        <v>7.55</v>
      </c>
      <c r="AD218" s="3">
        <v>5.03</v>
      </c>
      <c r="AE218" s="3">
        <v>1.18</v>
      </c>
      <c r="AF218" s="3">
        <v>3</v>
      </c>
      <c r="AG218" s="3">
        <v>2</v>
      </c>
      <c r="AH218" s="3">
        <v>0.2</v>
      </c>
      <c r="AI218" s="3">
        <v>0.2</v>
      </c>
      <c r="AJ218" s="3">
        <v>1.35</v>
      </c>
      <c r="AK218" s="3">
        <v>1.22</v>
      </c>
      <c r="AL218" s="3">
        <v>0.2</v>
      </c>
      <c r="AM218" s="3">
        <v>0</v>
      </c>
      <c r="AN218" s="3">
        <v>0</v>
      </c>
      <c r="AO218" s="3">
        <v>0.2</v>
      </c>
      <c r="AP218" s="3">
        <v>0</v>
      </c>
      <c r="AQ218" s="3">
        <v>0</v>
      </c>
      <c r="AR218" s="3">
        <v>0</v>
      </c>
      <c r="AS218" s="3">
        <v>0.59</v>
      </c>
      <c r="AT218" s="4">
        <v>1.2</v>
      </c>
    </row>
    <row r="219" spans="1:46" x14ac:dyDescent="0.25">
      <c r="A219" s="65">
        <v>2021</v>
      </c>
      <c r="B219" s="65">
        <v>12</v>
      </c>
      <c r="C219" s="63">
        <v>10</v>
      </c>
      <c r="D219" s="64">
        <v>2</v>
      </c>
      <c r="E219" s="5">
        <v>0</v>
      </c>
      <c r="F219" s="3">
        <v>41.06</v>
      </c>
      <c r="G219" s="3">
        <v>0</v>
      </c>
      <c r="H219" s="3">
        <v>40.69</v>
      </c>
      <c r="I219" s="3">
        <v>0</v>
      </c>
      <c r="J219" s="3">
        <v>26.86</v>
      </c>
      <c r="K219" s="3">
        <v>0</v>
      </c>
      <c r="L219" s="3">
        <v>0</v>
      </c>
      <c r="M219" s="3">
        <v>0</v>
      </c>
      <c r="N219" s="3">
        <v>12.2</v>
      </c>
      <c r="O219" s="3">
        <v>0</v>
      </c>
      <c r="P219" s="3">
        <v>21.27</v>
      </c>
      <c r="Q219" s="3">
        <v>6.13</v>
      </c>
      <c r="R219" s="3">
        <v>0</v>
      </c>
      <c r="S219" s="3">
        <v>1.3</v>
      </c>
      <c r="T219" s="3">
        <v>0</v>
      </c>
      <c r="U219" s="3">
        <v>0.2</v>
      </c>
      <c r="V219" s="3">
        <v>0</v>
      </c>
      <c r="W219" s="3">
        <v>7.82</v>
      </c>
      <c r="X219" s="3">
        <v>0</v>
      </c>
      <c r="Y219" s="3">
        <v>4.01</v>
      </c>
      <c r="Z219" s="3">
        <v>0.2</v>
      </c>
      <c r="AA219" s="3">
        <v>0</v>
      </c>
      <c r="AB219" s="3">
        <v>0</v>
      </c>
      <c r="AC219" s="3">
        <v>7.55</v>
      </c>
      <c r="AD219" s="3">
        <v>5.09</v>
      </c>
      <c r="AE219" s="3">
        <v>1.21</v>
      </c>
      <c r="AF219" s="3">
        <v>3</v>
      </c>
      <c r="AG219" s="3">
        <v>2</v>
      </c>
      <c r="AH219" s="3">
        <v>0.2</v>
      </c>
      <c r="AI219" s="3">
        <v>0.2</v>
      </c>
      <c r="AJ219" s="3">
        <v>1.35</v>
      </c>
      <c r="AK219" s="3">
        <v>1.22</v>
      </c>
      <c r="AL219" s="3">
        <v>0.2</v>
      </c>
      <c r="AM219" s="3">
        <v>0</v>
      </c>
      <c r="AN219" s="3">
        <v>0</v>
      </c>
      <c r="AO219" s="3">
        <v>0.2</v>
      </c>
      <c r="AP219" s="3">
        <v>0</v>
      </c>
      <c r="AQ219" s="3">
        <v>0</v>
      </c>
      <c r="AR219" s="3">
        <v>0</v>
      </c>
      <c r="AS219" s="3">
        <v>0</v>
      </c>
      <c r="AT219" s="4">
        <v>1.2</v>
      </c>
    </row>
    <row r="220" spans="1:46" x14ac:dyDescent="0.25">
      <c r="A220" s="65">
        <v>2021</v>
      </c>
      <c r="B220" s="65">
        <v>12</v>
      </c>
      <c r="C220" s="63">
        <v>10</v>
      </c>
      <c r="D220" s="64">
        <v>3</v>
      </c>
      <c r="E220" s="5">
        <v>0</v>
      </c>
      <c r="F220" s="3">
        <v>34.94</v>
      </c>
      <c r="G220" s="3">
        <v>0</v>
      </c>
      <c r="H220" s="3">
        <v>9.0399999999999991</v>
      </c>
      <c r="I220" s="3">
        <v>0</v>
      </c>
      <c r="J220" s="3">
        <v>26.88</v>
      </c>
      <c r="K220" s="3">
        <v>0</v>
      </c>
      <c r="L220" s="3">
        <v>0</v>
      </c>
      <c r="M220" s="3">
        <v>0</v>
      </c>
      <c r="N220" s="3">
        <v>12.18</v>
      </c>
      <c r="O220" s="3">
        <v>0</v>
      </c>
      <c r="P220" s="3">
        <v>21.25</v>
      </c>
      <c r="Q220" s="3">
        <v>6.17</v>
      </c>
      <c r="R220" s="3">
        <v>0</v>
      </c>
      <c r="S220" s="3">
        <v>1.3</v>
      </c>
      <c r="T220" s="3">
        <v>0</v>
      </c>
      <c r="U220" s="3">
        <v>0.2</v>
      </c>
      <c r="V220" s="3">
        <v>0</v>
      </c>
      <c r="W220" s="3">
        <v>7.81</v>
      </c>
      <c r="X220" s="3">
        <v>0</v>
      </c>
      <c r="Y220" s="3">
        <v>4.0199999999999996</v>
      </c>
      <c r="Z220" s="3">
        <v>0.2</v>
      </c>
      <c r="AA220" s="3">
        <v>0</v>
      </c>
      <c r="AB220" s="3">
        <v>0</v>
      </c>
      <c r="AC220" s="3">
        <v>7.55</v>
      </c>
      <c r="AD220" s="3">
        <v>5.05</v>
      </c>
      <c r="AE220" s="3">
        <v>1.23</v>
      </c>
      <c r="AF220" s="3">
        <v>3</v>
      </c>
      <c r="AG220" s="3">
        <v>2</v>
      </c>
      <c r="AH220" s="3">
        <v>0.2</v>
      </c>
      <c r="AI220" s="3">
        <v>0.2</v>
      </c>
      <c r="AJ220" s="3">
        <v>1.35</v>
      </c>
      <c r="AK220" s="3">
        <v>1.22</v>
      </c>
      <c r="AL220" s="3">
        <v>0.2</v>
      </c>
      <c r="AM220" s="3">
        <v>0</v>
      </c>
      <c r="AN220" s="3">
        <v>0</v>
      </c>
      <c r="AO220" s="3">
        <v>0.2</v>
      </c>
      <c r="AP220" s="3">
        <v>0</v>
      </c>
      <c r="AQ220" s="3">
        <v>0</v>
      </c>
      <c r="AR220" s="3">
        <v>0</v>
      </c>
      <c r="AS220" s="3">
        <v>0</v>
      </c>
      <c r="AT220" s="4">
        <v>1.2</v>
      </c>
    </row>
    <row r="221" spans="1:46" x14ac:dyDescent="0.25">
      <c r="A221" s="65">
        <v>2021</v>
      </c>
      <c r="B221" s="65">
        <v>12</v>
      </c>
      <c r="C221" s="63">
        <v>10</v>
      </c>
      <c r="D221" s="64">
        <v>4</v>
      </c>
      <c r="E221" s="5">
        <v>0</v>
      </c>
      <c r="F221" s="3">
        <v>0</v>
      </c>
      <c r="G221" s="3">
        <v>0</v>
      </c>
      <c r="H221" s="3">
        <v>0</v>
      </c>
      <c r="I221" s="3">
        <v>0</v>
      </c>
      <c r="J221" s="3">
        <v>26.79</v>
      </c>
      <c r="K221" s="3">
        <v>0</v>
      </c>
      <c r="L221" s="3">
        <v>0</v>
      </c>
      <c r="M221" s="3">
        <v>0</v>
      </c>
      <c r="N221" s="3">
        <v>12.14</v>
      </c>
      <c r="O221" s="3">
        <v>0</v>
      </c>
      <c r="P221" s="3">
        <v>21.21</v>
      </c>
      <c r="Q221" s="3">
        <v>6.17</v>
      </c>
      <c r="R221" s="3">
        <v>0</v>
      </c>
      <c r="S221" s="3">
        <v>1.3</v>
      </c>
      <c r="T221" s="3">
        <v>0</v>
      </c>
      <c r="U221" s="3">
        <v>0.2</v>
      </c>
      <c r="V221" s="3">
        <v>0</v>
      </c>
      <c r="W221" s="3">
        <v>7.8</v>
      </c>
      <c r="X221" s="3">
        <v>0</v>
      </c>
      <c r="Y221" s="3">
        <v>4.0199999999999996</v>
      </c>
      <c r="Z221" s="3">
        <v>0.2</v>
      </c>
      <c r="AA221" s="3">
        <v>0</v>
      </c>
      <c r="AB221" s="3">
        <v>0</v>
      </c>
      <c r="AC221" s="3">
        <v>7.55</v>
      </c>
      <c r="AD221" s="3">
        <v>4.99</v>
      </c>
      <c r="AE221" s="3">
        <v>1.3</v>
      </c>
      <c r="AF221" s="3">
        <v>3</v>
      </c>
      <c r="AG221" s="3">
        <v>2</v>
      </c>
      <c r="AH221" s="3">
        <v>0.2</v>
      </c>
      <c r="AI221" s="3">
        <v>0.2</v>
      </c>
      <c r="AJ221" s="3">
        <v>1.35</v>
      </c>
      <c r="AK221" s="3">
        <v>1.22</v>
      </c>
      <c r="AL221" s="3">
        <v>0.2</v>
      </c>
      <c r="AM221" s="3">
        <v>0</v>
      </c>
      <c r="AN221" s="3">
        <v>0</v>
      </c>
      <c r="AO221" s="3">
        <v>0.2</v>
      </c>
      <c r="AP221" s="3">
        <v>0</v>
      </c>
      <c r="AQ221" s="3">
        <v>0</v>
      </c>
      <c r="AR221" s="3">
        <v>0</v>
      </c>
      <c r="AS221" s="3">
        <v>0</v>
      </c>
      <c r="AT221" s="4">
        <v>1.2</v>
      </c>
    </row>
    <row r="222" spans="1:46" x14ac:dyDescent="0.25">
      <c r="A222" s="65">
        <v>2021</v>
      </c>
      <c r="B222" s="65">
        <v>12</v>
      </c>
      <c r="C222" s="63">
        <v>10</v>
      </c>
      <c r="D222" s="64">
        <v>5</v>
      </c>
      <c r="E222" s="5">
        <v>0</v>
      </c>
      <c r="F222" s="3">
        <v>0</v>
      </c>
      <c r="G222" s="3">
        <v>0</v>
      </c>
      <c r="H222" s="3">
        <v>0</v>
      </c>
      <c r="I222" s="3">
        <v>0</v>
      </c>
      <c r="J222" s="3">
        <v>26.7</v>
      </c>
      <c r="K222" s="3">
        <v>0</v>
      </c>
      <c r="L222" s="3">
        <v>0</v>
      </c>
      <c r="M222" s="3">
        <v>0</v>
      </c>
      <c r="N222" s="3">
        <v>12.09</v>
      </c>
      <c r="O222" s="3">
        <v>0</v>
      </c>
      <c r="P222" s="3">
        <v>21.19</v>
      </c>
      <c r="Q222" s="3">
        <v>6.13</v>
      </c>
      <c r="R222" s="3">
        <v>0</v>
      </c>
      <c r="S222" s="3">
        <v>1.3</v>
      </c>
      <c r="T222" s="3">
        <v>0</v>
      </c>
      <c r="U222" s="3">
        <v>0.2</v>
      </c>
      <c r="V222" s="3">
        <v>0</v>
      </c>
      <c r="W222" s="3">
        <v>7.8</v>
      </c>
      <c r="X222" s="3">
        <v>0</v>
      </c>
      <c r="Y222" s="3">
        <v>4.0199999999999996</v>
      </c>
      <c r="Z222" s="3">
        <v>0.2</v>
      </c>
      <c r="AA222" s="3">
        <v>0</v>
      </c>
      <c r="AB222" s="3">
        <v>0</v>
      </c>
      <c r="AC222" s="3">
        <v>7.55</v>
      </c>
      <c r="AD222" s="3">
        <v>5.01</v>
      </c>
      <c r="AE222" s="3">
        <v>1.3</v>
      </c>
      <c r="AF222" s="3">
        <v>3</v>
      </c>
      <c r="AG222" s="3">
        <v>2</v>
      </c>
      <c r="AH222" s="3">
        <v>0.2</v>
      </c>
      <c r="AI222" s="3">
        <v>0.2</v>
      </c>
      <c r="AJ222" s="3">
        <v>1.35</v>
      </c>
      <c r="AK222" s="3">
        <v>1.22</v>
      </c>
      <c r="AL222" s="3">
        <v>0.2</v>
      </c>
      <c r="AM222" s="3">
        <v>0</v>
      </c>
      <c r="AN222" s="3">
        <v>0</v>
      </c>
      <c r="AO222" s="3">
        <v>0.2</v>
      </c>
      <c r="AP222" s="3">
        <v>0</v>
      </c>
      <c r="AQ222" s="3">
        <v>0</v>
      </c>
      <c r="AR222" s="3">
        <v>0</v>
      </c>
      <c r="AS222" s="3">
        <v>0</v>
      </c>
      <c r="AT222" s="4">
        <v>1.2</v>
      </c>
    </row>
    <row r="223" spans="1:46" x14ac:dyDescent="0.25">
      <c r="A223" s="65">
        <v>2021</v>
      </c>
      <c r="B223" s="65">
        <v>12</v>
      </c>
      <c r="C223" s="63">
        <v>10</v>
      </c>
      <c r="D223" s="64">
        <v>6</v>
      </c>
      <c r="E223" s="5">
        <v>0</v>
      </c>
      <c r="F223" s="3">
        <v>0</v>
      </c>
      <c r="G223" s="3">
        <v>0</v>
      </c>
      <c r="H223" s="3">
        <v>0</v>
      </c>
      <c r="I223" s="3">
        <v>0</v>
      </c>
      <c r="J223" s="3">
        <v>26.62</v>
      </c>
      <c r="K223" s="3">
        <v>0</v>
      </c>
      <c r="L223" s="3">
        <v>0</v>
      </c>
      <c r="M223" s="3">
        <v>0</v>
      </c>
      <c r="N223" s="3">
        <v>1.33</v>
      </c>
      <c r="O223" s="3">
        <v>0</v>
      </c>
      <c r="P223" s="3">
        <v>21.16</v>
      </c>
      <c r="Q223" s="3">
        <v>5.5</v>
      </c>
      <c r="R223" s="3">
        <v>0</v>
      </c>
      <c r="S223" s="3">
        <v>1.3</v>
      </c>
      <c r="T223" s="3">
        <v>0</v>
      </c>
      <c r="U223" s="3">
        <v>0.2</v>
      </c>
      <c r="V223" s="3">
        <v>0</v>
      </c>
      <c r="W223" s="3">
        <v>7.82</v>
      </c>
      <c r="X223" s="3">
        <v>0</v>
      </c>
      <c r="Y223" s="3">
        <v>4.03</v>
      </c>
      <c r="Z223" s="3">
        <v>0.2</v>
      </c>
      <c r="AA223" s="3">
        <v>0</v>
      </c>
      <c r="AB223" s="3">
        <v>0</v>
      </c>
      <c r="AC223" s="3">
        <v>7.55</v>
      </c>
      <c r="AD223" s="3">
        <v>5.0599999999999996</v>
      </c>
      <c r="AE223" s="3">
        <v>1.25</v>
      </c>
      <c r="AF223" s="3">
        <v>3</v>
      </c>
      <c r="AG223" s="3">
        <v>2</v>
      </c>
      <c r="AH223" s="3">
        <v>0.2</v>
      </c>
      <c r="AI223" s="3">
        <v>0.2</v>
      </c>
      <c r="AJ223" s="3">
        <v>1.35</v>
      </c>
      <c r="AK223" s="3">
        <v>1.22</v>
      </c>
      <c r="AL223" s="3">
        <v>0.2</v>
      </c>
      <c r="AM223" s="3">
        <v>0</v>
      </c>
      <c r="AN223" s="3">
        <v>0</v>
      </c>
      <c r="AO223" s="3">
        <v>0.2</v>
      </c>
      <c r="AP223" s="3">
        <v>0</v>
      </c>
      <c r="AQ223" s="3">
        <v>0</v>
      </c>
      <c r="AR223" s="3">
        <v>0</v>
      </c>
      <c r="AS223" s="3">
        <v>0</v>
      </c>
      <c r="AT223" s="4">
        <v>1.2</v>
      </c>
    </row>
    <row r="224" spans="1:46" x14ac:dyDescent="0.25">
      <c r="A224" s="65">
        <v>2021</v>
      </c>
      <c r="B224" s="65">
        <v>12</v>
      </c>
      <c r="C224" s="63">
        <v>10</v>
      </c>
      <c r="D224" s="64">
        <v>7</v>
      </c>
      <c r="E224" s="5">
        <v>0</v>
      </c>
      <c r="F224" s="3">
        <v>0</v>
      </c>
      <c r="G224" s="3">
        <v>0</v>
      </c>
      <c r="H224" s="3">
        <v>0</v>
      </c>
      <c r="I224" s="3">
        <v>0</v>
      </c>
      <c r="J224" s="3">
        <v>26.71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21.44</v>
      </c>
      <c r="Q224" s="3">
        <v>5.84</v>
      </c>
      <c r="R224" s="3">
        <v>0</v>
      </c>
      <c r="S224" s="3">
        <v>1.3</v>
      </c>
      <c r="T224" s="3">
        <v>0</v>
      </c>
      <c r="U224" s="3">
        <v>0.2</v>
      </c>
      <c r="V224" s="3">
        <v>0</v>
      </c>
      <c r="W224" s="3">
        <v>7.84</v>
      </c>
      <c r="X224" s="3">
        <v>0</v>
      </c>
      <c r="Y224" s="3">
        <v>4.04</v>
      </c>
      <c r="Z224" s="3">
        <v>0.2</v>
      </c>
      <c r="AA224" s="3">
        <v>0</v>
      </c>
      <c r="AB224" s="3">
        <v>0</v>
      </c>
      <c r="AC224" s="3">
        <v>7.55</v>
      </c>
      <c r="AD224" s="3">
        <v>5.07</v>
      </c>
      <c r="AE224" s="3">
        <v>1.3</v>
      </c>
      <c r="AF224" s="3">
        <v>3</v>
      </c>
      <c r="AG224" s="3">
        <v>2</v>
      </c>
      <c r="AH224" s="3">
        <v>0.2</v>
      </c>
      <c r="AI224" s="3">
        <v>0.2</v>
      </c>
      <c r="AJ224" s="3">
        <v>1.35</v>
      </c>
      <c r="AK224" s="3">
        <v>1.22</v>
      </c>
      <c r="AL224" s="3">
        <v>0</v>
      </c>
      <c r="AM224" s="3">
        <v>0</v>
      </c>
      <c r="AN224" s="3">
        <v>0</v>
      </c>
      <c r="AO224" s="3">
        <v>0.2</v>
      </c>
      <c r="AP224" s="3">
        <v>0</v>
      </c>
      <c r="AQ224" s="3">
        <v>0</v>
      </c>
      <c r="AR224" s="3">
        <v>0</v>
      </c>
      <c r="AS224" s="3">
        <v>0</v>
      </c>
      <c r="AT224" s="4">
        <v>1.2</v>
      </c>
    </row>
    <row r="225" spans="1:46" x14ac:dyDescent="0.25">
      <c r="A225" s="65">
        <v>2021</v>
      </c>
      <c r="B225" s="65">
        <v>12</v>
      </c>
      <c r="C225" s="63">
        <v>10</v>
      </c>
      <c r="D225" s="64">
        <v>8</v>
      </c>
      <c r="E225" s="5">
        <v>0</v>
      </c>
      <c r="F225" s="3">
        <v>0</v>
      </c>
      <c r="G225" s="3">
        <v>0</v>
      </c>
      <c r="H225" s="3">
        <v>0</v>
      </c>
      <c r="I225" s="3">
        <v>0</v>
      </c>
      <c r="J225" s="3">
        <v>9.5500000000000007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21.23</v>
      </c>
      <c r="Q225" s="3">
        <v>5.89</v>
      </c>
      <c r="R225" s="3">
        <v>0</v>
      </c>
      <c r="S225" s="3">
        <v>1.3</v>
      </c>
      <c r="T225" s="3">
        <v>0</v>
      </c>
      <c r="U225" s="3">
        <v>0.2</v>
      </c>
      <c r="V225" s="3">
        <v>0</v>
      </c>
      <c r="W225" s="3">
        <v>7.81</v>
      </c>
      <c r="X225" s="3">
        <v>0</v>
      </c>
      <c r="Y225" s="3">
        <v>4.04</v>
      </c>
      <c r="Z225" s="3">
        <v>0.2</v>
      </c>
      <c r="AA225" s="3">
        <v>0</v>
      </c>
      <c r="AB225" s="3">
        <v>0</v>
      </c>
      <c r="AC225" s="3">
        <v>7.55</v>
      </c>
      <c r="AD225" s="3">
        <v>5.13</v>
      </c>
      <c r="AE225" s="3">
        <v>1.26</v>
      </c>
      <c r="AF225" s="3">
        <v>3</v>
      </c>
      <c r="AG225" s="3">
        <v>2</v>
      </c>
      <c r="AH225" s="3">
        <v>0.2</v>
      </c>
      <c r="AI225" s="3">
        <v>0.2</v>
      </c>
      <c r="AJ225" s="3">
        <v>1.35</v>
      </c>
      <c r="AK225" s="3">
        <v>1.22</v>
      </c>
      <c r="AL225" s="3">
        <v>0</v>
      </c>
      <c r="AM225" s="3">
        <v>0</v>
      </c>
      <c r="AN225" s="3">
        <v>0</v>
      </c>
      <c r="AO225" s="3">
        <v>0.2</v>
      </c>
      <c r="AP225" s="3">
        <v>0</v>
      </c>
      <c r="AQ225" s="3">
        <v>0</v>
      </c>
      <c r="AR225" s="3">
        <v>0</v>
      </c>
      <c r="AS225" s="3">
        <v>0</v>
      </c>
      <c r="AT225" s="4">
        <v>1.2</v>
      </c>
    </row>
    <row r="226" spans="1:46" x14ac:dyDescent="0.25">
      <c r="A226" s="65">
        <v>2021</v>
      </c>
      <c r="B226" s="65">
        <v>12</v>
      </c>
      <c r="C226" s="63">
        <v>10</v>
      </c>
      <c r="D226" s="64">
        <v>9</v>
      </c>
      <c r="E226" s="5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21.2</v>
      </c>
      <c r="Q226" s="3">
        <v>5.96</v>
      </c>
      <c r="R226" s="3">
        <v>0</v>
      </c>
      <c r="S226" s="3">
        <v>1.3</v>
      </c>
      <c r="T226" s="3">
        <v>0</v>
      </c>
      <c r="U226" s="3">
        <v>0.2</v>
      </c>
      <c r="V226" s="3">
        <v>0</v>
      </c>
      <c r="W226" s="3">
        <v>7.75</v>
      </c>
      <c r="X226" s="3">
        <v>0</v>
      </c>
      <c r="Y226" s="3">
        <v>4.05</v>
      </c>
      <c r="Z226" s="3">
        <v>0.2</v>
      </c>
      <c r="AA226" s="3">
        <v>0</v>
      </c>
      <c r="AB226" s="3">
        <v>0</v>
      </c>
      <c r="AC226" s="3">
        <v>7.55</v>
      </c>
      <c r="AD226" s="3">
        <v>5.16</v>
      </c>
      <c r="AE226" s="3">
        <v>1.25</v>
      </c>
      <c r="AF226" s="3">
        <v>3</v>
      </c>
      <c r="AG226" s="3">
        <v>2</v>
      </c>
      <c r="AH226" s="3">
        <v>0.2</v>
      </c>
      <c r="AI226" s="3">
        <v>0.2</v>
      </c>
      <c r="AJ226" s="3">
        <v>1.34</v>
      </c>
      <c r="AK226" s="3">
        <v>1.22</v>
      </c>
      <c r="AL226" s="3">
        <v>0</v>
      </c>
      <c r="AM226" s="3">
        <v>0</v>
      </c>
      <c r="AN226" s="3">
        <v>0</v>
      </c>
      <c r="AO226" s="3">
        <v>0.2</v>
      </c>
      <c r="AP226" s="3">
        <v>0</v>
      </c>
      <c r="AQ226" s="3">
        <v>0</v>
      </c>
      <c r="AR226" s="3">
        <v>0</v>
      </c>
      <c r="AS226" s="3">
        <v>0</v>
      </c>
      <c r="AT226" s="4">
        <v>1.2</v>
      </c>
    </row>
    <row r="227" spans="1:46" x14ac:dyDescent="0.25">
      <c r="A227" s="65">
        <v>2021</v>
      </c>
      <c r="B227" s="65">
        <v>12</v>
      </c>
      <c r="C227" s="63">
        <v>10</v>
      </c>
      <c r="D227" s="64">
        <v>10</v>
      </c>
      <c r="E227" s="5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21.02</v>
      </c>
      <c r="P227" s="3">
        <v>0.69</v>
      </c>
      <c r="Q227" s="3">
        <v>5.92</v>
      </c>
      <c r="R227" s="3">
        <v>0</v>
      </c>
      <c r="S227" s="3">
        <v>1.3</v>
      </c>
      <c r="T227" s="3">
        <v>0</v>
      </c>
      <c r="U227" s="3">
        <v>0.2</v>
      </c>
      <c r="V227" s="3">
        <v>0</v>
      </c>
      <c r="W227" s="3">
        <v>7.76</v>
      </c>
      <c r="X227" s="3">
        <v>0</v>
      </c>
      <c r="Y227" s="3">
        <v>4.05</v>
      </c>
      <c r="Z227" s="3">
        <v>0.2</v>
      </c>
      <c r="AA227" s="3">
        <v>0</v>
      </c>
      <c r="AB227" s="3">
        <v>0</v>
      </c>
      <c r="AC227" s="3">
        <v>7.54</v>
      </c>
      <c r="AD227" s="3">
        <v>5.16</v>
      </c>
      <c r="AE227" s="3">
        <v>1.25</v>
      </c>
      <c r="AF227" s="3">
        <v>3</v>
      </c>
      <c r="AG227" s="3">
        <v>2</v>
      </c>
      <c r="AH227" s="3">
        <v>0.2</v>
      </c>
      <c r="AI227" s="3">
        <v>0.2</v>
      </c>
      <c r="AJ227" s="3">
        <v>1.35</v>
      </c>
      <c r="AK227" s="3">
        <v>1.22</v>
      </c>
      <c r="AL227" s="3">
        <v>0</v>
      </c>
      <c r="AM227" s="3">
        <v>0</v>
      </c>
      <c r="AN227" s="3">
        <v>0</v>
      </c>
      <c r="AO227" s="3">
        <v>0.2</v>
      </c>
      <c r="AP227" s="3">
        <v>0</v>
      </c>
      <c r="AQ227" s="3">
        <v>0</v>
      </c>
      <c r="AR227" s="3">
        <v>0</v>
      </c>
      <c r="AS227" s="3">
        <v>0</v>
      </c>
      <c r="AT227" s="4">
        <v>1.2</v>
      </c>
    </row>
    <row r="228" spans="1:46" x14ac:dyDescent="0.25">
      <c r="A228" s="65">
        <v>2021</v>
      </c>
      <c r="B228" s="65">
        <v>12</v>
      </c>
      <c r="C228" s="63">
        <v>10</v>
      </c>
      <c r="D228" s="64">
        <v>11</v>
      </c>
      <c r="E228" s="5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21.1</v>
      </c>
      <c r="P228" s="3">
        <v>0</v>
      </c>
      <c r="Q228" s="3">
        <v>5.89</v>
      </c>
      <c r="R228" s="3">
        <v>0</v>
      </c>
      <c r="S228" s="3">
        <v>1.3</v>
      </c>
      <c r="T228" s="3">
        <v>0</v>
      </c>
      <c r="U228" s="3">
        <v>0.2</v>
      </c>
      <c r="V228" s="3">
        <v>0</v>
      </c>
      <c r="W228" s="3">
        <v>7.79</v>
      </c>
      <c r="X228" s="3">
        <v>0</v>
      </c>
      <c r="Y228" s="3">
        <v>4.0599999999999996</v>
      </c>
      <c r="Z228" s="3">
        <v>0.2</v>
      </c>
      <c r="AA228" s="3">
        <v>0</v>
      </c>
      <c r="AB228" s="3">
        <v>0</v>
      </c>
      <c r="AC228" s="3">
        <v>7.55</v>
      </c>
      <c r="AD228" s="3">
        <v>5.17</v>
      </c>
      <c r="AE228" s="3">
        <v>1.29</v>
      </c>
      <c r="AF228" s="3">
        <v>3</v>
      </c>
      <c r="AG228" s="3">
        <v>2</v>
      </c>
      <c r="AH228" s="3">
        <v>0.2</v>
      </c>
      <c r="AI228" s="3">
        <v>0.2</v>
      </c>
      <c r="AJ228" s="3">
        <v>1.34</v>
      </c>
      <c r="AK228" s="3">
        <v>1.22</v>
      </c>
      <c r="AL228" s="3">
        <v>0</v>
      </c>
      <c r="AM228" s="3">
        <v>0</v>
      </c>
      <c r="AN228" s="3">
        <v>0</v>
      </c>
      <c r="AO228" s="3">
        <v>0.2</v>
      </c>
      <c r="AP228" s="3">
        <v>0</v>
      </c>
      <c r="AQ228" s="3">
        <v>0</v>
      </c>
      <c r="AR228" s="3">
        <v>0</v>
      </c>
      <c r="AS228" s="3">
        <v>0</v>
      </c>
      <c r="AT228" s="4">
        <v>1.2</v>
      </c>
    </row>
    <row r="229" spans="1:46" x14ac:dyDescent="0.25">
      <c r="A229" s="65">
        <v>2021</v>
      </c>
      <c r="B229" s="65">
        <v>12</v>
      </c>
      <c r="C229" s="63">
        <v>10</v>
      </c>
      <c r="D229" s="64">
        <v>12</v>
      </c>
      <c r="E229" s="5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21.09</v>
      </c>
      <c r="P229" s="3">
        <v>0</v>
      </c>
      <c r="Q229" s="3">
        <v>5.86</v>
      </c>
      <c r="R229" s="3">
        <v>0</v>
      </c>
      <c r="S229" s="3">
        <v>1.3</v>
      </c>
      <c r="T229" s="3">
        <v>0</v>
      </c>
      <c r="U229" s="3">
        <v>0.2</v>
      </c>
      <c r="V229" s="3">
        <v>0</v>
      </c>
      <c r="W229" s="3">
        <v>7.79</v>
      </c>
      <c r="X229" s="3">
        <v>0</v>
      </c>
      <c r="Y229" s="3">
        <v>4.9800000000000004</v>
      </c>
      <c r="Z229" s="3">
        <v>0.2</v>
      </c>
      <c r="AA229" s="3">
        <v>0</v>
      </c>
      <c r="AB229" s="3">
        <v>0</v>
      </c>
      <c r="AC229" s="3">
        <v>7.54</v>
      </c>
      <c r="AD229" s="3">
        <v>5.16</v>
      </c>
      <c r="AE229" s="3">
        <v>1.29</v>
      </c>
      <c r="AF229" s="3">
        <v>3</v>
      </c>
      <c r="AG229" s="3">
        <v>2</v>
      </c>
      <c r="AH229" s="3">
        <v>0.2</v>
      </c>
      <c r="AI229" s="3">
        <v>0.2</v>
      </c>
      <c r="AJ229" s="3">
        <v>1.34</v>
      </c>
      <c r="AK229" s="3">
        <v>1.22</v>
      </c>
      <c r="AL229" s="3">
        <v>0</v>
      </c>
      <c r="AM229" s="3">
        <v>0</v>
      </c>
      <c r="AN229" s="3">
        <v>0</v>
      </c>
      <c r="AO229" s="3">
        <v>0.2</v>
      </c>
      <c r="AP229" s="3">
        <v>0</v>
      </c>
      <c r="AQ229" s="3">
        <v>0</v>
      </c>
      <c r="AR229" s="3">
        <v>0</v>
      </c>
      <c r="AS229" s="3">
        <v>0</v>
      </c>
      <c r="AT229" s="4">
        <v>1.2</v>
      </c>
    </row>
    <row r="230" spans="1:46" x14ac:dyDescent="0.25">
      <c r="A230" s="65">
        <v>2021</v>
      </c>
      <c r="B230" s="65">
        <v>12</v>
      </c>
      <c r="C230" s="63">
        <v>10</v>
      </c>
      <c r="D230" s="64">
        <v>13</v>
      </c>
      <c r="E230" s="5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21.13</v>
      </c>
      <c r="P230" s="3">
        <v>0</v>
      </c>
      <c r="Q230" s="3">
        <v>5.83</v>
      </c>
      <c r="R230" s="3">
        <v>0</v>
      </c>
      <c r="S230" s="3">
        <v>1.3</v>
      </c>
      <c r="T230" s="3">
        <v>0</v>
      </c>
      <c r="U230" s="3">
        <v>0.2</v>
      </c>
      <c r="V230" s="3">
        <v>0</v>
      </c>
      <c r="W230" s="3">
        <v>7.79</v>
      </c>
      <c r="X230" s="3">
        <v>0</v>
      </c>
      <c r="Y230" s="3">
        <v>5.01</v>
      </c>
      <c r="Z230" s="3">
        <v>0.2</v>
      </c>
      <c r="AA230" s="3">
        <v>0</v>
      </c>
      <c r="AB230" s="3">
        <v>0</v>
      </c>
      <c r="AC230" s="3">
        <v>7.54</v>
      </c>
      <c r="AD230" s="3">
        <v>5.15</v>
      </c>
      <c r="AE230" s="3">
        <v>1.26</v>
      </c>
      <c r="AF230" s="3">
        <v>3</v>
      </c>
      <c r="AG230" s="3">
        <v>2</v>
      </c>
      <c r="AH230" s="3">
        <v>0.2</v>
      </c>
      <c r="AI230" s="3">
        <v>0.2</v>
      </c>
      <c r="AJ230" s="3">
        <v>1.34</v>
      </c>
      <c r="AK230" s="3">
        <v>1.22</v>
      </c>
      <c r="AL230" s="3">
        <v>0</v>
      </c>
      <c r="AM230" s="3">
        <v>0</v>
      </c>
      <c r="AN230" s="3">
        <v>0</v>
      </c>
      <c r="AO230" s="3">
        <v>0.2</v>
      </c>
      <c r="AP230" s="3">
        <v>0</v>
      </c>
      <c r="AQ230" s="3">
        <v>0</v>
      </c>
      <c r="AR230" s="3">
        <v>0</v>
      </c>
      <c r="AS230" s="3">
        <v>0</v>
      </c>
      <c r="AT230" s="4">
        <v>1.2</v>
      </c>
    </row>
    <row r="231" spans="1:46" x14ac:dyDescent="0.25">
      <c r="A231" s="65">
        <v>2021</v>
      </c>
      <c r="B231" s="65">
        <v>12</v>
      </c>
      <c r="C231" s="63">
        <v>10</v>
      </c>
      <c r="D231" s="64">
        <v>14</v>
      </c>
      <c r="E231" s="5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21.1</v>
      </c>
      <c r="P231" s="3">
        <v>0</v>
      </c>
      <c r="Q231" s="3">
        <v>5.79</v>
      </c>
      <c r="R231" s="3">
        <v>0</v>
      </c>
      <c r="S231" s="3">
        <v>1.3</v>
      </c>
      <c r="T231" s="3">
        <v>0.2</v>
      </c>
      <c r="U231" s="3">
        <v>0.2</v>
      </c>
      <c r="V231" s="3">
        <v>0</v>
      </c>
      <c r="W231" s="3">
        <v>7.78</v>
      </c>
      <c r="X231" s="3">
        <v>0</v>
      </c>
      <c r="Y231" s="3">
        <v>4.9800000000000004</v>
      </c>
      <c r="Z231" s="3">
        <v>0.2</v>
      </c>
      <c r="AA231" s="3">
        <v>0</v>
      </c>
      <c r="AB231" s="3">
        <v>0</v>
      </c>
      <c r="AC231" s="3">
        <v>7.54</v>
      </c>
      <c r="AD231" s="3">
        <v>5.14</v>
      </c>
      <c r="AE231" s="3">
        <v>1.1599999999999999</v>
      </c>
      <c r="AF231" s="3">
        <v>3</v>
      </c>
      <c r="AG231" s="3">
        <v>2</v>
      </c>
      <c r="AH231" s="3">
        <v>0.2</v>
      </c>
      <c r="AI231" s="3">
        <v>0.2</v>
      </c>
      <c r="AJ231" s="3">
        <v>1.34</v>
      </c>
      <c r="AK231" s="3">
        <v>1.21</v>
      </c>
      <c r="AL231" s="3">
        <v>0</v>
      </c>
      <c r="AM231" s="3">
        <v>0</v>
      </c>
      <c r="AN231" s="3">
        <v>0</v>
      </c>
      <c r="AO231" s="3">
        <v>0.2</v>
      </c>
      <c r="AP231" s="3">
        <v>0</v>
      </c>
      <c r="AQ231" s="3">
        <v>0</v>
      </c>
      <c r="AR231" s="3">
        <v>0</v>
      </c>
      <c r="AS231" s="3">
        <v>0</v>
      </c>
      <c r="AT231" s="4">
        <v>1.2</v>
      </c>
    </row>
    <row r="232" spans="1:46" x14ac:dyDescent="0.25">
      <c r="A232" s="65">
        <v>2021</v>
      </c>
      <c r="B232" s="65">
        <v>12</v>
      </c>
      <c r="C232" s="63">
        <v>10</v>
      </c>
      <c r="D232" s="64">
        <v>15</v>
      </c>
      <c r="E232" s="5">
        <v>0</v>
      </c>
      <c r="F232" s="3">
        <v>0</v>
      </c>
      <c r="G232" s="3">
        <v>0.04</v>
      </c>
      <c r="H232" s="3">
        <v>0</v>
      </c>
      <c r="I232" s="3">
        <v>6.65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21.1</v>
      </c>
      <c r="P232" s="3">
        <v>0</v>
      </c>
      <c r="Q232" s="3">
        <v>5.76</v>
      </c>
      <c r="R232" s="3">
        <v>0</v>
      </c>
      <c r="S232" s="3">
        <v>1.3</v>
      </c>
      <c r="T232" s="3">
        <v>0</v>
      </c>
      <c r="U232" s="3">
        <v>0.2</v>
      </c>
      <c r="V232" s="3">
        <v>0</v>
      </c>
      <c r="W232" s="3">
        <v>7.8</v>
      </c>
      <c r="X232" s="3">
        <v>0</v>
      </c>
      <c r="Y232" s="3">
        <v>4.99</v>
      </c>
      <c r="Z232" s="3">
        <v>0</v>
      </c>
      <c r="AA232" s="3">
        <v>0</v>
      </c>
      <c r="AB232" s="3">
        <v>0</v>
      </c>
      <c r="AC232" s="3">
        <v>7.54</v>
      </c>
      <c r="AD232" s="3">
        <v>0</v>
      </c>
      <c r="AE232" s="3">
        <v>1.1499999999999999</v>
      </c>
      <c r="AF232" s="3">
        <v>3</v>
      </c>
      <c r="AG232" s="3">
        <v>2</v>
      </c>
      <c r="AH232" s="3">
        <v>0.2</v>
      </c>
      <c r="AI232" s="3">
        <v>0.2</v>
      </c>
      <c r="AJ232" s="3">
        <v>1.34</v>
      </c>
      <c r="AK232" s="3">
        <v>1.21</v>
      </c>
      <c r="AL232" s="3">
        <v>0.2</v>
      </c>
      <c r="AM232" s="3">
        <v>0</v>
      </c>
      <c r="AN232" s="3">
        <v>0</v>
      </c>
      <c r="AO232" s="3">
        <v>0.2</v>
      </c>
      <c r="AP232" s="3">
        <v>0</v>
      </c>
      <c r="AQ232" s="3">
        <v>0</v>
      </c>
      <c r="AR232" s="3">
        <v>0</v>
      </c>
      <c r="AS232" s="3">
        <v>0</v>
      </c>
      <c r="AT232" s="4">
        <v>0</v>
      </c>
    </row>
    <row r="233" spans="1:46" x14ac:dyDescent="0.25">
      <c r="A233" s="65">
        <v>2021</v>
      </c>
      <c r="B233" s="65">
        <v>12</v>
      </c>
      <c r="C233" s="63">
        <v>10</v>
      </c>
      <c r="D233" s="64">
        <v>16</v>
      </c>
      <c r="E233" s="5">
        <v>0</v>
      </c>
      <c r="F233" s="3">
        <v>0</v>
      </c>
      <c r="G233" s="3">
        <v>43.78</v>
      </c>
      <c r="H233" s="3">
        <v>0</v>
      </c>
      <c r="I233" s="3">
        <v>25.97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21.09</v>
      </c>
      <c r="P233" s="3">
        <v>0</v>
      </c>
      <c r="Q233" s="3">
        <v>5.73</v>
      </c>
      <c r="R233" s="3">
        <v>0</v>
      </c>
      <c r="S233" s="3">
        <v>1.3</v>
      </c>
      <c r="T233" s="3">
        <v>0</v>
      </c>
      <c r="U233" s="3">
        <v>0.2</v>
      </c>
      <c r="V233" s="3">
        <v>0</v>
      </c>
      <c r="W233" s="3">
        <v>7.77</v>
      </c>
      <c r="X233" s="3">
        <v>0</v>
      </c>
      <c r="Y233" s="3">
        <v>5.01</v>
      </c>
      <c r="Z233" s="3">
        <v>0</v>
      </c>
      <c r="AA233" s="3">
        <v>0</v>
      </c>
      <c r="AB233" s="3">
        <v>0</v>
      </c>
      <c r="AC233" s="3">
        <v>7.54</v>
      </c>
      <c r="AD233" s="3">
        <v>0</v>
      </c>
      <c r="AE233" s="3">
        <v>1.19</v>
      </c>
      <c r="AF233" s="3">
        <v>3</v>
      </c>
      <c r="AG233" s="3">
        <v>2</v>
      </c>
      <c r="AH233" s="3">
        <v>0.2</v>
      </c>
      <c r="AI233" s="3">
        <v>0.2</v>
      </c>
      <c r="AJ233" s="3">
        <v>1.34</v>
      </c>
      <c r="AK233" s="3">
        <v>1.21</v>
      </c>
      <c r="AL233" s="3">
        <v>0.2</v>
      </c>
      <c r="AM233" s="3">
        <v>0</v>
      </c>
      <c r="AN233" s="3">
        <v>0</v>
      </c>
      <c r="AO233" s="3">
        <v>0.2</v>
      </c>
      <c r="AP233" s="3">
        <v>0</v>
      </c>
      <c r="AQ233" s="3">
        <v>0</v>
      </c>
      <c r="AR233" s="3">
        <v>0</v>
      </c>
      <c r="AS233" s="3">
        <v>0</v>
      </c>
      <c r="AT233" s="4">
        <v>0</v>
      </c>
    </row>
    <row r="234" spans="1:46" x14ac:dyDescent="0.25">
      <c r="A234" s="65">
        <v>2021</v>
      </c>
      <c r="B234" s="65">
        <v>12</v>
      </c>
      <c r="C234" s="63">
        <v>10</v>
      </c>
      <c r="D234" s="64">
        <v>17</v>
      </c>
      <c r="E234" s="5">
        <v>6.97</v>
      </c>
      <c r="F234" s="3">
        <v>0</v>
      </c>
      <c r="G234" s="3">
        <v>44.42</v>
      </c>
      <c r="H234" s="3">
        <v>0</v>
      </c>
      <c r="I234" s="3">
        <v>26.01</v>
      </c>
      <c r="J234" s="3">
        <v>0</v>
      </c>
      <c r="K234" s="3">
        <v>0</v>
      </c>
      <c r="L234" s="3">
        <v>2.33</v>
      </c>
      <c r="M234" s="3">
        <v>0</v>
      </c>
      <c r="N234" s="3">
        <v>11.2</v>
      </c>
      <c r="O234" s="3">
        <v>21.13</v>
      </c>
      <c r="P234" s="3">
        <v>0</v>
      </c>
      <c r="Q234" s="3">
        <v>5.69</v>
      </c>
      <c r="R234" s="3">
        <v>0</v>
      </c>
      <c r="S234" s="3">
        <v>1.3</v>
      </c>
      <c r="T234" s="3">
        <v>0</v>
      </c>
      <c r="U234" s="3">
        <v>0.2</v>
      </c>
      <c r="V234" s="3">
        <v>0</v>
      </c>
      <c r="W234" s="3">
        <v>7.82</v>
      </c>
      <c r="X234" s="3">
        <v>0</v>
      </c>
      <c r="Y234" s="3">
        <v>5.04</v>
      </c>
      <c r="Z234" s="3">
        <v>0</v>
      </c>
      <c r="AA234" s="3">
        <v>0</v>
      </c>
      <c r="AB234" s="3">
        <v>0</v>
      </c>
      <c r="AC234" s="3">
        <v>7.54</v>
      </c>
      <c r="AD234" s="3">
        <v>0</v>
      </c>
      <c r="AE234" s="3">
        <v>1.3</v>
      </c>
      <c r="AF234" s="3">
        <v>3</v>
      </c>
      <c r="AG234" s="3">
        <v>2</v>
      </c>
      <c r="AH234" s="3">
        <v>0.2</v>
      </c>
      <c r="AI234" s="3">
        <v>0.2</v>
      </c>
      <c r="AJ234" s="3">
        <v>1.34</v>
      </c>
      <c r="AK234" s="3">
        <v>1.21</v>
      </c>
      <c r="AL234" s="3">
        <v>0.2</v>
      </c>
      <c r="AM234" s="3">
        <v>0</v>
      </c>
      <c r="AN234" s="3">
        <v>0</v>
      </c>
      <c r="AO234" s="3">
        <v>0.2</v>
      </c>
      <c r="AP234" s="3">
        <v>0</v>
      </c>
      <c r="AQ234" s="3">
        <v>0</v>
      </c>
      <c r="AR234" s="3">
        <v>0</v>
      </c>
      <c r="AS234" s="3">
        <v>0</v>
      </c>
      <c r="AT234" s="4">
        <v>0</v>
      </c>
    </row>
    <row r="235" spans="1:46" x14ac:dyDescent="0.25">
      <c r="A235" s="65">
        <v>2021</v>
      </c>
      <c r="B235" s="65">
        <v>12</v>
      </c>
      <c r="C235" s="63">
        <v>10</v>
      </c>
      <c r="D235" s="64">
        <v>18</v>
      </c>
      <c r="E235" s="5">
        <v>45.73</v>
      </c>
      <c r="F235" s="3">
        <v>0</v>
      </c>
      <c r="G235" s="3">
        <v>44.4</v>
      </c>
      <c r="H235" s="3">
        <v>0</v>
      </c>
      <c r="I235" s="3">
        <v>26</v>
      </c>
      <c r="J235" s="3">
        <v>0</v>
      </c>
      <c r="K235" s="3">
        <v>0</v>
      </c>
      <c r="L235" s="3">
        <v>22.09</v>
      </c>
      <c r="M235" s="3">
        <v>0</v>
      </c>
      <c r="N235" s="3">
        <v>11.96</v>
      </c>
      <c r="O235" s="3">
        <v>21.14</v>
      </c>
      <c r="P235" s="3">
        <v>0</v>
      </c>
      <c r="Q235" s="3">
        <v>5.72</v>
      </c>
      <c r="R235" s="3">
        <v>0</v>
      </c>
      <c r="S235" s="3">
        <v>1.3</v>
      </c>
      <c r="T235" s="3">
        <v>0</v>
      </c>
      <c r="U235" s="3">
        <v>0.2</v>
      </c>
      <c r="V235" s="3">
        <v>0</v>
      </c>
      <c r="W235" s="3">
        <v>7.81</v>
      </c>
      <c r="X235" s="3">
        <v>0</v>
      </c>
      <c r="Y235" s="3">
        <v>5.05</v>
      </c>
      <c r="Z235" s="3">
        <v>0</v>
      </c>
      <c r="AA235" s="3">
        <v>0</v>
      </c>
      <c r="AB235" s="3">
        <v>0</v>
      </c>
      <c r="AC235" s="3">
        <v>7.54</v>
      </c>
      <c r="AD235" s="3">
        <v>0.01</v>
      </c>
      <c r="AE235" s="3">
        <v>1.3</v>
      </c>
      <c r="AF235" s="3">
        <v>3</v>
      </c>
      <c r="AG235" s="3">
        <v>2</v>
      </c>
      <c r="AH235" s="3">
        <v>0.2</v>
      </c>
      <c r="AI235" s="3">
        <v>0.2</v>
      </c>
      <c r="AJ235" s="3">
        <v>0.62</v>
      </c>
      <c r="AK235" s="3">
        <v>1.22</v>
      </c>
      <c r="AL235" s="3">
        <v>0.2</v>
      </c>
      <c r="AM235" s="3">
        <v>0</v>
      </c>
      <c r="AN235" s="3">
        <v>0</v>
      </c>
      <c r="AO235" s="3">
        <v>0.2</v>
      </c>
      <c r="AP235" s="3">
        <v>0.05</v>
      </c>
      <c r="AQ235" s="3">
        <v>0</v>
      </c>
      <c r="AR235" s="3">
        <v>0</v>
      </c>
      <c r="AS235" s="3">
        <v>0</v>
      </c>
      <c r="AT235" s="4">
        <v>0</v>
      </c>
    </row>
    <row r="236" spans="1:46" x14ac:dyDescent="0.25">
      <c r="A236" s="65">
        <v>2021</v>
      </c>
      <c r="B236" s="65">
        <v>12</v>
      </c>
      <c r="C236" s="63">
        <v>10</v>
      </c>
      <c r="D236" s="64">
        <v>19</v>
      </c>
      <c r="E236" s="5">
        <v>44.33</v>
      </c>
      <c r="F236" s="3">
        <v>0</v>
      </c>
      <c r="G236" s="3">
        <v>44.28</v>
      </c>
      <c r="H236" s="3">
        <v>0</v>
      </c>
      <c r="I236" s="3">
        <v>25.93</v>
      </c>
      <c r="J236" s="3">
        <v>0</v>
      </c>
      <c r="K236" s="3">
        <v>0</v>
      </c>
      <c r="L236" s="3">
        <v>21.89</v>
      </c>
      <c r="M236" s="3">
        <v>0</v>
      </c>
      <c r="N236" s="3">
        <v>11.9</v>
      </c>
      <c r="O236" s="3">
        <v>21.05</v>
      </c>
      <c r="P236" s="3">
        <v>0</v>
      </c>
      <c r="Q236" s="3">
        <v>5.77</v>
      </c>
      <c r="R236" s="3">
        <v>0</v>
      </c>
      <c r="S236" s="3">
        <v>1.3</v>
      </c>
      <c r="T236" s="3">
        <v>0</v>
      </c>
      <c r="U236" s="3">
        <v>0.2</v>
      </c>
      <c r="V236" s="3">
        <v>0</v>
      </c>
      <c r="W236" s="3">
        <v>7.78</v>
      </c>
      <c r="X236" s="3">
        <v>0</v>
      </c>
      <c r="Y236" s="3">
        <v>4.96</v>
      </c>
      <c r="Z236" s="3">
        <v>0</v>
      </c>
      <c r="AA236" s="3">
        <v>0</v>
      </c>
      <c r="AB236" s="3">
        <v>0</v>
      </c>
      <c r="AC236" s="3">
        <v>7.53</v>
      </c>
      <c r="AD236" s="3">
        <v>5.14</v>
      </c>
      <c r="AE236" s="3">
        <v>1.24</v>
      </c>
      <c r="AF236" s="3">
        <v>3</v>
      </c>
      <c r="AG236" s="3">
        <v>2</v>
      </c>
      <c r="AH236" s="3">
        <v>0.2</v>
      </c>
      <c r="AI236" s="3">
        <v>0.2</v>
      </c>
      <c r="AJ236" s="3">
        <v>0</v>
      </c>
      <c r="AK236" s="3">
        <v>0.6</v>
      </c>
      <c r="AL236" s="3">
        <v>0.2</v>
      </c>
      <c r="AM236" s="3">
        <v>0</v>
      </c>
      <c r="AN236" s="3">
        <v>0</v>
      </c>
      <c r="AO236" s="3">
        <v>0.2</v>
      </c>
      <c r="AP236" s="3">
        <v>23.68</v>
      </c>
      <c r="AQ236" s="3">
        <v>0</v>
      </c>
      <c r="AR236" s="3">
        <v>26.07</v>
      </c>
      <c r="AS236" s="3">
        <v>0</v>
      </c>
      <c r="AT236" s="4">
        <v>0</v>
      </c>
    </row>
    <row r="237" spans="1:46" x14ac:dyDescent="0.25">
      <c r="A237" s="65">
        <v>2021</v>
      </c>
      <c r="B237" s="65">
        <v>12</v>
      </c>
      <c r="C237" s="63">
        <v>10</v>
      </c>
      <c r="D237" s="64">
        <v>20</v>
      </c>
      <c r="E237" s="5">
        <v>43.96</v>
      </c>
      <c r="F237" s="3">
        <v>0</v>
      </c>
      <c r="G237" s="3">
        <v>44.32</v>
      </c>
      <c r="H237" s="3">
        <v>0</v>
      </c>
      <c r="I237" s="3">
        <v>26</v>
      </c>
      <c r="J237" s="3">
        <v>0</v>
      </c>
      <c r="K237" s="3">
        <v>0</v>
      </c>
      <c r="L237" s="3">
        <v>21.86</v>
      </c>
      <c r="M237" s="3">
        <v>0</v>
      </c>
      <c r="N237" s="3">
        <v>11.94</v>
      </c>
      <c r="O237" s="3">
        <v>21.12</v>
      </c>
      <c r="P237" s="3">
        <v>0</v>
      </c>
      <c r="Q237" s="3">
        <v>5.83</v>
      </c>
      <c r="R237" s="3">
        <v>0</v>
      </c>
      <c r="S237" s="3">
        <v>1.3</v>
      </c>
      <c r="T237" s="3">
        <v>0</v>
      </c>
      <c r="U237" s="3">
        <v>0.2</v>
      </c>
      <c r="V237" s="3">
        <v>0</v>
      </c>
      <c r="W237" s="3">
        <v>7.8</v>
      </c>
      <c r="X237" s="3">
        <v>0</v>
      </c>
      <c r="Y237" s="3">
        <v>5.65</v>
      </c>
      <c r="Z237" s="3">
        <v>0</v>
      </c>
      <c r="AA237" s="3">
        <v>0</v>
      </c>
      <c r="AB237" s="3">
        <v>0</v>
      </c>
      <c r="AC237" s="3">
        <v>7.53</v>
      </c>
      <c r="AD237" s="3">
        <v>5.17</v>
      </c>
      <c r="AE237" s="3">
        <v>1.23</v>
      </c>
      <c r="AF237" s="3">
        <v>3</v>
      </c>
      <c r="AG237" s="3">
        <v>2</v>
      </c>
      <c r="AH237" s="3">
        <v>0.2</v>
      </c>
      <c r="AI237" s="3">
        <v>0.2</v>
      </c>
      <c r="AJ237" s="3">
        <v>0</v>
      </c>
      <c r="AK237" s="3">
        <v>0</v>
      </c>
      <c r="AL237" s="3">
        <v>0.2</v>
      </c>
      <c r="AM237" s="3">
        <v>0</v>
      </c>
      <c r="AN237" s="3">
        <v>0</v>
      </c>
      <c r="AO237" s="3">
        <v>0.2</v>
      </c>
      <c r="AP237" s="3">
        <v>24.32</v>
      </c>
      <c r="AQ237" s="3">
        <v>0</v>
      </c>
      <c r="AR237" s="3">
        <v>33.97</v>
      </c>
      <c r="AS237" s="3">
        <v>0</v>
      </c>
      <c r="AT237" s="4">
        <v>0</v>
      </c>
    </row>
    <row r="238" spans="1:46" x14ac:dyDescent="0.25">
      <c r="A238" s="65">
        <v>2021</v>
      </c>
      <c r="B238" s="65">
        <v>12</v>
      </c>
      <c r="C238" s="63">
        <v>10</v>
      </c>
      <c r="D238" s="64">
        <v>21</v>
      </c>
      <c r="E238" s="5">
        <v>43.97</v>
      </c>
      <c r="F238" s="3">
        <v>0</v>
      </c>
      <c r="G238" s="3">
        <v>44.31</v>
      </c>
      <c r="H238" s="3">
        <v>0</v>
      </c>
      <c r="I238" s="3">
        <v>26</v>
      </c>
      <c r="J238" s="3">
        <v>0</v>
      </c>
      <c r="K238" s="3">
        <v>0</v>
      </c>
      <c r="L238" s="3">
        <v>21.9</v>
      </c>
      <c r="M238" s="3">
        <v>0</v>
      </c>
      <c r="N238" s="3">
        <v>11.95</v>
      </c>
      <c r="O238" s="3">
        <v>21.11</v>
      </c>
      <c r="P238" s="3">
        <v>0</v>
      </c>
      <c r="Q238" s="3">
        <v>5.88</v>
      </c>
      <c r="R238" s="3">
        <v>0</v>
      </c>
      <c r="S238" s="3">
        <v>1.3</v>
      </c>
      <c r="T238" s="3">
        <v>0</v>
      </c>
      <c r="U238" s="3">
        <v>0.2</v>
      </c>
      <c r="V238" s="3">
        <v>0</v>
      </c>
      <c r="W238" s="3">
        <v>7.79</v>
      </c>
      <c r="X238" s="3">
        <v>0</v>
      </c>
      <c r="Y238" s="3">
        <v>5.96</v>
      </c>
      <c r="Z238" s="3">
        <v>0</v>
      </c>
      <c r="AA238" s="3">
        <v>0</v>
      </c>
      <c r="AB238" s="3">
        <v>0</v>
      </c>
      <c r="AC238" s="3">
        <v>7.53</v>
      </c>
      <c r="AD238" s="3">
        <v>5.16</v>
      </c>
      <c r="AE238" s="3">
        <v>1.23</v>
      </c>
      <c r="AF238" s="3">
        <v>3</v>
      </c>
      <c r="AG238" s="3">
        <v>2</v>
      </c>
      <c r="AH238" s="3">
        <v>0.2</v>
      </c>
      <c r="AI238" s="3">
        <v>0.2</v>
      </c>
      <c r="AJ238" s="3">
        <v>0</v>
      </c>
      <c r="AK238" s="3">
        <v>0</v>
      </c>
      <c r="AL238" s="3">
        <v>0.2</v>
      </c>
      <c r="AM238" s="3">
        <v>0</v>
      </c>
      <c r="AN238" s="3">
        <v>0</v>
      </c>
      <c r="AO238" s="3">
        <v>0.2</v>
      </c>
      <c r="AP238" s="3">
        <v>24.36</v>
      </c>
      <c r="AQ238" s="3">
        <v>0</v>
      </c>
      <c r="AR238" s="3">
        <v>33.89</v>
      </c>
      <c r="AS238" s="3">
        <v>0</v>
      </c>
      <c r="AT238" s="4">
        <v>0</v>
      </c>
    </row>
    <row r="239" spans="1:46" x14ac:dyDescent="0.25">
      <c r="A239" s="65">
        <v>2021</v>
      </c>
      <c r="B239" s="65">
        <v>12</v>
      </c>
      <c r="C239" s="63">
        <v>10</v>
      </c>
      <c r="D239" s="64">
        <v>22</v>
      </c>
      <c r="E239" s="5">
        <v>43.63</v>
      </c>
      <c r="F239" s="3">
        <v>0</v>
      </c>
      <c r="G239" s="3">
        <v>44.31</v>
      </c>
      <c r="H239" s="3">
        <v>0</v>
      </c>
      <c r="I239" s="3">
        <v>26.02</v>
      </c>
      <c r="J239" s="3">
        <v>0</v>
      </c>
      <c r="K239" s="3">
        <v>0</v>
      </c>
      <c r="L239" s="3">
        <v>21.88</v>
      </c>
      <c r="M239" s="3">
        <v>0</v>
      </c>
      <c r="N239" s="3">
        <v>11.98</v>
      </c>
      <c r="O239" s="3">
        <v>21.13</v>
      </c>
      <c r="P239" s="3">
        <v>0</v>
      </c>
      <c r="Q239" s="3">
        <v>5.92</v>
      </c>
      <c r="R239" s="3">
        <v>0</v>
      </c>
      <c r="S239" s="3">
        <v>1.3</v>
      </c>
      <c r="T239" s="3">
        <v>0</v>
      </c>
      <c r="U239" s="3">
        <v>0.2</v>
      </c>
      <c r="V239" s="3">
        <v>0</v>
      </c>
      <c r="W239" s="3">
        <v>7.75</v>
      </c>
      <c r="X239" s="3">
        <v>0</v>
      </c>
      <c r="Y239" s="3">
        <v>5.95</v>
      </c>
      <c r="Z239" s="3">
        <v>0</v>
      </c>
      <c r="AA239" s="3">
        <v>0</v>
      </c>
      <c r="AB239" s="3">
        <v>0</v>
      </c>
      <c r="AC239" s="3">
        <v>7.53</v>
      </c>
      <c r="AD239" s="3">
        <v>5.17</v>
      </c>
      <c r="AE239" s="3">
        <v>1.23</v>
      </c>
      <c r="AF239" s="3">
        <v>3</v>
      </c>
      <c r="AG239" s="3">
        <v>2</v>
      </c>
      <c r="AH239" s="3">
        <v>0.2</v>
      </c>
      <c r="AI239" s="3">
        <v>0.2</v>
      </c>
      <c r="AJ239" s="3">
        <v>0.64</v>
      </c>
      <c r="AK239" s="3">
        <v>0.76</v>
      </c>
      <c r="AL239" s="3">
        <v>0.2</v>
      </c>
      <c r="AM239" s="3">
        <v>0</v>
      </c>
      <c r="AN239" s="3">
        <v>0</v>
      </c>
      <c r="AO239" s="3">
        <v>0.2</v>
      </c>
      <c r="AP239" s="3">
        <v>24.31</v>
      </c>
      <c r="AQ239" s="3">
        <v>0</v>
      </c>
      <c r="AR239" s="3">
        <v>33.94</v>
      </c>
      <c r="AS239" s="3">
        <v>0</v>
      </c>
      <c r="AT239" s="4">
        <v>0</v>
      </c>
    </row>
    <row r="240" spans="1:46" x14ac:dyDescent="0.25">
      <c r="A240" s="65">
        <v>2021</v>
      </c>
      <c r="B240" s="65">
        <v>12</v>
      </c>
      <c r="C240" s="63">
        <v>10</v>
      </c>
      <c r="D240" s="64">
        <v>23</v>
      </c>
      <c r="E240" s="5">
        <v>43.45</v>
      </c>
      <c r="F240" s="3">
        <v>0</v>
      </c>
      <c r="G240" s="3">
        <v>44.3</v>
      </c>
      <c r="H240" s="3">
        <v>0</v>
      </c>
      <c r="I240" s="3">
        <v>26.02</v>
      </c>
      <c r="J240" s="3">
        <v>0</v>
      </c>
      <c r="K240" s="3">
        <v>0</v>
      </c>
      <c r="L240" s="3">
        <v>21.87</v>
      </c>
      <c r="M240" s="3">
        <v>0</v>
      </c>
      <c r="N240" s="3">
        <v>11.97</v>
      </c>
      <c r="O240" s="3">
        <v>21.12</v>
      </c>
      <c r="P240" s="3">
        <v>0</v>
      </c>
      <c r="Q240" s="3">
        <v>5.97</v>
      </c>
      <c r="R240" s="3">
        <v>0</v>
      </c>
      <c r="S240" s="3">
        <v>1.3</v>
      </c>
      <c r="T240" s="3">
        <v>0</v>
      </c>
      <c r="U240" s="3">
        <v>0.2</v>
      </c>
      <c r="V240" s="3">
        <v>0</v>
      </c>
      <c r="W240" s="3">
        <v>7.8</v>
      </c>
      <c r="X240" s="3">
        <v>0</v>
      </c>
      <c r="Y240" s="3">
        <v>5.94</v>
      </c>
      <c r="Z240" s="3">
        <v>0</v>
      </c>
      <c r="AA240" s="3">
        <v>0</v>
      </c>
      <c r="AB240" s="3">
        <v>0</v>
      </c>
      <c r="AC240" s="3">
        <v>7.53</v>
      </c>
      <c r="AD240" s="3">
        <v>5.17</v>
      </c>
      <c r="AE240" s="3">
        <v>1.23</v>
      </c>
      <c r="AF240" s="3">
        <v>3</v>
      </c>
      <c r="AG240" s="3">
        <v>2</v>
      </c>
      <c r="AH240" s="3">
        <v>0.2</v>
      </c>
      <c r="AI240" s="3">
        <v>0.2</v>
      </c>
      <c r="AJ240" s="3">
        <v>1.34</v>
      </c>
      <c r="AK240" s="3">
        <v>1.21</v>
      </c>
      <c r="AL240" s="3">
        <v>0.2</v>
      </c>
      <c r="AM240" s="3">
        <v>0</v>
      </c>
      <c r="AN240" s="3">
        <v>0</v>
      </c>
      <c r="AO240" s="3">
        <v>0.2</v>
      </c>
      <c r="AP240" s="3">
        <v>24.32</v>
      </c>
      <c r="AQ240" s="3">
        <v>0</v>
      </c>
      <c r="AR240" s="3">
        <v>33.97</v>
      </c>
      <c r="AS240" s="3">
        <v>0</v>
      </c>
      <c r="AT240" s="4">
        <v>0</v>
      </c>
    </row>
    <row r="241" spans="1:46" x14ac:dyDescent="0.25">
      <c r="A241" s="65">
        <v>2021</v>
      </c>
      <c r="B241" s="65">
        <v>12</v>
      </c>
      <c r="C241" s="63">
        <v>10</v>
      </c>
      <c r="D241" s="64">
        <v>24</v>
      </c>
      <c r="E241" s="5">
        <v>42.34</v>
      </c>
      <c r="F241" s="3">
        <v>0</v>
      </c>
      <c r="G241" s="3">
        <v>44.18</v>
      </c>
      <c r="H241" s="3">
        <v>0</v>
      </c>
      <c r="I241" s="3">
        <v>25.92</v>
      </c>
      <c r="J241" s="3">
        <v>0</v>
      </c>
      <c r="K241" s="3">
        <v>0</v>
      </c>
      <c r="L241" s="3">
        <v>21.77</v>
      </c>
      <c r="M241" s="3">
        <v>0</v>
      </c>
      <c r="N241" s="3">
        <v>11.89</v>
      </c>
      <c r="O241" s="3">
        <v>21</v>
      </c>
      <c r="P241" s="3">
        <v>0</v>
      </c>
      <c r="Q241" s="3">
        <v>6.01</v>
      </c>
      <c r="R241" s="3">
        <v>0</v>
      </c>
      <c r="S241" s="3">
        <v>1.3</v>
      </c>
      <c r="T241" s="3">
        <v>0.2</v>
      </c>
      <c r="U241" s="3">
        <v>0.2</v>
      </c>
      <c r="V241" s="3">
        <v>0</v>
      </c>
      <c r="W241" s="3">
        <v>7.78</v>
      </c>
      <c r="X241" s="3">
        <v>0</v>
      </c>
      <c r="Y241" s="3">
        <v>5.89</v>
      </c>
      <c r="Z241" s="3">
        <v>0.5</v>
      </c>
      <c r="AA241" s="3">
        <v>0</v>
      </c>
      <c r="AB241" s="3">
        <v>0</v>
      </c>
      <c r="AC241" s="3">
        <v>7.53</v>
      </c>
      <c r="AD241" s="3">
        <v>5.0999999999999996</v>
      </c>
      <c r="AE241" s="3">
        <v>1.18</v>
      </c>
      <c r="AF241" s="3">
        <v>3</v>
      </c>
      <c r="AG241" s="3">
        <v>2</v>
      </c>
      <c r="AH241" s="3">
        <v>0.2</v>
      </c>
      <c r="AI241" s="3">
        <v>0.2</v>
      </c>
      <c r="AJ241" s="3">
        <v>1.34</v>
      </c>
      <c r="AK241" s="3">
        <v>1.22</v>
      </c>
      <c r="AL241" s="3">
        <v>0.2</v>
      </c>
      <c r="AM241" s="3">
        <v>0</v>
      </c>
      <c r="AN241" s="3">
        <v>0</v>
      </c>
      <c r="AO241" s="3">
        <v>0.4</v>
      </c>
      <c r="AP241" s="3">
        <v>24.27</v>
      </c>
      <c r="AQ241" s="3">
        <v>0</v>
      </c>
      <c r="AR241" s="3">
        <v>31.77</v>
      </c>
      <c r="AS241" s="3">
        <v>0</v>
      </c>
      <c r="AT241" s="4">
        <v>0</v>
      </c>
    </row>
    <row r="242" spans="1:46" x14ac:dyDescent="0.25">
      <c r="A242" s="65">
        <v>2021</v>
      </c>
      <c r="B242" s="65">
        <v>12</v>
      </c>
      <c r="C242" s="63">
        <v>11</v>
      </c>
      <c r="D242" s="64">
        <v>1</v>
      </c>
      <c r="E242" s="5">
        <v>43.83</v>
      </c>
      <c r="F242" s="3">
        <v>0</v>
      </c>
      <c r="G242" s="3">
        <v>44.3</v>
      </c>
      <c r="H242" s="3">
        <v>0</v>
      </c>
      <c r="I242" s="3">
        <v>26.02</v>
      </c>
      <c r="J242" s="3">
        <v>0</v>
      </c>
      <c r="K242" s="3">
        <v>0</v>
      </c>
      <c r="L242" s="3">
        <v>1.42</v>
      </c>
      <c r="M242" s="3">
        <v>0</v>
      </c>
      <c r="N242" s="3">
        <v>12.07</v>
      </c>
      <c r="O242" s="3">
        <v>21.12</v>
      </c>
      <c r="P242" s="3">
        <v>0</v>
      </c>
      <c r="Q242" s="3">
        <v>6.05</v>
      </c>
      <c r="R242" s="3">
        <v>0</v>
      </c>
      <c r="S242" s="3">
        <v>1.3</v>
      </c>
      <c r="T242" s="3">
        <v>0</v>
      </c>
      <c r="U242" s="3">
        <v>0.2</v>
      </c>
      <c r="V242" s="3">
        <v>0</v>
      </c>
      <c r="W242" s="3">
        <v>7.8</v>
      </c>
      <c r="X242" s="3">
        <v>0</v>
      </c>
      <c r="Y242" s="3">
        <v>5.04</v>
      </c>
      <c r="Z242" s="3">
        <v>0.5</v>
      </c>
      <c r="AA242" s="3">
        <v>0</v>
      </c>
      <c r="AB242" s="3">
        <v>0</v>
      </c>
      <c r="AC242" s="3">
        <v>7.53</v>
      </c>
      <c r="AD242" s="3">
        <v>5.17</v>
      </c>
      <c r="AE242" s="3">
        <v>1.25</v>
      </c>
      <c r="AF242" s="3">
        <v>3</v>
      </c>
      <c r="AG242" s="3">
        <v>2</v>
      </c>
      <c r="AH242" s="3">
        <v>0.2</v>
      </c>
      <c r="AI242" s="3">
        <v>0.2</v>
      </c>
      <c r="AJ242" s="3">
        <v>1.34</v>
      </c>
      <c r="AK242" s="3">
        <v>1.22</v>
      </c>
      <c r="AL242" s="3">
        <v>0.2</v>
      </c>
      <c r="AM242" s="3">
        <v>0</v>
      </c>
      <c r="AN242" s="3">
        <v>0</v>
      </c>
      <c r="AO242" s="3">
        <v>0.4</v>
      </c>
      <c r="AP242" s="3">
        <v>2.7</v>
      </c>
      <c r="AQ242" s="3">
        <v>0</v>
      </c>
      <c r="AR242" s="3">
        <v>0</v>
      </c>
      <c r="AS242" s="3">
        <v>0</v>
      </c>
      <c r="AT242" s="4">
        <v>0</v>
      </c>
    </row>
    <row r="243" spans="1:46" x14ac:dyDescent="0.25">
      <c r="A243" s="65">
        <v>2021</v>
      </c>
      <c r="B243" s="65">
        <v>12</v>
      </c>
      <c r="C243" s="63">
        <v>11</v>
      </c>
      <c r="D243" s="64">
        <v>2</v>
      </c>
      <c r="E243" s="5">
        <v>44.58</v>
      </c>
      <c r="F243" s="3">
        <v>0</v>
      </c>
      <c r="G243" s="3">
        <v>2.64</v>
      </c>
      <c r="H243" s="3">
        <v>0</v>
      </c>
      <c r="I243" s="3">
        <v>26.02</v>
      </c>
      <c r="J243" s="3">
        <v>0</v>
      </c>
      <c r="K243" s="3">
        <v>0</v>
      </c>
      <c r="L243" s="3">
        <v>0</v>
      </c>
      <c r="M243" s="3">
        <v>0</v>
      </c>
      <c r="N243" s="3">
        <v>12.13</v>
      </c>
      <c r="O243" s="3">
        <v>21.15</v>
      </c>
      <c r="P243" s="3">
        <v>0</v>
      </c>
      <c r="Q243" s="3">
        <v>6.04</v>
      </c>
      <c r="R243" s="3">
        <v>0</v>
      </c>
      <c r="S243" s="3">
        <v>1.3</v>
      </c>
      <c r="T243" s="3">
        <v>0</v>
      </c>
      <c r="U243" s="3">
        <v>0.2</v>
      </c>
      <c r="V243" s="3">
        <v>0</v>
      </c>
      <c r="W243" s="3">
        <v>7.83</v>
      </c>
      <c r="X243" s="3">
        <v>0</v>
      </c>
      <c r="Y243" s="3">
        <v>4.01</v>
      </c>
      <c r="Z243" s="3">
        <v>0.5</v>
      </c>
      <c r="AA243" s="3">
        <v>0</v>
      </c>
      <c r="AB243" s="3">
        <v>0</v>
      </c>
      <c r="AC243" s="3">
        <v>7.53</v>
      </c>
      <c r="AD243" s="3">
        <v>5.17</v>
      </c>
      <c r="AE243" s="3">
        <v>1.26</v>
      </c>
      <c r="AF243" s="3">
        <v>3</v>
      </c>
      <c r="AG243" s="3">
        <v>2</v>
      </c>
      <c r="AH243" s="3">
        <v>0.2</v>
      </c>
      <c r="AI243" s="3">
        <v>0.2</v>
      </c>
      <c r="AJ243" s="3">
        <v>1.34</v>
      </c>
      <c r="AK243" s="3">
        <v>1.22</v>
      </c>
      <c r="AL243" s="3">
        <v>0.2</v>
      </c>
      <c r="AM243" s="3">
        <v>0</v>
      </c>
      <c r="AN243" s="3">
        <v>0</v>
      </c>
      <c r="AO243" s="3">
        <v>0.4</v>
      </c>
      <c r="AP243" s="3">
        <v>0</v>
      </c>
      <c r="AQ243" s="3">
        <v>0</v>
      </c>
      <c r="AR243" s="3">
        <v>0</v>
      </c>
      <c r="AS243" s="3">
        <v>0</v>
      </c>
      <c r="AT243" s="4">
        <v>0</v>
      </c>
    </row>
    <row r="244" spans="1:46" x14ac:dyDescent="0.25">
      <c r="A244" s="65">
        <v>2021</v>
      </c>
      <c r="B244" s="65">
        <v>12</v>
      </c>
      <c r="C244" s="63">
        <v>11</v>
      </c>
      <c r="D244" s="64">
        <v>3</v>
      </c>
      <c r="E244" s="5">
        <v>18.510000000000002</v>
      </c>
      <c r="F244" s="3">
        <v>0</v>
      </c>
      <c r="G244" s="3">
        <v>0</v>
      </c>
      <c r="H244" s="3">
        <v>0</v>
      </c>
      <c r="I244" s="3">
        <v>26</v>
      </c>
      <c r="J244" s="3">
        <v>0</v>
      </c>
      <c r="K244" s="3">
        <v>0</v>
      </c>
      <c r="L244" s="3">
        <v>0</v>
      </c>
      <c r="M244" s="3">
        <v>0</v>
      </c>
      <c r="N244" s="3">
        <v>12.1</v>
      </c>
      <c r="O244" s="3">
        <v>21.13</v>
      </c>
      <c r="P244" s="3">
        <v>0</v>
      </c>
      <c r="Q244" s="3">
        <v>6.07</v>
      </c>
      <c r="R244" s="3">
        <v>0</v>
      </c>
      <c r="S244" s="3">
        <v>1.3</v>
      </c>
      <c r="T244" s="3">
        <v>0</v>
      </c>
      <c r="U244" s="3">
        <v>0.2</v>
      </c>
      <c r="V244" s="3">
        <v>0</v>
      </c>
      <c r="W244" s="3">
        <v>7.83</v>
      </c>
      <c r="X244" s="3">
        <v>0</v>
      </c>
      <c r="Y244" s="3">
        <v>4.04</v>
      </c>
      <c r="Z244" s="3">
        <v>0.5</v>
      </c>
      <c r="AA244" s="3">
        <v>0</v>
      </c>
      <c r="AB244" s="3">
        <v>0</v>
      </c>
      <c r="AC244" s="3">
        <v>7.52</v>
      </c>
      <c r="AD244" s="3">
        <v>5.16</v>
      </c>
      <c r="AE244" s="3">
        <v>1.25</v>
      </c>
      <c r="AF244" s="3">
        <v>3</v>
      </c>
      <c r="AG244" s="3">
        <v>2</v>
      </c>
      <c r="AH244" s="3">
        <v>0.2</v>
      </c>
      <c r="AI244" s="3">
        <v>0.2</v>
      </c>
      <c r="AJ244" s="3">
        <v>1.34</v>
      </c>
      <c r="AK244" s="3">
        <v>1.22</v>
      </c>
      <c r="AL244" s="3">
        <v>0.2</v>
      </c>
      <c r="AM244" s="3">
        <v>0</v>
      </c>
      <c r="AN244" s="3">
        <v>0</v>
      </c>
      <c r="AO244" s="3">
        <v>0.4</v>
      </c>
      <c r="AP244" s="3">
        <v>0</v>
      </c>
      <c r="AQ244" s="3">
        <v>0</v>
      </c>
      <c r="AR244" s="3">
        <v>0</v>
      </c>
      <c r="AS244" s="3">
        <v>0</v>
      </c>
      <c r="AT244" s="4">
        <v>0</v>
      </c>
    </row>
    <row r="245" spans="1:46" x14ac:dyDescent="0.25">
      <c r="A245" s="65">
        <v>2021</v>
      </c>
      <c r="B245" s="65">
        <v>12</v>
      </c>
      <c r="C245" s="63">
        <v>11</v>
      </c>
      <c r="D245" s="64">
        <v>4</v>
      </c>
      <c r="E245" s="5">
        <v>0</v>
      </c>
      <c r="F245" s="3">
        <v>0</v>
      </c>
      <c r="G245" s="3">
        <v>0</v>
      </c>
      <c r="H245" s="3">
        <v>0</v>
      </c>
      <c r="I245" s="3">
        <v>26.01</v>
      </c>
      <c r="J245" s="3">
        <v>0</v>
      </c>
      <c r="K245" s="3">
        <v>0</v>
      </c>
      <c r="L245" s="3">
        <v>0</v>
      </c>
      <c r="M245" s="3">
        <v>0</v>
      </c>
      <c r="N245" s="3">
        <v>12.06</v>
      </c>
      <c r="O245" s="3">
        <v>21.14</v>
      </c>
      <c r="P245" s="3">
        <v>0</v>
      </c>
      <c r="Q245" s="3">
        <v>6.04</v>
      </c>
      <c r="R245" s="3">
        <v>0</v>
      </c>
      <c r="S245" s="3">
        <v>1.3</v>
      </c>
      <c r="T245" s="3">
        <v>0</v>
      </c>
      <c r="U245" s="3">
        <v>0.2</v>
      </c>
      <c r="V245" s="3">
        <v>0</v>
      </c>
      <c r="W245" s="3">
        <v>7.81</v>
      </c>
      <c r="X245" s="3">
        <v>0</v>
      </c>
      <c r="Y245" s="3">
        <v>4.05</v>
      </c>
      <c r="Z245" s="3">
        <v>0.5</v>
      </c>
      <c r="AA245" s="3">
        <v>0</v>
      </c>
      <c r="AB245" s="3">
        <v>0</v>
      </c>
      <c r="AC245" s="3">
        <v>7.52</v>
      </c>
      <c r="AD245" s="3">
        <v>5.16</v>
      </c>
      <c r="AE245" s="3">
        <v>1.25</v>
      </c>
      <c r="AF245" s="3">
        <v>3</v>
      </c>
      <c r="AG245" s="3">
        <v>2</v>
      </c>
      <c r="AH245" s="3">
        <v>0.2</v>
      </c>
      <c r="AI245" s="3">
        <v>0.2</v>
      </c>
      <c r="AJ245" s="3">
        <v>1.34</v>
      </c>
      <c r="AK245" s="3">
        <v>1.22</v>
      </c>
      <c r="AL245" s="3">
        <v>0.2</v>
      </c>
      <c r="AM245" s="3">
        <v>0</v>
      </c>
      <c r="AN245" s="3">
        <v>0</v>
      </c>
      <c r="AO245" s="3">
        <v>0.4</v>
      </c>
      <c r="AP245" s="3">
        <v>0</v>
      </c>
      <c r="AQ245" s="3">
        <v>0</v>
      </c>
      <c r="AR245" s="3">
        <v>0</v>
      </c>
      <c r="AS245" s="3">
        <v>0</v>
      </c>
      <c r="AT245" s="4">
        <v>0</v>
      </c>
    </row>
    <row r="246" spans="1:46" x14ac:dyDescent="0.25">
      <c r="A246" s="65">
        <v>2021</v>
      </c>
      <c r="B246" s="65">
        <v>12</v>
      </c>
      <c r="C246" s="63">
        <v>11</v>
      </c>
      <c r="D246" s="64">
        <v>5</v>
      </c>
      <c r="E246" s="5">
        <v>0</v>
      </c>
      <c r="F246" s="3">
        <v>0</v>
      </c>
      <c r="G246" s="3">
        <v>0</v>
      </c>
      <c r="H246" s="3">
        <v>0</v>
      </c>
      <c r="I246" s="3">
        <v>25.99</v>
      </c>
      <c r="J246" s="3">
        <v>0</v>
      </c>
      <c r="K246" s="3">
        <v>0</v>
      </c>
      <c r="L246" s="3">
        <v>0</v>
      </c>
      <c r="M246" s="3">
        <v>0</v>
      </c>
      <c r="N246" s="3">
        <v>12.02</v>
      </c>
      <c r="O246" s="3">
        <v>21.11</v>
      </c>
      <c r="P246" s="3">
        <v>0</v>
      </c>
      <c r="Q246" s="3">
        <v>6.01</v>
      </c>
      <c r="R246" s="3">
        <v>0</v>
      </c>
      <c r="S246" s="3">
        <v>1.3</v>
      </c>
      <c r="T246" s="3">
        <v>0</v>
      </c>
      <c r="U246" s="3">
        <v>0.2</v>
      </c>
      <c r="V246" s="3">
        <v>0</v>
      </c>
      <c r="W246" s="3">
        <v>7.8</v>
      </c>
      <c r="X246" s="3">
        <v>0</v>
      </c>
      <c r="Y246" s="3">
        <v>4.0599999999999996</v>
      </c>
      <c r="Z246" s="3">
        <v>0.5</v>
      </c>
      <c r="AA246" s="3">
        <v>0</v>
      </c>
      <c r="AB246" s="3">
        <v>0</v>
      </c>
      <c r="AC246" s="3">
        <v>7.52</v>
      </c>
      <c r="AD246" s="3">
        <v>5.16</v>
      </c>
      <c r="AE246" s="3">
        <v>1.23</v>
      </c>
      <c r="AF246" s="3">
        <v>3</v>
      </c>
      <c r="AG246" s="3">
        <v>2</v>
      </c>
      <c r="AH246" s="3">
        <v>0.2</v>
      </c>
      <c r="AI246" s="3">
        <v>0.2</v>
      </c>
      <c r="AJ246" s="3">
        <v>1.34</v>
      </c>
      <c r="AK246" s="3">
        <v>1.22</v>
      </c>
      <c r="AL246" s="3">
        <v>0.2</v>
      </c>
      <c r="AM246" s="3">
        <v>0</v>
      </c>
      <c r="AN246" s="3">
        <v>0</v>
      </c>
      <c r="AO246" s="3">
        <v>0.4</v>
      </c>
      <c r="AP246" s="3">
        <v>0</v>
      </c>
      <c r="AQ246" s="3">
        <v>0</v>
      </c>
      <c r="AR246" s="3">
        <v>0</v>
      </c>
      <c r="AS246" s="3">
        <v>0</v>
      </c>
      <c r="AT246" s="4">
        <v>0</v>
      </c>
    </row>
    <row r="247" spans="1:46" x14ac:dyDescent="0.25">
      <c r="A247" s="65">
        <v>2021</v>
      </c>
      <c r="B247" s="65">
        <v>12</v>
      </c>
      <c r="C247" s="63">
        <v>11</v>
      </c>
      <c r="D247" s="64">
        <v>6</v>
      </c>
      <c r="E247" s="5">
        <v>0</v>
      </c>
      <c r="F247" s="3">
        <v>0</v>
      </c>
      <c r="G247" s="3">
        <v>0</v>
      </c>
      <c r="H247" s="3">
        <v>0</v>
      </c>
      <c r="I247" s="3">
        <v>2.08</v>
      </c>
      <c r="J247" s="3">
        <v>0</v>
      </c>
      <c r="K247" s="3">
        <v>0</v>
      </c>
      <c r="L247" s="3">
        <v>0</v>
      </c>
      <c r="M247" s="3">
        <v>0</v>
      </c>
      <c r="N247" s="3">
        <v>12</v>
      </c>
      <c r="O247" s="3">
        <v>21.12</v>
      </c>
      <c r="P247" s="3">
        <v>0</v>
      </c>
      <c r="Q247" s="3">
        <v>5.98</v>
      </c>
      <c r="R247" s="3">
        <v>0</v>
      </c>
      <c r="S247" s="3">
        <v>1.3</v>
      </c>
      <c r="T247" s="3">
        <v>0</v>
      </c>
      <c r="U247" s="3">
        <v>0.2</v>
      </c>
      <c r="V247" s="3">
        <v>0</v>
      </c>
      <c r="W247" s="3">
        <v>7.8</v>
      </c>
      <c r="X247" s="3">
        <v>0</v>
      </c>
      <c r="Y247" s="3">
        <v>4.07</v>
      </c>
      <c r="Z247" s="3">
        <v>0.5</v>
      </c>
      <c r="AA247" s="3">
        <v>0</v>
      </c>
      <c r="AB247" s="3">
        <v>0</v>
      </c>
      <c r="AC247" s="3">
        <v>7.52</v>
      </c>
      <c r="AD247" s="3">
        <v>5.16</v>
      </c>
      <c r="AE247" s="3">
        <v>1.25</v>
      </c>
      <c r="AF247" s="3">
        <v>3</v>
      </c>
      <c r="AG247" s="3">
        <v>2</v>
      </c>
      <c r="AH247" s="3">
        <v>0.2</v>
      </c>
      <c r="AI247" s="3">
        <v>0.2</v>
      </c>
      <c r="AJ247" s="3">
        <v>1.34</v>
      </c>
      <c r="AK247" s="3">
        <v>1.22</v>
      </c>
      <c r="AL247" s="3">
        <v>0.2</v>
      </c>
      <c r="AM247" s="3">
        <v>0</v>
      </c>
      <c r="AN247" s="3">
        <v>0</v>
      </c>
      <c r="AO247" s="3">
        <v>0.4</v>
      </c>
      <c r="AP247" s="3">
        <v>0</v>
      </c>
      <c r="AQ247" s="3">
        <v>0</v>
      </c>
      <c r="AR247" s="3">
        <v>0</v>
      </c>
      <c r="AS247" s="3">
        <v>0</v>
      </c>
      <c r="AT247" s="4">
        <v>0</v>
      </c>
    </row>
    <row r="248" spans="1:46" x14ac:dyDescent="0.25">
      <c r="A248" s="65">
        <v>2021</v>
      </c>
      <c r="B248" s="65">
        <v>12</v>
      </c>
      <c r="C248" s="63">
        <v>11</v>
      </c>
      <c r="D248" s="64">
        <v>7</v>
      </c>
      <c r="E248" s="5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12.02</v>
      </c>
      <c r="O248" s="3">
        <v>21.14</v>
      </c>
      <c r="P248" s="3">
        <v>0</v>
      </c>
      <c r="Q248" s="3">
        <v>5.95</v>
      </c>
      <c r="R248" s="3">
        <v>0</v>
      </c>
      <c r="S248" s="3">
        <v>1.3</v>
      </c>
      <c r="T248" s="3">
        <v>0</v>
      </c>
      <c r="U248" s="3">
        <v>0.2</v>
      </c>
      <c r="V248" s="3">
        <v>0</v>
      </c>
      <c r="W248" s="3">
        <v>7.81</v>
      </c>
      <c r="X248" s="3">
        <v>0</v>
      </c>
      <c r="Y248" s="3">
        <v>4.08</v>
      </c>
      <c r="Z248" s="3">
        <v>0</v>
      </c>
      <c r="AA248" s="3">
        <v>0</v>
      </c>
      <c r="AB248" s="3">
        <v>0</v>
      </c>
      <c r="AC248" s="3">
        <v>7.52</v>
      </c>
      <c r="AD248" s="3">
        <v>5.16</v>
      </c>
      <c r="AE248" s="3">
        <v>1.34</v>
      </c>
      <c r="AF248" s="3">
        <v>3</v>
      </c>
      <c r="AG248" s="3">
        <v>2</v>
      </c>
      <c r="AH248" s="3">
        <v>0.2</v>
      </c>
      <c r="AI248" s="3">
        <v>0.2</v>
      </c>
      <c r="AJ248" s="3">
        <v>1.34</v>
      </c>
      <c r="AK248" s="3">
        <v>1.22</v>
      </c>
      <c r="AL248" s="3">
        <v>0.2</v>
      </c>
      <c r="AM248" s="3">
        <v>0</v>
      </c>
      <c r="AN248" s="3">
        <v>0</v>
      </c>
      <c r="AO248" s="3">
        <v>0.4</v>
      </c>
      <c r="AP248" s="3">
        <v>0</v>
      </c>
      <c r="AQ248" s="3">
        <v>0</v>
      </c>
      <c r="AR248" s="3">
        <v>0</v>
      </c>
      <c r="AS248" s="3">
        <v>0</v>
      </c>
      <c r="AT248" s="4">
        <v>0</v>
      </c>
    </row>
    <row r="249" spans="1:46" x14ac:dyDescent="0.25">
      <c r="A249" s="65">
        <v>2021</v>
      </c>
      <c r="B249" s="65">
        <v>12</v>
      </c>
      <c r="C249" s="63">
        <v>11</v>
      </c>
      <c r="D249" s="64">
        <v>8</v>
      </c>
      <c r="E249" s="5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0.41</v>
      </c>
      <c r="O249" s="3">
        <v>3.08</v>
      </c>
      <c r="P249" s="3">
        <v>0</v>
      </c>
      <c r="Q249" s="3">
        <v>5.92</v>
      </c>
      <c r="R249" s="3">
        <v>0</v>
      </c>
      <c r="S249" s="3">
        <v>1.3</v>
      </c>
      <c r="T249" s="3">
        <v>0</v>
      </c>
      <c r="U249" s="3">
        <v>0.2</v>
      </c>
      <c r="V249" s="3">
        <v>0</v>
      </c>
      <c r="W249" s="3">
        <v>7.81</v>
      </c>
      <c r="X249" s="3">
        <v>0</v>
      </c>
      <c r="Y249" s="3">
        <v>4.09</v>
      </c>
      <c r="Z249" s="3">
        <v>0</v>
      </c>
      <c r="AA249" s="3">
        <v>0</v>
      </c>
      <c r="AB249" s="3">
        <v>0</v>
      </c>
      <c r="AC249" s="3">
        <v>7.52</v>
      </c>
      <c r="AD249" s="3">
        <v>5.07</v>
      </c>
      <c r="AE249" s="3">
        <v>1.28</v>
      </c>
      <c r="AF249" s="3">
        <v>3</v>
      </c>
      <c r="AG249" s="3">
        <v>2</v>
      </c>
      <c r="AH249" s="3">
        <v>0.2</v>
      </c>
      <c r="AI249" s="3">
        <v>0.2</v>
      </c>
      <c r="AJ249" s="3">
        <v>1.34</v>
      </c>
      <c r="AK249" s="3">
        <v>1.21</v>
      </c>
      <c r="AL249" s="3">
        <v>0.2</v>
      </c>
      <c r="AM249" s="3">
        <v>0</v>
      </c>
      <c r="AN249" s="3">
        <v>0</v>
      </c>
      <c r="AO249" s="3">
        <v>0.4</v>
      </c>
      <c r="AP249" s="3">
        <v>0</v>
      </c>
      <c r="AQ249" s="3">
        <v>0</v>
      </c>
      <c r="AR249" s="3">
        <v>0</v>
      </c>
      <c r="AS249" s="3">
        <v>0</v>
      </c>
      <c r="AT249" s="4">
        <v>0</v>
      </c>
    </row>
    <row r="250" spans="1:46" x14ac:dyDescent="0.25">
      <c r="A250" s="65">
        <v>2021</v>
      </c>
      <c r="B250" s="65">
        <v>12</v>
      </c>
      <c r="C250" s="63">
        <v>11</v>
      </c>
      <c r="D250" s="64">
        <v>9</v>
      </c>
      <c r="E250" s="5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5.89</v>
      </c>
      <c r="R250" s="3">
        <v>0</v>
      </c>
      <c r="S250" s="3">
        <v>1.3</v>
      </c>
      <c r="T250" s="3">
        <v>0</v>
      </c>
      <c r="U250" s="3">
        <v>0.2</v>
      </c>
      <c r="V250" s="3">
        <v>0</v>
      </c>
      <c r="W250" s="3">
        <v>7.79</v>
      </c>
      <c r="X250" s="3">
        <v>0</v>
      </c>
      <c r="Y250" s="3">
        <v>4.0999999999999996</v>
      </c>
      <c r="Z250" s="3">
        <v>0</v>
      </c>
      <c r="AA250" s="3">
        <v>0</v>
      </c>
      <c r="AB250" s="3">
        <v>0</v>
      </c>
      <c r="AC250" s="3">
        <v>7.52</v>
      </c>
      <c r="AD250" s="3">
        <v>5.1100000000000003</v>
      </c>
      <c r="AE250" s="3">
        <v>1.1499999999999999</v>
      </c>
      <c r="AF250" s="3">
        <v>3</v>
      </c>
      <c r="AG250" s="3">
        <v>2</v>
      </c>
      <c r="AH250" s="3">
        <v>0.2</v>
      </c>
      <c r="AI250" s="3">
        <v>0.2</v>
      </c>
      <c r="AJ250" s="3">
        <v>1.34</v>
      </c>
      <c r="AK250" s="3">
        <v>1.21</v>
      </c>
      <c r="AL250" s="3">
        <v>0.2</v>
      </c>
      <c r="AM250" s="3">
        <v>0</v>
      </c>
      <c r="AN250" s="3">
        <v>0</v>
      </c>
      <c r="AO250" s="3">
        <v>0.4</v>
      </c>
      <c r="AP250" s="3">
        <v>0</v>
      </c>
      <c r="AQ250" s="3">
        <v>0</v>
      </c>
      <c r="AR250" s="3">
        <v>0</v>
      </c>
      <c r="AS250" s="3">
        <v>0</v>
      </c>
      <c r="AT250" s="4">
        <v>0</v>
      </c>
    </row>
    <row r="251" spans="1:46" x14ac:dyDescent="0.25">
      <c r="A251" s="65">
        <v>2021</v>
      </c>
      <c r="B251" s="65">
        <v>12</v>
      </c>
      <c r="C251" s="63">
        <v>11</v>
      </c>
      <c r="D251" s="64">
        <v>10</v>
      </c>
      <c r="E251" s="5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5.85</v>
      </c>
      <c r="R251" s="3">
        <v>0</v>
      </c>
      <c r="S251" s="3">
        <v>1.3</v>
      </c>
      <c r="T251" s="3">
        <v>0</v>
      </c>
      <c r="U251" s="3">
        <v>0.2</v>
      </c>
      <c r="V251" s="3">
        <v>0</v>
      </c>
      <c r="W251" s="3">
        <v>7.78</v>
      </c>
      <c r="X251" s="3">
        <v>0</v>
      </c>
      <c r="Y251" s="3">
        <v>4.1100000000000003</v>
      </c>
      <c r="Z251" s="3">
        <v>0</v>
      </c>
      <c r="AA251" s="3">
        <v>0</v>
      </c>
      <c r="AB251" s="3">
        <v>0</v>
      </c>
      <c r="AC251" s="3">
        <v>7.52</v>
      </c>
      <c r="AD251" s="3">
        <v>5.15</v>
      </c>
      <c r="AE251" s="3">
        <v>1.18</v>
      </c>
      <c r="AF251" s="3">
        <v>3</v>
      </c>
      <c r="AG251" s="3">
        <v>2</v>
      </c>
      <c r="AH251" s="3">
        <v>0.2</v>
      </c>
      <c r="AI251" s="3">
        <v>0.2</v>
      </c>
      <c r="AJ251" s="3">
        <v>1.34</v>
      </c>
      <c r="AK251" s="3">
        <v>1.21</v>
      </c>
      <c r="AL251" s="3">
        <v>0.2</v>
      </c>
      <c r="AM251" s="3">
        <v>0</v>
      </c>
      <c r="AN251" s="3">
        <v>0</v>
      </c>
      <c r="AO251" s="3">
        <v>0.4</v>
      </c>
      <c r="AP251" s="3">
        <v>0</v>
      </c>
      <c r="AQ251" s="3">
        <v>0</v>
      </c>
      <c r="AR251" s="3">
        <v>0</v>
      </c>
      <c r="AS251" s="3">
        <v>0</v>
      </c>
      <c r="AT251" s="4">
        <v>0</v>
      </c>
    </row>
    <row r="252" spans="1:46" x14ac:dyDescent="0.25">
      <c r="A252" s="65">
        <v>2021</v>
      </c>
      <c r="B252" s="65">
        <v>12</v>
      </c>
      <c r="C252" s="63">
        <v>11</v>
      </c>
      <c r="D252" s="64">
        <v>11</v>
      </c>
      <c r="E252" s="5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5.83</v>
      </c>
      <c r="R252" s="3">
        <v>0</v>
      </c>
      <c r="S252" s="3">
        <v>1.3</v>
      </c>
      <c r="T252" s="3">
        <v>0</v>
      </c>
      <c r="U252" s="3">
        <v>0.2</v>
      </c>
      <c r="V252" s="3">
        <v>0</v>
      </c>
      <c r="W252" s="3">
        <v>7.79</v>
      </c>
      <c r="X252" s="3">
        <v>0</v>
      </c>
      <c r="Y252" s="3">
        <v>5.01</v>
      </c>
      <c r="Z252" s="3">
        <v>0</v>
      </c>
      <c r="AA252" s="3">
        <v>0</v>
      </c>
      <c r="AB252" s="3">
        <v>0</v>
      </c>
      <c r="AC252" s="3">
        <v>7.52</v>
      </c>
      <c r="AD252" s="3">
        <v>5.15</v>
      </c>
      <c r="AE252" s="3">
        <v>1.24</v>
      </c>
      <c r="AF252" s="3">
        <v>3</v>
      </c>
      <c r="AG252" s="3">
        <v>2</v>
      </c>
      <c r="AH252" s="3">
        <v>0.2</v>
      </c>
      <c r="AI252" s="3">
        <v>0.2</v>
      </c>
      <c r="AJ252" s="3">
        <v>1.34</v>
      </c>
      <c r="AK252" s="3">
        <v>1.21</v>
      </c>
      <c r="AL252" s="3">
        <v>0.2</v>
      </c>
      <c r="AM252" s="3">
        <v>0</v>
      </c>
      <c r="AN252" s="3">
        <v>0</v>
      </c>
      <c r="AO252" s="3">
        <v>0.4</v>
      </c>
      <c r="AP252" s="3">
        <v>0</v>
      </c>
      <c r="AQ252" s="3">
        <v>0</v>
      </c>
      <c r="AR252" s="3">
        <v>0</v>
      </c>
      <c r="AS252" s="3">
        <v>0</v>
      </c>
      <c r="AT252" s="4">
        <v>0</v>
      </c>
    </row>
    <row r="253" spans="1:46" x14ac:dyDescent="0.25">
      <c r="A253" s="65">
        <v>2021</v>
      </c>
      <c r="B253" s="65">
        <v>12</v>
      </c>
      <c r="C253" s="63">
        <v>11</v>
      </c>
      <c r="D253" s="64">
        <v>12</v>
      </c>
      <c r="E253" s="5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5.79</v>
      </c>
      <c r="R253" s="3">
        <v>0</v>
      </c>
      <c r="S253" s="3">
        <v>1.3</v>
      </c>
      <c r="T253" s="3">
        <v>0</v>
      </c>
      <c r="U253" s="3">
        <v>0.2</v>
      </c>
      <c r="V253" s="3">
        <v>0</v>
      </c>
      <c r="W253" s="3">
        <v>7.79</v>
      </c>
      <c r="X253" s="3">
        <v>0</v>
      </c>
      <c r="Y253" s="3">
        <v>5</v>
      </c>
      <c r="Z253" s="3">
        <v>0</v>
      </c>
      <c r="AA253" s="3">
        <v>0</v>
      </c>
      <c r="AB253" s="3">
        <v>0</v>
      </c>
      <c r="AC253" s="3">
        <v>7.52</v>
      </c>
      <c r="AD253" s="3">
        <v>5.16</v>
      </c>
      <c r="AE253" s="3">
        <v>1.24</v>
      </c>
      <c r="AF253" s="3">
        <v>3</v>
      </c>
      <c r="AG253" s="3">
        <v>2</v>
      </c>
      <c r="AH253" s="3">
        <v>0.2</v>
      </c>
      <c r="AI253" s="3">
        <v>0.2</v>
      </c>
      <c r="AJ253" s="3">
        <v>1.34</v>
      </c>
      <c r="AK253" s="3">
        <v>1.21</v>
      </c>
      <c r="AL253" s="3">
        <v>0.2</v>
      </c>
      <c r="AM253" s="3">
        <v>0</v>
      </c>
      <c r="AN253" s="3">
        <v>0</v>
      </c>
      <c r="AO253" s="3">
        <v>0.4</v>
      </c>
      <c r="AP253" s="3">
        <v>0</v>
      </c>
      <c r="AQ253" s="3">
        <v>0</v>
      </c>
      <c r="AR253" s="3">
        <v>0</v>
      </c>
      <c r="AS253" s="3">
        <v>0</v>
      </c>
      <c r="AT253" s="4">
        <v>0</v>
      </c>
    </row>
    <row r="254" spans="1:46" x14ac:dyDescent="0.25">
      <c r="A254" s="65">
        <v>2021</v>
      </c>
      <c r="B254" s="65">
        <v>12</v>
      </c>
      <c r="C254" s="63">
        <v>11</v>
      </c>
      <c r="D254" s="64">
        <v>13</v>
      </c>
      <c r="E254" s="5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5.75</v>
      </c>
      <c r="R254" s="3">
        <v>0</v>
      </c>
      <c r="S254" s="3">
        <v>1.3</v>
      </c>
      <c r="T254" s="3">
        <v>0</v>
      </c>
      <c r="U254" s="3">
        <v>0</v>
      </c>
      <c r="V254" s="3">
        <v>0</v>
      </c>
      <c r="W254" s="3">
        <v>7.78</v>
      </c>
      <c r="X254" s="3">
        <v>0</v>
      </c>
      <c r="Y254" s="3">
        <v>5</v>
      </c>
      <c r="Z254" s="3">
        <v>0.5</v>
      </c>
      <c r="AA254" s="3">
        <v>0</v>
      </c>
      <c r="AB254" s="3">
        <v>0</v>
      </c>
      <c r="AC254" s="3">
        <v>7.51</v>
      </c>
      <c r="AD254" s="3">
        <v>5.15</v>
      </c>
      <c r="AE254" s="3">
        <v>1.23</v>
      </c>
      <c r="AF254" s="3">
        <v>3</v>
      </c>
      <c r="AG254" s="3">
        <v>2</v>
      </c>
      <c r="AH254" s="3">
        <v>0.2</v>
      </c>
      <c r="AI254" s="3">
        <v>0.2</v>
      </c>
      <c r="AJ254" s="3">
        <v>1.33</v>
      </c>
      <c r="AK254" s="3">
        <v>1.21</v>
      </c>
      <c r="AL254" s="3">
        <v>0.2</v>
      </c>
      <c r="AM254" s="3">
        <v>0</v>
      </c>
      <c r="AN254" s="3">
        <v>0</v>
      </c>
      <c r="AO254" s="3">
        <v>0.4</v>
      </c>
      <c r="AP254" s="3">
        <v>0</v>
      </c>
      <c r="AQ254" s="3">
        <v>0</v>
      </c>
      <c r="AR254" s="3">
        <v>0</v>
      </c>
      <c r="AS254" s="3">
        <v>0</v>
      </c>
      <c r="AT254" s="4">
        <v>0</v>
      </c>
    </row>
    <row r="255" spans="1:46" x14ac:dyDescent="0.25">
      <c r="A255" s="65">
        <v>2021</v>
      </c>
      <c r="B255" s="65">
        <v>12</v>
      </c>
      <c r="C255" s="63">
        <v>11</v>
      </c>
      <c r="D255" s="64">
        <v>14</v>
      </c>
      <c r="E255" s="5">
        <v>0</v>
      </c>
      <c r="F255" s="3">
        <v>0</v>
      </c>
      <c r="G255" s="3">
        <v>0</v>
      </c>
      <c r="H255" s="3">
        <v>0</v>
      </c>
      <c r="I255" s="3">
        <v>0</v>
      </c>
      <c r="J255" s="3">
        <v>9.0399999999999991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18.54</v>
      </c>
      <c r="Q255" s="3">
        <v>5.82</v>
      </c>
      <c r="R255" s="3">
        <v>0</v>
      </c>
      <c r="S255" s="3">
        <v>1.3</v>
      </c>
      <c r="T255" s="3">
        <v>0</v>
      </c>
      <c r="U255" s="3">
        <v>0</v>
      </c>
      <c r="V255" s="3">
        <v>0</v>
      </c>
      <c r="W255" s="3">
        <v>7.78</v>
      </c>
      <c r="X255" s="3">
        <v>0</v>
      </c>
      <c r="Y255" s="3">
        <v>4.9800000000000004</v>
      </c>
      <c r="Z255" s="3">
        <v>0.5</v>
      </c>
      <c r="AA255" s="3">
        <v>0</v>
      </c>
      <c r="AB255" s="3">
        <v>0</v>
      </c>
      <c r="AC255" s="3">
        <v>7.52</v>
      </c>
      <c r="AD255" s="3">
        <v>5.14</v>
      </c>
      <c r="AE255" s="3">
        <v>1.24</v>
      </c>
      <c r="AF255" s="3">
        <v>3</v>
      </c>
      <c r="AG255" s="3">
        <v>2</v>
      </c>
      <c r="AH255" s="3">
        <v>0.2</v>
      </c>
      <c r="AI255" s="3">
        <v>0.2</v>
      </c>
      <c r="AJ255" s="3">
        <v>1.33</v>
      </c>
      <c r="AK255" s="3">
        <v>1.21</v>
      </c>
      <c r="AL255" s="3">
        <v>0.2</v>
      </c>
      <c r="AM255" s="3">
        <v>0</v>
      </c>
      <c r="AN255" s="3">
        <v>0</v>
      </c>
      <c r="AO255" s="3">
        <v>0.4</v>
      </c>
      <c r="AP255" s="3">
        <v>0</v>
      </c>
      <c r="AQ255" s="3">
        <v>0</v>
      </c>
      <c r="AR255" s="3">
        <v>0</v>
      </c>
      <c r="AS255" s="3">
        <v>0</v>
      </c>
      <c r="AT255" s="4">
        <v>0</v>
      </c>
    </row>
    <row r="256" spans="1:46" x14ac:dyDescent="0.25">
      <c r="A256" s="65">
        <v>2021</v>
      </c>
      <c r="B256" s="65">
        <v>12</v>
      </c>
      <c r="C256" s="63">
        <v>11</v>
      </c>
      <c r="D256" s="64">
        <v>15</v>
      </c>
      <c r="E256" s="5">
        <v>0</v>
      </c>
      <c r="F256" s="3">
        <v>0</v>
      </c>
      <c r="G256" s="3">
        <v>0</v>
      </c>
      <c r="H256" s="3">
        <v>0</v>
      </c>
      <c r="I256" s="3">
        <v>0</v>
      </c>
      <c r="J256" s="3">
        <v>26.65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21.3</v>
      </c>
      <c r="Q256" s="3">
        <v>5.79</v>
      </c>
      <c r="R256" s="3">
        <v>0</v>
      </c>
      <c r="S256" s="3">
        <v>1.3</v>
      </c>
      <c r="T256" s="3">
        <v>0</v>
      </c>
      <c r="U256" s="3">
        <v>0.2</v>
      </c>
      <c r="V256" s="3">
        <v>0</v>
      </c>
      <c r="W256" s="3">
        <v>7.82</v>
      </c>
      <c r="X256" s="3">
        <v>0</v>
      </c>
      <c r="Y256" s="3">
        <v>5.05</v>
      </c>
      <c r="Z256" s="3">
        <v>0.5</v>
      </c>
      <c r="AA256" s="3">
        <v>0</v>
      </c>
      <c r="AB256" s="3">
        <v>0</v>
      </c>
      <c r="AC256" s="3">
        <v>7.52</v>
      </c>
      <c r="AD256" s="3">
        <v>0.02</v>
      </c>
      <c r="AE256" s="3">
        <v>1.39</v>
      </c>
      <c r="AF256" s="3">
        <v>3</v>
      </c>
      <c r="AG256" s="3">
        <v>2</v>
      </c>
      <c r="AH256" s="3">
        <v>0.2</v>
      </c>
      <c r="AI256" s="3">
        <v>0.2</v>
      </c>
      <c r="AJ256" s="3">
        <v>1.33</v>
      </c>
      <c r="AK256" s="3">
        <v>1.21</v>
      </c>
      <c r="AL256" s="3">
        <v>0.2</v>
      </c>
      <c r="AM256" s="3">
        <v>0</v>
      </c>
      <c r="AN256" s="3">
        <v>0</v>
      </c>
      <c r="AO256" s="3">
        <v>0.4</v>
      </c>
      <c r="AP256" s="3">
        <v>0</v>
      </c>
      <c r="AQ256" s="3">
        <v>0</v>
      </c>
      <c r="AR256" s="3">
        <v>0</v>
      </c>
      <c r="AS256" s="3">
        <v>0</v>
      </c>
      <c r="AT256" s="4">
        <v>0</v>
      </c>
    </row>
    <row r="257" spans="1:46" x14ac:dyDescent="0.25">
      <c r="A257" s="65">
        <v>2021</v>
      </c>
      <c r="B257" s="65">
        <v>12</v>
      </c>
      <c r="C257" s="63">
        <v>11</v>
      </c>
      <c r="D257" s="64">
        <v>16</v>
      </c>
      <c r="E257" s="5">
        <v>0</v>
      </c>
      <c r="F257" s="3">
        <v>0</v>
      </c>
      <c r="G257" s="3">
        <v>0</v>
      </c>
      <c r="H257" s="3">
        <v>0</v>
      </c>
      <c r="I257" s="3">
        <v>0</v>
      </c>
      <c r="J257" s="3">
        <v>26.53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21.19</v>
      </c>
      <c r="Q257" s="3">
        <v>5.76</v>
      </c>
      <c r="R257" s="3">
        <v>0</v>
      </c>
      <c r="S257" s="3">
        <v>1.3</v>
      </c>
      <c r="T257" s="3">
        <v>0</v>
      </c>
      <c r="U257" s="3">
        <v>0.2</v>
      </c>
      <c r="V257" s="3">
        <v>0</v>
      </c>
      <c r="W257" s="3">
        <v>7.77</v>
      </c>
      <c r="X257" s="3">
        <v>0</v>
      </c>
      <c r="Y257" s="3">
        <v>5</v>
      </c>
      <c r="Z257" s="3">
        <v>0.5</v>
      </c>
      <c r="AA257" s="3">
        <v>0</v>
      </c>
      <c r="AB257" s="3">
        <v>0</v>
      </c>
      <c r="AC257" s="3">
        <v>7.51</v>
      </c>
      <c r="AD257" s="3">
        <v>0</v>
      </c>
      <c r="AE257" s="3">
        <v>1.35</v>
      </c>
      <c r="AF257" s="3">
        <v>3</v>
      </c>
      <c r="AG257" s="3">
        <v>2</v>
      </c>
      <c r="AH257" s="3">
        <v>0.2</v>
      </c>
      <c r="AI257" s="3">
        <v>0.2</v>
      </c>
      <c r="AJ257" s="3">
        <v>1.33</v>
      </c>
      <c r="AK257" s="3">
        <v>1.21</v>
      </c>
      <c r="AL257" s="3">
        <v>0.2</v>
      </c>
      <c r="AM257" s="3">
        <v>0</v>
      </c>
      <c r="AN257" s="3">
        <v>0</v>
      </c>
      <c r="AO257" s="3">
        <v>0.4</v>
      </c>
      <c r="AP257" s="3">
        <v>0</v>
      </c>
      <c r="AQ257" s="3">
        <v>0</v>
      </c>
      <c r="AR257" s="3">
        <v>0</v>
      </c>
      <c r="AS257" s="3">
        <v>30.63</v>
      </c>
      <c r="AT257" s="4">
        <v>0</v>
      </c>
    </row>
    <row r="258" spans="1:46" x14ac:dyDescent="0.25">
      <c r="A258" s="65">
        <v>2021</v>
      </c>
      <c r="B258" s="65">
        <v>12</v>
      </c>
      <c r="C258" s="63">
        <v>11</v>
      </c>
      <c r="D258" s="64">
        <v>17</v>
      </c>
      <c r="E258" s="5">
        <v>0</v>
      </c>
      <c r="F258" s="3">
        <v>0</v>
      </c>
      <c r="G258" s="3">
        <v>19.36</v>
      </c>
      <c r="H258" s="3">
        <v>0</v>
      </c>
      <c r="I258" s="3">
        <v>0</v>
      </c>
      <c r="J258" s="3">
        <v>26.49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21.25</v>
      </c>
      <c r="Q258" s="3">
        <v>5.73</v>
      </c>
      <c r="R258" s="3">
        <v>0</v>
      </c>
      <c r="S258" s="3">
        <v>1.3</v>
      </c>
      <c r="T258" s="3">
        <v>0</v>
      </c>
      <c r="U258" s="3">
        <v>0.2</v>
      </c>
      <c r="V258" s="3">
        <v>0</v>
      </c>
      <c r="W258" s="3">
        <v>7.8</v>
      </c>
      <c r="X258" s="3">
        <v>0</v>
      </c>
      <c r="Y258" s="3">
        <v>5.03</v>
      </c>
      <c r="Z258" s="3">
        <v>0.5</v>
      </c>
      <c r="AA258" s="3">
        <v>0</v>
      </c>
      <c r="AB258" s="3">
        <v>0</v>
      </c>
      <c r="AC258" s="3">
        <v>7.51</v>
      </c>
      <c r="AD258" s="3">
        <v>0</v>
      </c>
      <c r="AE258" s="3">
        <v>1.32</v>
      </c>
      <c r="AF258" s="3">
        <v>3</v>
      </c>
      <c r="AG258" s="3">
        <v>2</v>
      </c>
      <c r="AH258" s="3">
        <v>0.2</v>
      </c>
      <c r="AI258" s="3">
        <v>0.2</v>
      </c>
      <c r="AJ258" s="3">
        <v>1.33</v>
      </c>
      <c r="AK258" s="3">
        <v>1.21</v>
      </c>
      <c r="AL258" s="3">
        <v>0.2</v>
      </c>
      <c r="AM258" s="3">
        <v>0</v>
      </c>
      <c r="AN258" s="3">
        <v>0</v>
      </c>
      <c r="AO258" s="3">
        <v>0.4</v>
      </c>
      <c r="AP258" s="3">
        <v>0</v>
      </c>
      <c r="AQ258" s="3">
        <v>0</v>
      </c>
      <c r="AR258" s="3">
        <v>0</v>
      </c>
      <c r="AS258" s="3">
        <v>35.28</v>
      </c>
      <c r="AT258" s="4">
        <v>0</v>
      </c>
    </row>
    <row r="259" spans="1:46" x14ac:dyDescent="0.25">
      <c r="A259" s="65">
        <v>2021</v>
      </c>
      <c r="B259" s="65">
        <v>12</v>
      </c>
      <c r="C259" s="63">
        <v>11</v>
      </c>
      <c r="D259" s="64">
        <v>18</v>
      </c>
      <c r="E259" s="5">
        <v>0</v>
      </c>
      <c r="F259" s="3">
        <v>25.28</v>
      </c>
      <c r="G259" s="3">
        <v>45.53</v>
      </c>
      <c r="H259" s="3">
        <v>0</v>
      </c>
      <c r="I259" s="3">
        <v>0</v>
      </c>
      <c r="J259" s="3">
        <v>26.49</v>
      </c>
      <c r="K259" s="3">
        <v>0</v>
      </c>
      <c r="L259" s="3">
        <v>0</v>
      </c>
      <c r="M259" s="3">
        <v>0</v>
      </c>
      <c r="N259" s="3">
        <v>7.75</v>
      </c>
      <c r="O259" s="3">
        <v>0</v>
      </c>
      <c r="P259" s="3">
        <v>21.25</v>
      </c>
      <c r="Q259" s="3">
        <v>5.71</v>
      </c>
      <c r="R259" s="3">
        <v>0</v>
      </c>
      <c r="S259" s="3">
        <v>1.3</v>
      </c>
      <c r="T259" s="3">
        <v>0</v>
      </c>
      <c r="U259" s="3">
        <v>0.2</v>
      </c>
      <c r="V259" s="3">
        <v>0</v>
      </c>
      <c r="W259" s="3">
        <v>7.8</v>
      </c>
      <c r="X259" s="3">
        <v>0</v>
      </c>
      <c r="Y259" s="3">
        <v>5.03</v>
      </c>
      <c r="Z259" s="3">
        <v>0.5</v>
      </c>
      <c r="AA259" s="3">
        <v>0</v>
      </c>
      <c r="AB259" s="3">
        <v>0</v>
      </c>
      <c r="AC259" s="3">
        <v>7.51</v>
      </c>
      <c r="AD259" s="3">
        <v>0</v>
      </c>
      <c r="AE259" s="3">
        <v>1.32</v>
      </c>
      <c r="AF259" s="3">
        <v>3</v>
      </c>
      <c r="AG259" s="3">
        <v>2</v>
      </c>
      <c r="AH259" s="3">
        <v>0.2</v>
      </c>
      <c r="AI259" s="3">
        <v>0.2</v>
      </c>
      <c r="AJ259" s="3">
        <v>0.8</v>
      </c>
      <c r="AK259" s="3">
        <v>1.22</v>
      </c>
      <c r="AL259" s="3">
        <v>0.2</v>
      </c>
      <c r="AM259" s="3">
        <v>0</v>
      </c>
      <c r="AN259" s="3">
        <v>0</v>
      </c>
      <c r="AO259" s="3">
        <v>0.4</v>
      </c>
      <c r="AP259" s="3">
        <v>0</v>
      </c>
      <c r="AQ259" s="3">
        <v>0</v>
      </c>
      <c r="AR259" s="3">
        <v>0</v>
      </c>
      <c r="AS259" s="3">
        <v>35.32</v>
      </c>
      <c r="AT259" s="4">
        <v>0</v>
      </c>
    </row>
    <row r="260" spans="1:46" x14ac:dyDescent="0.25">
      <c r="A260" s="65">
        <v>2021</v>
      </c>
      <c r="B260" s="65">
        <v>12</v>
      </c>
      <c r="C260" s="63">
        <v>11</v>
      </c>
      <c r="D260" s="64">
        <v>19</v>
      </c>
      <c r="E260" s="5">
        <v>0</v>
      </c>
      <c r="F260" s="3">
        <v>44.59</v>
      </c>
      <c r="G260" s="3">
        <v>45.55</v>
      </c>
      <c r="H260" s="3">
        <v>0</v>
      </c>
      <c r="I260" s="3">
        <v>0</v>
      </c>
      <c r="J260" s="3">
        <v>26.57</v>
      </c>
      <c r="K260" s="3">
        <v>15.36</v>
      </c>
      <c r="L260" s="3">
        <v>0</v>
      </c>
      <c r="M260" s="3">
        <v>0</v>
      </c>
      <c r="N260" s="3">
        <v>12.13</v>
      </c>
      <c r="O260" s="3">
        <v>0</v>
      </c>
      <c r="P260" s="3">
        <v>21.28</v>
      </c>
      <c r="Q260" s="3">
        <v>5.75</v>
      </c>
      <c r="R260" s="3">
        <v>0</v>
      </c>
      <c r="S260" s="3">
        <v>1.3</v>
      </c>
      <c r="T260" s="3">
        <v>0</v>
      </c>
      <c r="U260" s="3">
        <v>0.2</v>
      </c>
      <c r="V260" s="3">
        <v>0</v>
      </c>
      <c r="W260" s="3">
        <v>7.81</v>
      </c>
      <c r="X260" s="3">
        <v>0</v>
      </c>
      <c r="Y260" s="3">
        <v>5.07</v>
      </c>
      <c r="Z260" s="3">
        <v>0.5</v>
      </c>
      <c r="AA260" s="3">
        <v>0</v>
      </c>
      <c r="AB260" s="3">
        <v>0</v>
      </c>
      <c r="AC260" s="3">
        <v>7.51</v>
      </c>
      <c r="AD260" s="3">
        <v>5.05</v>
      </c>
      <c r="AE260" s="3">
        <v>1.29</v>
      </c>
      <c r="AF260" s="3">
        <v>3</v>
      </c>
      <c r="AG260" s="3">
        <v>2</v>
      </c>
      <c r="AH260" s="3">
        <v>0.2</v>
      </c>
      <c r="AI260" s="3">
        <v>0.2</v>
      </c>
      <c r="AJ260" s="3">
        <v>0</v>
      </c>
      <c r="AK260" s="3">
        <v>0.66</v>
      </c>
      <c r="AL260" s="3">
        <v>0.2</v>
      </c>
      <c r="AM260" s="3">
        <v>0</v>
      </c>
      <c r="AN260" s="3">
        <v>0</v>
      </c>
      <c r="AO260" s="3">
        <v>0.4</v>
      </c>
      <c r="AP260" s="3">
        <v>0</v>
      </c>
      <c r="AQ260" s="3">
        <v>0</v>
      </c>
      <c r="AR260" s="3">
        <v>0</v>
      </c>
      <c r="AS260" s="3">
        <v>35.799999999999997</v>
      </c>
      <c r="AT260" s="4">
        <v>0</v>
      </c>
    </row>
    <row r="261" spans="1:46" x14ac:dyDescent="0.25">
      <c r="A261" s="65">
        <v>2021</v>
      </c>
      <c r="B261" s="65">
        <v>12</v>
      </c>
      <c r="C261" s="63">
        <v>11</v>
      </c>
      <c r="D261" s="64">
        <v>20</v>
      </c>
      <c r="E261" s="5">
        <v>0</v>
      </c>
      <c r="F261" s="3">
        <v>42.92</v>
      </c>
      <c r="G261" s="3">
        <v>45.44</v>
      </c>
      <c r="H261" s="3">
        <v>0</v>
      </c>
      <c r="I261" s="3">
        <v>0</v>
      </c>
      <c r="J261" s="3">
        <v>26.59</v>
      </c>
      <c r="K261" s="3">
        <v>20.84</v>
      </c>
      <c r="L261" s="3">
        <v>0</v>
      </c>
      <c r="M261" s="3">
        <v>0</v>
      </c>
      <c r="N261" s="3">
        <v>11.97</v>
      </c>
      <c r="O261" s="3">
        <v>0</v>
      </c>
      <c r="P261" s="3">
        <v>21.17</v>
      </c>
      <c r="Q261" s="3">
        <v>5.81</v>
      </c>
      <c r="R261" s="3">
        <v>0</v>
      </c>
      <c r="S261" s="3">
        <v>1.3</v>
      </c>
      <c r="T261" s="3">
        <v>0</v>
      </c>
      <c r="U261" s="3">
        <v>0.2</v>
      </c>
      <c r="V261" s="3">
        <v>0</v>
      </c>
      <c r="W261" s="3">
        <v>7.79</v>
      </c>
      <c r="X261" s="3">
        <v>0</v>
      </c>
      <c r="Y261" s="3">
        <v>4.97</v>
      </c>
      <c r="Z261" s="3">
        <v>0.5</v>
      </c>
      <c r="AA261" s="3">
        <v>0</v>
      </c>
      <c r="AB261" s="3">
        <v>0</v>
      </c>
      <c r="AC261" s="3">
        <v>7.51</v>
      </c>
      <c r="AD261" s="3">
        <v>5.15</v>
      </c>
      <c r="AE261" s="3">
        <v>1.31</v>
      </c>
      <c r="AF261" s="3">
        <v>3</v>
      </c>
      <c r="AG261" s="3">
        <v>2</v>
      </c>
      <c r="AH261" s="3">
        <v>0.2</v>
      </c>
      <c r="AI261" s="3">
        <v>0.2</v>
      </c>
      <c r="AJ261" s="3">
        <v>0</v>
      </c>
      <c r="AK261" s="3">
        <v>0</v>
      </c>
      <c r="AL261" s="3">
        <v>0.2</v>
      </c>
      <c r="AM261" s="3">
        <v>0</v>
      </c>
      <c r="AN261" s="3">
        <v>0</v>
      </c>
      <c r="AO261" s="3">
        <v>0.4</v>
      </c>
      <c r="AP261" s="3">
        <v>0</v>
      </c>
      <c r="AQ261" s="3">
        <v>21.79</v>
      </c>
      <c r="AR261" s="3">
        <v>0</v>
      </c>
      <c r="AS261" s="3">
        <v>34.729999999999997</v>
      </c>
      <c r="AT261" s="4">
        <v>0</v>
      </c>
    </row>
    <row r="262" spans="1:46" x14ac:dyDescent="0.25">
      <c r="A262" s="65">
        <v>2021</v>
      </c>
      <c r="B262" s="65">
        <v>12</v>
      </c>
      <c r="C262" s="63">
        <v>11</v>
      </c>
      <c r="D262" s="64">
        <v>21</v>
      </c>
      <c r="E262" s="5">
        <v>0</v>
      </c>
      <c r="F262" s="3">
        <v>42.53</v>
      </c>
      <c r="G262" s="3">
        <v>45.4</v>
      </c>
      <c r="H262" s="3">
        <v>0</v>
      </c>
      <c r="I262" s="3">
        <v>0</v>
      </c>
      <c r="J262" s="3">
        <v>26.56</v>
      </c>
      <c r="K262" s="3">
        <v>20.9</v>
      </c>
      <c r="L262" s="3">
        <v>0</v>
      </c>
      <c r="M262" s="3">
        <v>0</v>
      </c>
      <c r="N262" s="3">
        <v>11.98</v>
      </c>
      <c r="O262" s="3">
        <v>0</v>
      </c>
      <c r="P262" s="3">
        <v>21.13</v>
      </c>
      <c r="Q262" s="3">
        <v>5.85</v>
      </c>
      <c r="R262" s="3">
        <v>0</v>
      </c>
      <c r="S262" s="3">
        <v>1.3</v>
      </c>
      <c r="T262" s="3">
        <v>0</v>
      </c>
      <c r="U262" s="3">
        <v>0.2</v>
      </c>
      <c r="V262" s="3">
        <v>0</v>
      </c>
      <c r="W262" s="3">
        <v>7.77</v>
      </c>
      <c r="X262" s="3">
        <v>0</v>
      </c>
      <c r="Y262" s="3">
        <v>5.96</v>
      </c>
      <c r="Z262" s="3">
        <v>0.5</v>
      </c>
      <c r="AA262" s="3">
        <v>0</v>
      </c>
      <c r="AB262" s="3">
        <v>0</v>
      </c>
      <c r="AC262" s="3">
        <v>7.52</v>
      </c>
      <c r="AD262" s="3">
        <v>5.1100000000000003</v>
      </c>
      <c r="AE262" s="3">
        <v>1.43</v>
      </c>
      <c r="AF262" s="3">
        <v>3</v>
      </c>
      <c r="AG262" s="3">
        <v>2</v>
      </c>
      <c r="AH262" s="3">
        <v>0.2</v>
      </c>
      <c r="AI262" s="3">
        <v>0.2</v>
      </c>
      <c r="AJ262" s="3">
        <v>0</v>
      </c>
      <c r="AK262" s="3">
        <v>0</v>
      </c>
      <c r="AL262" s="3">
        <v>0.2</v>
      </c>
      <c r="AM262" s="3">
        <v>0</v>
      </c>
      <c r="AN262" s="3">
        <v>0</v>
      </c>
      <c r="AO262" s="3">
        <v>0.4</v>
      </c>
      <c r="AP262" s="3">
        <v>0</v>
      </c>
      <c r="AQ262" s="3">
        <v>23.31</v>
      </c>
      <c r="AR262" s="3">
        <v>0</v>
      </c>
      <c r="AS262" s="3">
        <v>17.440000000000001</v>
      </c>
      <c r="AT262" s="4">
        <v>0</v>
      </c>
    </row>
    <row r="263" spans="1:46" x14ac:dyDescent="0.25">
      <c r="A263" s="65">
        <v>2021</v>
      </c>
      <c r="B263" s="65">
        <v>12</v>
      </c>
      <c r="C263" s="63">
        <v>11</v>
      </c>
      <c r="D263" s="64">
        <v>22</v>
      </c>
      <c r="E263" s="5">
        <v>0</v>
      </c>
      <c r="F263" s="3">
        <v>42.31</v>
      </c>
      <c r="G263" s="3">
        <v>45.43</v>
      </c>
      <c r="H263" s="3">
        <v>0</v>
      </c>
      <c r="I263" s="3">
        <v>0</v>
      </c>
      <c r="J263" s="3">
        <v>26.66</v>
      </c>
      <c r="K263" s="3">
        <v>20.9</v>
      </c>
      <c r="L263" s="3">
        <v>0</v>
      </c>
      <c r="M263" s="3">
        <v>0</v>
      </c>
      <c r="N263" s="3">
        <v>11.94</v>
      </c>
      <c r="O263" s="3">
        <v>0</v>
      </c>
      <c r="P263" s="3">
        <v>21.19</v>
      </c>
      <c r="Q263" s="3">
        <v>5.91</v>
      </c>
      <c r="R263" s="3">
        <v>0</v>
      </c>
      <c r="S263" s="3">
        <v>1.3</v>
      </c>
      <c r="T263" s="3">
        <v>0</v>
      </c>
      <c r="U263" s="3">
        <v>0.2</v>
      </c>
      <c r="V263" s="3">
        <v>0</v>
      </c>
      <c r="W263" s="3">
        <v>7.77</v>
      </c>
      <c r="X263" s="3">
        <v>0</v>
      </c>
      <c r="Y263" s="3">
        <v>5.95</v>
      </c>
      <c r="Z263" s="3">
        <v>0.5</v>
      </c>
      <c r="AA263" s="3">
        <v>0</v>
      </c>
      <c r="AB263" s="3">
        <v>0</v>
      </c>
      <c r="AC263" s="3">
        <v>7.51</v>
      </c>
      <c r="AD263" s="3">
        <v>5.13</v>
      </c>
      <c r="AE263" s="3">
        <v>1.29</v>
      </c>
      <c r="AF263" s="3">
        <v>3</v>
      </c>
      <c r="AG263" s="3">
        <v>2</v>
      </c>
      <c r="AH263" s="3">
        <v>0.2</v>
      </c>
      <c r="AI263" s="3">
        <v>0.2</v>
      </c>
      <c r="AJ263" s="3">
        <v>1.1399999999999999</v>
      </c>
      <c r="AK263" s="3">
        <v>0.87</v>
      </c>
      <c r="AL263" s="3">
        <v>0.2</v>
      </c>
      <c r="AM263" s="3">
        <v>0</v>
      </c>
      <c r="AN263" s="3">
        <v>0</v>
      </c>
      <c r="AO263" s="3">
        <v>0.4</v>
      </c>
      <c r="AP263" s="3">
        <v>0</v>
      </c>
      <c r="AQ263" s="3">
        <v>23.29</v>
      </c>
      <c r="AR263" s="3">
        <v>0</v>
      </c>
      <c r="AS263" s="3">
        <v>0</v>
      </c>
      <c r="AT263" s="4">
        <v>0</v>
      </c>
    </row>
    <row r="264" spans="1:46" x14ac:dyDescent="0.25">
      <c r="A264" s="65">
        <v>2021</v>
      </c>
      <c r="B264" s="65">
        <v>12</v>
      </c>
      <c r="C264" s="63">
        <v>11</v>
      </c>
      <c r="D264" s="64">
        <v>23</v>
      </c>
      <c r="E264" s="5">
        <v>0</v>
      </c>
      <c r="F264" s="3">
        <v>42.2</v>
      </c>
      <c r="G264" s="3">
        <v>45.41</v>
      </c>
      <c r="H264" s="3">
        <v>0</v>
      </c>
      <c r="I264" s="3">
        <v>0</v>
      </c>
      <c r="J264" s="3">
        <v>26.69</v>
      </c>
      <c r="K264" s="3">
        <v>20.91</v>
      </c>
      <c r="L264" s="3">
        <v>0</v>
      </c>
      <c r="M264" s="3">
        <v>0</v>
      </c>
      <c r="N264" s="3">
        <v>11.92</v>
      </c>
      <c r="O264" s="3">
        <v>0</v>
      </c>
      <c r="P264" s="3">
        <v>21.18</v>
      </c>
      <c r="Q264" s="3">
        <v>5.93</v>
      </c>
      <c r="R264" s="3">
        <v>0</v>
      </c>
      <c r="S264" s="3">
        <v>1.3</v>
      </c>
      <c r="T264" s="3">
        <v>0</v>
      </c>
      <c r="U264" s="3">
        <v>0.2</v>
      </c>
      <c r="V264" s="3">
        <v>0</v>
      </c>
      <c r="W264" s="3">
        <v>7.8</v>
      </c>
      <c r="X264" s="3">
        <v>0</v>
      </c>
      <c r="Y264" s="3">
        <v>5.96</v>
      </c>
      <c r="Z264" s="3">
        <v>0.5</v>
      </c>
      <c r="AA264" s="3">
        <v>0</v>
      </c>
      <c r="AB264" s="3">
        <v>0</v>
      </c>
      <c r="AC264" s="3">
        <v>7.5</v>
      </c>
      <c r="AD264" s="3">
        <v>5.12</v>
      </c>
      <c r="AE264" s="3">
        <v>1.29</v>
      </c>
      <c r="AF264" s="3">
        <v>3</v>
      </c>
      <c r="AG264" s="3">
        <v>2</v>
      </c>
      <c r="AH264" s="3">
        <v>0.2</v>
      </c>
      <c r="AI264" s="3">
        <v>0.2</v>
      </c>
      <c r="AJ264" s="3">
        <v>1.35</v>
      </c>
      <c r="AK264" s="3">
        <v>1.22</v>
      </c>
      <c r="AL264" s="3">
        <v>0.2</v>
      </c>
      <c r="AM264" s="3">
        <v>0</v>
      </c>
      <c r="AN264" s="3">
        <v>0</v>
      </c>
      <c r="AO264" s="3">
        <v>0.4</v>
      </c>
      <c r="AP264" s="3">
        <v>0</v>
      </c>
      <c r="AQ264" s="3">
        <v>23.31</v>
      </c>
      <c r="AR264" s="3">
        <v>0</v>
      </c>
      <c r="AS264" s="3">
        <v>0</v>
      </c>
      <c r="AT264" s="4">
        <v>0</v>
      </c>
    </row>
    <row r="265" spans="1:46" x14ac:dyDescent="0.25">
      <c r="A265" s="65">
        <v>2021</v>
      </c>
      <c r="B265" s="65">
        <v>12</v>
      </c>
      <c r="C265" s="63">
        <v>11</v>
      </c>
      <c r="D265" s="64">
        <v>24</v>
      </c>
      <c r="E265" s="5">
        <v>0</v>
      </c>
      <c r="F265" s="3">
        <v>42.04</v>
      </c>
      <c r="G265" s="3">
        <v>45.35</v>
      </c>
      <c r="H265" s="3">
        <v>0</v>
      </c>
      <c r="I265" s="3">
        <v>0</v>
      </c>
      <c r="J265" s="3">
        <v>26.67</v>
      </c>
      <c r="K265" s="3">
        <v>20.9</v>
      </c>
      <c r="L265" s="3">
        <v>0</v>
      </c>
      <c r="M265" s="3">
        <v>0</v>
      </c>
      <c r="N265" s="3">
        <v>11.92</v>
      </c>
      <c r="O265" s="3">
        <v>0</v>
      </c>
      <c r="P265" s="3">
        <v>21.1</v>
      </c>
      <c r="Q265" s="3">
        <v>5.96</v>
      </c>
      <c r="R265" s="3">
        <v>0</v>
      </c>
      <c r="S265" s="3">
        <v>1.3</v>
      </c>
      <c r="T265" s="3">
        <v>0</v>
      </c>
      <c r="U265" s="3">
        <v>0</v>
      </c>
      <c r="V265" s="3">
        <v>0</v>
      </c>
      <c r="W265" s="3">
        <v>7.78</v>
      </c>
      <c r="X265" s="3">
        <v>0</v>
      </c>
      <c r="Y265" s="3">
        <v>6.42</v>
      </c>
      <c r="Z265" s="3">
        <v>0.5</v>
      </c>
      <c r="AA265" s="3">
        <v>0</v>
      </c>
      <c r="AB265" s="3">
        <v>0</v>
      </c>
      <c r="AC265" s="3">
        <v>7.5</v>
      </c>
      <c r="AD265" s="3">
        <v>5.13</v>
      </c>
      <c r="AE265" s="3">
        <v>1.29</v>
      </c>
      <c r="AF265" s="3">
        <v>3</v>
      </c>
      <c r="AG265" s="3">
        <v>2</v>
      </c>
      <c r="AH265" s="3">
        <v>0.2</v>
      </c>
      <c r="AI265" s="3">
        <v>0.2</v>
      </c>
      <c r="AJ265" s="3">
        <v>1.35</v>
      </c>
      <c r="AK265" s="3">
        <v>1.22</v>
      </c>
      <c r="AL265" s="3">
        <v>0.2</v>
      </c>
      <c r="AM265" s="3">
        <v>0</v>
      </c>
      <c r="AN265" s="3">
        <v>0</v>
      </c>
      <c r="AO265" s="3">
        <v>0.4</v>
      </c>
      <c r="AP265" s="3">
        <v>0</v>
      </c>
      <c r="AQ265" s="3">
        <v>2.02</v>
      </c>
      <c r="AR265" s="3">
        <v>0</v>
      </c>
      <c r="AS265" s="3">
        <v>0</v>
      </c>
      <c r="AT265" s="4">
        <v>0</v>
      </c>
    </row>
    <row r="266" spans="1:46" x14ac:dyDescent="0.25">
      <c r="A266" s="65">
        <v>2021</v>
      </c>
      <c r="B266" s="65">
        <v>12</v>
      </c>
      <c r="C266" s="63">
        <v>12</v>
      </c>
      <c r="D266" s="64">
        <v>1</v>
      </c>
      <c r="E266" s="5">
        <v>0</v>
      </c>
      <c r="F266" s="3">
        <v>43.09</v>
      </c>
      <c r="G266" s="3">
        <v>30.43</v>
      </c>
      <c r="H266" s="3">
        <v>0</v>
      </c>
      <c r="I266" s="3">
        <v>0</v>
      </c>
      <c r="J266" s="3">
        <v>26.8</v>
      </c>
      <c r="K266" s="3">
        <v>8.1</v>
      </c>
      <c r="L266" s="3">
        <v>0</v>
      </c>
      <c r="M266" s="3">
        <v>0</v>
      </c>
      <c r="N266" s="3">
        <v>12.04</v>
      </c>
      <c r="O266" s="3">
        <v>0</v>
      </c>
      <c r="P266" s="3">
        <v>21.23</v>
      </c>
      <c r="Q266" s="3">
        <v>5.77</v>
      </c>
      <c r="R266" s="3">
        <v>0</v>
      </c>
      <c r="S266" s="3">
        <v>1.3</v>
      </c>
      <c r="T266" s="3">
        <v>0</v>
      </c>
      <c r="U266" s="3">
        <v>0.2</v>
      </c>
      <c r="V266" s="3">
        <v>0</v>
      </c>
      <c r="W266" s="3">
        <v>7.8</v>
      </c>
      <c r="X266" s="3">
        <v>0</v>
      </c>
      <c r="Y266" s="3">
        <v>6.89</v>
      </c>
      <c r="Z266" s="3">
        <v>0.5</v>
      </c>
      <c r="AA266" s="3">
        <v>0</v>
      </c>
      <c r="AB266" s="3">
        <v>0</v>
      </c>
      <c r="AC266" s="3">
        <v>7.51</v>
      </c>
      <c r="AD266" s="3">
        <v>5.15</v>
      </c>
      <c r="AE266" s="3">
        <v>1.35</v>
      </c>
      <c r="AF266" s="3">
        <v>3</v>
      </c>
      <c r="AG266" s="3">
        <v>2</v>
      </c>
      <c r="AH266" s="3">
        <v>0.2</v>
      </c>
      <c r="AI266" s="3">
        <v>0.2</v>
      </c>
      <c r="AJ266" s="3">
        <v>1.35</v>
      </c>
      <c r="AK266" s="3">
        <v>1.22</v>
      </c>
      <c r="AL266" s="3">
        <v>0.2</v>
      </c>
      <c r="AM266" s="3">
        <v>0</v>
      </c>
      <c r="AN266" s="3">
        <v>0</v>
      </c>
      <c r="AO266" s="3">
        <v>0.4</v>
      </c>
      <c r="AP266" s="3">
        <v>0</v>
      </c>
      <c r="AQ266" s="3">
        <v>0</v>
      </c>
      <c r="AR266" s="3">
        <v>0</v>
      </c>
      <c r="AS266" s="3">
        <v>0</v>
      </c>
      <c r="AT266" s="4">
        <v>0</v>
      </c>
    </row>
    <row r="267" spans="1:46" x14ac:dyDescent="0.25">
      <c r="A267" s="65">
        <v>2021</v>
      </c>
      <c r="B267" s="65">
        <v>12</v>
      </c>
      <c r="C267" s="63">
        <v>12</v>
      </c>
      <c r="D267" s="64">
        <v>2</v>
      </c>
      <c r="E267" s="5">
        <v>0</v>
      </c>
      <c r="F267" s="3">
        <v>42.29</v>
      </c>
      <c r="G267" s="3">
        <v>0</v>
      </c>
      <c r="H267" s="3">
        <v>0</v>
      </c>
      <c r="I267" s="3">
        <v>0</v>
      </c>
      <c r="J267" s="3">
        <v>26.75</v>
      </c>
      <c r="K267" s="3">
        <v>0</v>
      </c>
      <c r="L267" s="3">
        <v>0</v>
      </c>
      <c r="M267" s="3">
        <v>0</v>
      </c>
      <c r="N267" s="3">
        <v>11.97</v>
      </c>
      <c r="O267" s="3">
        <v>0</v>
      </c>
      <c r="P267" s="3">
        <v>21.17</v>
      </c>
      <c r="Q267" s="3">
        <v>5.81</v>
      </c>
      <c r="R267" s="3">
        <v>0</v>
      </c>
      <c r="S267" s="3">
        <v>1.3</v>
      </c>
      <c r="T267" s="3">
        <v>0</v>
      </c>
      <c r="U267" s="3">
        <v>0.2</v>
      </c>
      <c r="V267" s="3">
        <v>0</v>
      </c>
      <c r="W267" s="3">
        <v>7.78</v>
      </c>
      <c r="X267" s="3">
        <v>0</v>
      </c>
      <c r="Y267" s="3">
        <v>7</v>
      </c>
      <c r="Z267" s="3">
        <v>0.5</v>
      </c>
      <c r="AA267" s="3">
        <v>0</v>
      </c>
      <c r="AB267" s="3">
        <v>0</v>
      </c>
      <c r="AC267" s="3">
        <v>7.5</v>
      </c>
      <c r="AD267" s="3">
        <v>5.14</v>
      </c>
      <c r="AE267" s="3">
        <v>1.27</v>
      </c>
      <c r="AF267" s="3">
        <v>3</v>
      </c>
      <c r="AG267" s="3">
        <v>2</v>
      </c>
      <c r="AH267" s="3">
        <v>0.2</v>
      </c>
      <c r="AI267" s="3">
        <v>0.2</v>
      </c>
      <c r="AJ267" s="3">
        <v>1.35</v>
      </c>
      <c r="AK267" s="3">
        <v>1.22</v>
      </c>
      <c r="AL267" s="3">
        <v>0.2</v>
      </c>
      <c r="AM267" s="3">
        <v>0</v>
      </c>
      <c r="AN267" s="3">
        <v>0</v>
      </c>
      <c r="AO267" s="3">
        <v>0.4</v>
      </c>
      <c r="AP267" s="3">
        <v>0</v>
      </c>
      <c r="AQ267" s="3">
        <v>0</v>
      </c>
      <c r="AR267" s="3">
        <v>0</v>
      </c>
      <c r="AS267" s="3">
        <v>0</v>
      </c>
      <c r="AT267" s="4">
        <v>0</v>
      </c>
    </row>
    <row r="268" spans="1:46" x14ac:dyDescent="0.25">
      <c r="A268" s="65">
        <v>2021</v>
      </c>
      <c r="B268" s="65">
        <v>12</v>
      </c>
      <c r="C268" s="63">
        <v>12</v>
      </c>
      <c r="D268" s="64">
        <v>3</v>
      </c>
      <c r="E268" s="5">
        <v>0</v>
      </c>
      <c r="F268" s="3">
        <v>1.41</v>
      </c>
      <c r="G268" s="3">
        <v>0</v>
      </c>
      <c r="H268" s="3">
        <v>0</v>
      </c>
      <c r="I268" s="3">
        <v>0</v>
      </c>
      <c r="J268" s="3">
        <v>26.72</v>
      </c>
      <c r="K268" s="3">
        <v>0</v>
      </c>
      <c r="L268" s="3">
        <v>0</v>
      </c>
      <c r="M268" s="3">
        <v>0</v>
      </c>
      <c r="N268" s="3">
        <v>12</v>
      </c>
      <c r="O268" s="3">
        <v>0</v>
      </c>
      <c r="P268" s="3">
        <v>21.2</v>
      </c>
      <c r="Q268" s="3">
        <v>5.81</v>
      </c>
      <c r="R268" s="3">
        <v>0</v>
      </c>
      <c r="S268" s="3">
        <v>1.3</v>
      </c>
      <c r="T268" s="3">
        <v>0</v>
      </c>
      <c r="U268" s="3">
        <v>0.2</v>
      </c>
      <c r="V268" s="3">
        <v>0</v>
      </c>
      <c r="W268" s="3">
        <v>7.78</v>
      </c>
      <c r="X268" s="3">
        <v>0</v>
      </c>
      <c r="Y268" s="3">
        <v>7.02</v>
      </c>
      <c r="Z268" s="3">
        <v>0.5</v>
      </c>
      <c r="AA268" s="3">
        <v>0</v>
      </c>
      <c r="AB268" s="3">
        <v>0</v>
      </c>
      <c r="AC268" s="3">
        <v>7.5</v>
      </c>
      <c r="AD268" s="3">
        <v>5.15</v>
      </c>
      <c r="AE268" s="3">
        <v>1.29</v>
      </c>
      <c r="AF268" s="3">
        <v>3</v>
      </c>
      <c r="AG268" s="3">
        <v>2</v>
      </c>
      <c r="AH268" s="3">
        <v>0.2</v>
      </c>
      <c r="AI268" s="3">
        <v>0.2</v>
      </c>
      <c r="AJ268" s="3">
        <v>1.35</v>
      </c>
      <c r="AK268" s="3">
        <v>1.21</v>
      </c>
      <c r="AL268" s="3">
        <v>0.2</v>
      </c>
      <c r="AM268" s="3">
        <v>0</v>
      </c>
      <c r="AN268" s="3">
        <v>0</v>
      </c>
      <c r="AO268" s="3">
        <v>0.4</v>
      </c>
      <c r="AP268" s="3">
        <v>0</v>
      </c>
      <c r="AQ268" s="3">
        <v>0</v>
      </c>
      <c r="AR268" s="3">
        <v>0</v>
      </c>
      <c r="AS268" s="3">
        <v>0</v>
      </c>
      <c r="AT268" s="4">
        <v>0</v>
      </c>
    </row>
    <row r="269" spans="1:46" x14ac:dyDescent="0.25">
      <c r="A269" s="65">
        <v>2021</v>
      </c>
      <c r="B269" s="65">
        <v>12</v>
      </c>
      <c r="C269" s="63">
        <v>12</v>
      </c>
      <c r="D269" s="64">
        <v>4</v>
      </c>
      <c r="E269" s="5">
        <v>0</v>
      </c>
      <c r="F269" s="3">
        <v>0</v>
      </c>
      <c r="G269" s="3">
        <v>0</v>
      </c>
      <c r="H269" s="3">
        <v>0</v>
      </c>
      <c r="I269" s="3">
        <v>0</v>
      </c>
      <c r="J269" s="3">
        <v>26.7</v>
      </c>
      <c r="K269" s="3">
        <v>0</v>
      </c>
      <c r="L269" s="3">
        <v>0</v>
      </c>
      <c r="M269" s="3">
        <v>0</v>
      </c>
      <c r="N269" s="3">
        <v>12.05</v>
      </c>
      <c r="O269" s="3">
        <v>0</v>
      </c>
      <c r="P269" s="3">
        <v>21.24</v>
      </c>
      <c r="Q269" s="3">
        <v>5.8</v>
      </c>
      <c r="R269" s="3">
        <v>0</v>
      </c>
      <c r="S269" s="3">
        <v>1.3</v>
      </c>
      <c r="T269" s="3">
        <v>0</v>
      </c>
      <c r="U269" s="3">
        <v>0.2</v>
      </c>
      <c r="V269" s="3">
        <v>0</v>
      </c>
      <c r="W269" s="3">
        <v>7.8</v>
      </c>
      <c r="X269" s="3">
        <v>0</v>
      </c>
      <c r="Y269" s="3">
        <v>7.05</v>
      </c>
      <c r="Z269" s="3">
        <v>0.5</v>
      </c>
      <c r="AA269" s="3">
        <v>0</v>
      </c>
      <c r="AB269" s="3">
        <v>0</v>
      </c>
      <c r="AC269" s="3">
        <v>7.5</v>
      </c>
      <c r="AD269" s="3">
        <v>5.15</v>
      </c>
      <c r="AE269" s="3">
        <v>1.3</v>
      </c>
      <c r="AF269" s="3">
        <v>3</v>
      </c>
      <c r="AG269" s="3">
        <v>2</v>
      </c>
      <c r="AH269" s="3">
        <v>0.2</v>
      </c>
      <c r="AI269" s="3">
        <v>0.2</v>
      </c>
      <c r="AJ269" s="3">
        <v>1.35</v>
      </c>
      <c r="AK269" s="3">
        <v>1.21</v>
      </c>
      <c r="AL269" s="3">
        <v>0.2</v>
      </c>
      <c r="AM269" s="3">
        <v>0</v>
      </c>
      <c r="AN269" s="3">
        <v>0</v>
      </c>
      <c r="AO269" s="3">
        <v>0.4</v>
      </c>
      <c r="AP269" s="3">
        <v>0</v>
      </c>
      <c r="AQ269" s="3">
        <v>0</v>
      </c>
      <c r="AR269" s="3">
        <v>0</v>
      </c>
      <c r="AS269" s="3">
        <v>0</v>
      </c>
      <c r="AT269" s="4">
        <v>0</v>
      </c>
    </row>
    <row r="270" spans="1:46" x14ac:dyDescent="0.25">
      <c r="A270" s="65">
        <v>2021</v>
      </c>
      <c r="B270" s="65">
        <v>12</v>
      </c>
      <c r="C270" s="63">
        <v>12</v>
      </c>
      <c r="D270" s="64">
        <v>5</v>
      </c>
      <c r="E270" s="5">
        <v>0</v>
      </c>
      <c r="F270" s="3">
        <v>0</v>
      </c>
      <c r="G270" s="3">
        <v>0</v>
      </c>
      <c r="H270" s="3">
        <v>0</v>
      </c>
      <c r="I270" s="3">
        <v>0</v>
      </c>
      <c r="J270" s="3">
        <v>26.55</v>
      </c>
      <c r="K270" s="3">
        <v>0</v>
      </c>
      <c r="L270" s="3">
        <v>0</v>
      </c>
      <c r="M270" s="3">
        <v>0</v>
      </c>
      <c r="N270" s="3">
        <v>11.93</v>
      </c>
      <c r="O270" s="3">
        <v>0</v>
      </c>
      <c r="P270" s="3">
        <v>21.16</v>
      </c>
      <c r="Q270" s="3">
        <v>5.85</v>
      </c>
      <c r="R270" s="3">
        <v>0</v>
      </c>
      <c r="S270" s="3">
        <v>1.3</v>
      </c>
      <c r="T270" s="3">
        <v>0</v>
      </c>
      <c r="U270" s="3">
        <v>0.2</v>
      </c>
      <c r="V270" s="3">
        <v>0</v>
      </c>
      <c r="W270" s="3">
        <v>7.77</v>
      </c>
      <c r="X270" s="3">
        <v>0</v>
      </c>
      <c r="Y270" s="3">
        <v>6.97</v>
      </c>
      <c r="Z270" s="3">
        <v>0.5</v>
      </c>
      <c r="AA270" s="3">
        <v>0</v>
      </c>
      <c r="AB270" s="3">
        <v>0</v>
      </c>
      <c r="AC270" s="3">
        <v>7.5</v>
      </c>
      <c r="AD270" s="3">
        <v>5.14</v>
      </c>
      <c r="AE270" s="3">
        <v>1.25</v>
      </c>
      <c r="AF270" s="3">
        <v>3</v>
      </c>
      <c r="AG270" s="3">
        <v>2</v>
      </c>
      <c r="AH270" s="3">
        <v>0.2</v>
      </c>
      <c r="AI270" s="3">
        <v>0.2</v>
      </c>
      <c r="AJ270" s="3">
        <v>1.35</v>
      </c>
      <c r="AK270" s="3">
        <v>1.21</v>
      </c>
      <c r="AL270" s="3">
        <v>0.2</v>
      </c>
      <c r="AM270" s="3">
        <v>0</v>
      </c>
      <c r="AN270" s="3">
        <v>0</v>
      </c>
      <c r="AO270" s="3">
        <v>0.4</v>
      </c>
      <c r="AP270" s="3">
        <v>0</v>
      </c>
      <c r="AQ270" s="3">
        <v>0</v>
      </c>
      <c r="AR270" s="3">
        <v>0</v>
      </c>
      <c r="AS270" s="3">
        <v>0</v>
      </c>
      <c r="AT270" s="4">
        <v>0</v>
      </c>
    </row>
    <row r="271" spans="1:46" x14ac:dyDescent="0.25">
      <c r="A271" s="65">
        <v>2021</v>
      </c>
      <c r="B271" s="65">
        <v>12</v>
      </c>
      <c r="C271" s="63">
        <v>12</v>
      </c>
      <c r="D271" s="64">
        <v>6</v>
      </c>
      <c r="E271" s="5">
        <v>0</v>
      </c>
      <c r="F271" s="3">
        <v>0</v>
      </c>
      <c r="G271" s="3">
        <v>0</v>
      </c>
      <c r="H271" s="3">
        <v>0</v>
      </c>
      <c r="I271" s="3">
        <v>0</v>
      </c>
      <c r="J271" s="3">
        <v>26.5</v>
      </c>
      <c r="K271" s="3">
        <v>0</v>
      </c>
      <c r="L271" s="3">
        <v>0</v>
      </c>
      <c r="M271" s="3">
        <v>0</v>
      </c>
      <c r="N271" s="3">
        <v>11.95</v>
      </c>
      <c r="O271" s="3">
        <v>0</v>
      </c>
      <c r="P271" s="3">
        <v>21.24</v>
      </c>
      <c r="Q271" s="3">
        <v>5.82</v>
      </c>
      <c r="R271" s="3">
        <v>0</v>
      </c>
      <c r="S271" s="3">
        <v>1.3</v>
      </c>
      <c r="T271" s="3">
        <v>0</v>
      </c>
      <c r="U271" s="3">
        <v>0.2</v>
      </c>
      <c r="V271" s="3">
        <v>0</v>
      </c>
      <c r="W271" s="3">
        <v>7.78</v>
      </c>
      <c r="X271" s="3">
        <v>0</v>
      </c>
      <c r="Y271" s="3">
        <v>6.98</v>
      </c>
      <c r="Z271" s="3">
        <v>0.5</v>
      </c>
      <c r="AA271" s="3">
        <v>0</v>
      </c>
      <c r="AB271" s="3">
        <v>0</v>
      </c>
      <c r="AC271" s="3">
        <v>7.49</v>
      </c>
      <c r="AD271" s="3">
        <v>5.14</v>
      </c>
      <c r="AE271" s="3">
        <v>1.27</v>
      </c>
      <c r="AF271" s="3">
        <v>3</v>
      </c>
      <c r="AG271" s="3">
        <v>2</v>
      </c>
      <c r="AH271" s="3">
        <v>0.2</v>
      </c>
      <c r="AI271" s="3">
        <v>0.2</v>
      </c>
      <c r="AJ271" s="3">
        <v>1.35</v>
      </c>
      <c r="AK271" s="3">
        <v>1.21</v>
      </c>
      <c r="AL271" s="3">
        <v>0.2</v>
      </c>
      <c r="AM271" s="3">
        <v>0</v>
      </c>
      <c r="AN271" s="3">
        <v>0</v>
      </c>
      <c r="AO271" s="3">
        <v>0.4</v>
      </c>
      <c r="AP271" s="3">
        <v>0</v>
      </c>
      <c r="AQ271" s="3">
        <v>0</v>
      </c>
      <c r="AR271" s="3">
        <v>0</v>
      </c>
      <c r="AS271" s="3">
        <v>0</v>
      </c>
      <c r="AT271" s="4">
        <v>0</v>
      </c>
    </row>
    <row r="272" spans="1:46" x14ac:dyDescent="0.25">
      <c r="A272" s="65">
        <v>2021</v>
      </c>
      <c r="B272" s="65">
        <v>12</v>
      </c>
      <c r="C272" s="63">
        <v>12</v>
      </c>
      <c r="D272" s="64">
        <v>7</v>
      </c>
      <c r="E272" s="5">
        <v>0</v>
      </c>
      <c r="F272" s="3">
        <v>0</v>
      </c>
      <c r="G272" s="3">
        <v>0</v>
      </c>
      <c r="H272" s="3">
        <v>0</v>
      </c>
      <c r="I272" s="3">
        <v>0</v>
      </c>
      <c r="J272" s="3">
        <v>26.47</v>
      </c>
      <c r="K272" s="3">
        <v>0</v>
      </c>
      <c r="L272" s="3">
        <v>0</v>
      </c>
      <c r="M272" s="3">
        <v>0</v>
      </c>
      <c r="N272" s="3">
        <v>12.04</v>
      </c>
      <c r="O272" s="3">
        <v>0</v>
      </c>
      <c r="P272" s="3">
        <v>14.83</v>
      </c>
      <c r="Q272" s="3">
        <v>5.8</v>
      </c>
      <c r="R272" s="3">
        <v>0</v>
      </c>
      <c r="S272" s="3">
        <v>1.3</v>
      </c>
      <c r="T272" s="3">
        <v>0.2</v>
      </c>
      <c r="U272" s="3">
        <v>0.2</v>
      </c>
      <c r="V272" s="3">
        <v>0</v>
      </c>
      <c r="W272" s="3">
        <v>7.8</v>
      </c>
      <c r="X272" s="3">
        <v>0</v>
      </c>
      <c r="Y272" s="3">
        <v>7.04</v>
      </c>
      <c r="Z272" s="3">
        <v>0</v>
      </c>
      <c r="AA272" s="3">
        <v>0</v>
      </c>
      <c r="AB272" s="3">
        <v>0</v>
      </c>
      <c r="AC272" s="3">
        <v>7.5</v>
      </c>
      <c r="AD272" s="3">
        <v>5.14</v>
      </c>
      <c r="AE272" s="3">
        <v>1.29</v>
      </c>
      <c r="AF272" s="3">
        <v>3</v>
      </c>
      <c r="AG272" s="3">
        <v>2</v>
      </c>
      <c r="AH272" s="3">
        <v>0.2</v>
      </c>
      <c r="AI272" s="3">
        <v>0.2</v>
      </c>
      <c r="AJ272" s="3">
        <v>1.35</v>
      </c>
      <c r="AK272" s="3">
        <v>1.21</v>
      </c>
      <c r="AL272" s="3">
        <v>0.2</v>
      </c>
      <c r="AM272" s="3">
        <v>0</v>
      </c>
      <c r="AN272" s="3">
        <v>0</v>
      </c>
      <c r="AO272" s="3">
        <v>0.4</v>
      </c>
      <c r="AP272" s="3">
        <v>0</v>
      </c>
      <c r="AQ272" s="3">
        <v>0</v>
      </c>
      <c r="AR272" s="3">
        <v>0</v>
      </c>
      <c r="AS272" s="3">
        <v>0</v>
      </c>
      <c r="AT272" s="4">
        <v>0</v>
      </c>
    </row>
    <row r="273" spans="1:46" x14ac:dyDescent="0.25">
      <c r="A273" s="65">
        <v>2021</v>
      </c>
      <c r="B273" s="65">
        <v>12</v>
      </c>
      <c r="C273" s="63">
        <v>12</v>
      </c>
      <c r="D273" s="64">
        <v>8</v>
      </c>
      <c r="E273" s="5">
        <v>0</v>
      </c>
      <c r="F273" s="3">
        <v>0</v>
      </c>
      <c r="G273" s="3">
        <v>0</v>
      </c>
      <c r="H273" s="3">
        <v>0</v>
      </c>
      <c r="I273" s="3">
        <v>0</v>
      </c>
      <c r="J273" s="3">
        <v>2.59</v>
      </c>
      <c r="K273" s="3">
        <v>0</v>
      </c>
      <c r="L273" s="3">
        <v>0</v>
      </c>
      <c r="M273" s="3">
        <v>0</v>
      </c>
      <c r="N273" s="3">
        <v>11.93</v>
      </c>
      <c r="O273" s="3">
        <v>0</v>
      </c>
      <c r="P273" s="3">
        <v>0</v>
      </c>
      <c r="Q273" s="3">
        <v>5.86</v>
      </c>
      <c r="R273" s="3">
        <v>0</v>
      </c>
      <c r="S273" s="3">
        <v>1.3</v>
      </c>
      <c r="T273" s="3">
        <v>0.2</v>
      </c>
      <c r="U273" s="3">
        <v>0.2</v>
      </c>
      <c r="V273" s="3">
        <v>0</v>
      </c>
      <c r="W273" s="3">
        <v>7.79</v>
      </c>
      <c r="X273" s="3">
        <v>0</v>
      </c>
      <c r="Y273" s="3">
        <v>6.97</v>
      </c>
      <c r="Z273" s="3">
        <v>0</v>
      </c>
      <c r="AA273" s="3">
        <v>0</v>
      </c>
      <c r="AB273" s="3">
        <v>0</v>
      </c>
      <c r="AC273" s="3">
        <v>7.49</v>
      </c>
      <c r="AD273" s="3">
        <v>5.14</v>
      </c>
      <c r="AE273" s="3">
        <v>1.3</v>
      </c>
      <c r="AF273" s="3">
        <v>3</v>
      </c>
      <c r="AG273" s="3">
        <v>2</v>
      </c>
      <c r="AH273" s="3">
        <v>0.2</v>
      </c>
      <c r="AI273" s="3">
        <v>0.2</v>
      </c>
      <c r="AJ273" s="3">
        <v>1.34</v>
      </c>
      <c r="AK273" s="3">
        <v>1.21</v>
      </c>
      <c r="AL273" s="3">
        <v>0.2</v>
      </c>
      <c r="AM273" s="3">
        <v>0</v>
      </c>
      <c r="AN273" s="3">
        <v>0</v>
      </c>
      <c r="AO273" s="3">
        <v>0.4</v>
      </c>
      <c r="AP273" s="3">
        <v>0</v>
      </c>
      <c r="AQ273" s="3">
        <v>0</v>
      </c>
      <c r="AR273" s="3">
        <v>0</v>
      </c>
      <c r="AS273" s="3">
        <v>0</v>
      </c>
      <c r="AT273" s="4">
        <v>0</v>
      </c>
    </row>
    <row r="274" spans="1:46" x14ac:dyDescent="0.25">
      <c r="A274" s="65">
        <v>2021</v>
      </c>
      <c r="B274" s="65">
        <v>12</v>
      </c>
      <c r="C274" s="63">
        <v>12</v>
      </c>
      <c r="D274" s="64">
        <v>9</v>
      </c>
      <c r="E274" s="5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11.94</v>
      </c>
      <c r="O274" s="3">
        <v>0</v>
      </c>
      <c r="P274" s="3">
        <v>0</v>
      </c>
      <c r="Q274" s="3">
        <v>5.83</v>
      </c>
      <c r="R274" s="3">
        <v>0</v>
      </c>
      <c r="S274" s="3">
        <v>1.3</v>
      </c>
      <c r="T274" s="3">
        <v>0.2</v>
      </c>
      <c r="U274" s="3">
        <v>0.2</v>
      </c>
      <c r="V274" s="3">
        <v>0</v>
      </c>
      <c r="W274" s="3">
        <v>7.79</v>
      </c>
      <c r="X274" s="3">
        <v>0</v>
      </c>
      <c r="Y274" s="3">
        <v>6.97</v>
      </c>
      <c r="Z274" s="3">
        <v>0</v>
      </c>
      <c r="AA274" s="3">
        <v>0</v>
      </c>
      <c r="AB274" s="3">
        <v>0</v>
      </c>
      <c r="AC274" s="3">
        <v>7.5</v>
      </c>
      <c r="AD274" s="3">
        <v>5.13</v>
      </c>
      <c r="AE274" s="3">
        <v>1.33</v>
      </c>
      <c r="AF274" s="3">
        <v>3</v>
      </c>
      <c r="AG274" s="3">
        <v>2</v>
      </c>
      <c r="AH274" s="3">
        <v>0.2</v>
      </c>
      <c r="AI274" s="3">
        <v>0.2</v>
      </c>
      <c r="AJ274" s="3">
        <v>1.34</v>
      </c>
      <c r="AK274" s="3">
        <v>1.22</v>
      </c>
      <c r="AL274" s="3">
        <v>0.2</v>
      </c>
      <c r="AM274" s="3">
        <v>0</v>
      </c>
      <c r="AN274" s="3">
        <v>0</v>
      </c>
      <c r="AO274" s="3">
        <v>0.4</v>
      </c>
      <c r="AP274" s="3">
        <v>0</v>
      </c>
      <c r="AQ274" s="3">
        <v>0</v>
      </c>
      <c r="AR274" s="3">
        <v>0</v>
      </c>
      <c r="AS274" s="3">
        <v>0</v>
      </c>
      <c r="AT274" s="4">
        <v>0</v>
      </c>
    </row>
    <row r="275" spans="1:46" x14ac:dyDescent="0.25">
      <c r="A275" s="65">
        <v>2021</v>
      </c>
      <c r="B275" s="65">
        <v>12</v>
      </c>
      <c r="C275" s="63">
        <v>12</v>
      </c>
      <c r="D275" s="64">
        <v>10</v>
      </c>
      <c r="E275" s="5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11.85</v>
      </c>
      <c r="O275" s="3">
        <v>0</v>
      </c>
      <c r="P275" s="3">
        <v>0</v>
      </c>
      <c r="Q275" s="3">
        <v>5.8</v>
      </c>
      <c r="R275" s="3">
        <v>0</v>
      </c>
      <c r="S275" s="3">
        <v>1.3</v>
      </c>
      <c r="T275" s="3">
        <v>0.2</v>
      </c>
      <c r="U275" s="3">
        <v>0.2</v>
      </c>
      <c r="V275" s="3">
        <v>0</v>
      </c>
      <c r="W275" s="3">
        <v>7.78</v>
      </c>
      <c r="X275" s="3">
        <v>0</v>
      </c>
      <c r="Y275" s="3">
        <v>6.9</v>
      </c>
      <c r="Z275" s="3">
        <v>0</v>
      </c>
      <c r="AA275" s="3">
        <v>0</v>
      </c>
      <c r="AB275" s="3">
        <v>0</v>
      </c>
      <c r="AC275" s="3">
        <v>7.5</v>
      </c>
      <c r="AD275" s="3">
        <v>5.08</v>
      </c>
      <c r="AE275" s="3">
        <v>1.28</v>
      </c>
      <c r="AF275" s="3">
        <v>3</v>
      </c>
      <c r="AG275" s="3">
        <v>2</v>
      </c>
      <c r="AH275" s="3">
        <v>0.2</v>
      </c>
      <c r="AI275" s="3">
        <v>0.2</v>
      </c>
      <c r="AJ275" s="3">
        <v>1.34</v>
      </c>
      <c r="AK275" s="3">
        <v>1.22</v>
      </c>
      <c r="AL275" s="3">
        <v>0.2</v>
      </c>
      <c r="AM275" s="3">
        <v>0</v>
      </c>
      <c r="AN275" s="3">
        <v>0</v>
      </c>
      <c r="AO275" s="3">
        <v>0.4</v>
      </c>
      <c r="AP275" s="3">
        <v>0</v>
      </c>
      <c r="AQ275" s="3">
        <v>0</v>
      </c>
      <c r="AR275" s="3">
        <v>0</v>
      </c>
      <c r="AS275" s="3">
        <v>0</v>
      </c>
      <c r="AT275" s="4">
        <v>0</v>
      </c>
    </row>
    <row r="276" spans="1:46" x14ac:dyDescent="0.25">
      <c r="A276" s="65">
        <v>2021</v>
      </c>
      <c r="B276" s="65">
        <v>12</v>
      </c>
      <c r="C276" s="63">
        <v>12</v>
      </c>
      <c r="D276" s="64">
        <v>11</v>
      </c>
      <c r="E276" s="5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11.97</v>
      </c>
      <c r="O276" s="3">
        <v>0</v>
      </c>
      <c r="P276" s="3">
        <v>0</v>
      </c>
      <c r="Q276" s="3">
        <v>5.77</v>
      </c>
      <c r="R276" s="3">
        <v>0</v>
      </c>
      <c r="S276" s="3">
        <v>1.3</v>
      </c>
      <c r="T276" s="3">
        <v>0.2</v>
      </c>
      <c r="U276" s="3">
        <v>0.2</v>
      </c>
      <c r="V276" s="3">
        <v>0</v>
      </c>
      <c r="W276" s="3">
        <v>7.79</v>
      </c>
      <c r="X276" s="3">
        <v>0</v>
      </c>
      <c r="Y276" s="3">
        <v>6.98</v>
      </c>
      <c r="Z276" s="3">
        <v>0</v>
      </c>
      <c r="AA276" s="3">
        <v>0</v>
      </c>
      <c r="AB276" s="3">
        <v>0</v>
      </c>
      <c r="AC276" s="3">
        <v>7.5</v>
      </c>
      <c r="AD276" s="3">
        <v>5.12</v>
      </c>
      <c r="AE276" s="3">
        <v>1.33</v>
      </c>
      <c r="AF276" s="3">
        <v>3</v>
      </c>
      <c r="AG276" s="3">
        <v>2</v>
      </c>
      <c r="AH276" s="3">
        <v>0.2</v>
      </c>
      <c r="AI276" s="3">
        <v>0.2</v>
      </c>
      <c r="AJ276" s="3">
        <v>1.34</v>
      </c>
      <c r="AK276" s="3">
        <v>1.22</v>
      </c>
      <c r="AL276" s="3">
        <v>0.2</v>
      </c>
      <c r="AM276" s="3">
        <v>0</v>
      </c>
      <c r="AN276" s="3">
        <v>0</v>
      </c>
      <c r="AO276" s="3">
        <v>0.4</v>
      </c>
      <c r="AP276" s="3">
        <v>0</v>
      </c>
      <c r="AQ276" s="3">
        <v>0</v>
      </c>
      <c r="AR276" s="3">
        <v>0</v>
      </c>
      <c r="AS276" s="3">
        <v>0</v>
      </c>
      <c r="AT276" s="4">
        <v>0</v>
      </c>
    </row>
    <row r="277" spans="1:46" x14ac:dyDescent="0.25">
      <c r="A277" s="65">
        <v>2021</v>
      </c>
      <c r="B277" s="65">
        <v>12</v>
      </c>
      <c r="C277" s="63">
        <v>12</v>
      </c>
      <c r="D277" s="64">
        <v>12</v>
      </c>
      <c r="E277" s="5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12.02</v>
      </c>
      <c r="O277" s="3">
        <v>0</v>
      </c>
      <c r="P277" s="3">
        <v>0</v>
      </c>
      <c r="Q277" s="3">
        <v>5.74</v>
      </c>
      <c r="R277" s="3">
        <v>0</v>
      </c>
      <c r="S277" s="3">
        <v>1.3</v>
      </c>
      <c r="T277" s="3">
        <v>0.2</v>
      </c>
      <c r="U277" s="3">
        <v>0.2</v>
      </c>
      <c r="V277" s="3">
        <v>0</v>
      </c>
      <c r="W277" s="3">
        <v>7.79</v>
      </c>
      <c r="X277" s="3">
        <v>0</v>
      </c>
      <c r="Y277" s="3">
        <v>7.01</v>
      </c>
      <c r="Z277" s="3">
        <v>0</v>
      </c>
      <c r="AA277" s="3">
        <v>0</v>
      </c>
      <c r="AB277" s="3">
        <v>0</v>
      </c>
      <c r="AC277" s="3">
        <v>7.5</v>
      </c>
      <c r="AD277" s="3">
        <v>5.13</v>
      </c>
      <c r="AE277" s="3">
        <v>1.35</v>
      </c>
      <c r="AF277" s="3">
        <v>3</v>
      </c>
      <c r="AG277" s="3">
        <v>2</v>
      </c>
      <c r="AH277" s="3">
        <v>0.2</v>
      </c>
      <c r="AI277" s="3">
        <v>0.2</v>
      </c>
      <c r="AJ277" s="3">
        <v>1.34</v>
      </c>
      <c r="AK277" s="3">
        <v>1.21</v>
      </c>
      <c r="AL277" s="3">
        <v>0.2</v>
      </c>
      <c r="AM277" s="3">
        <v>0</v>
      </c>
      <c r="AN277" s="3">
        <v>0</v>
      </c>
      <c r="AO277" s="3">
        <v>0.4</v>
      </c>
      <c r="AP277" s="3">
        <v>0</v>
      </c>
      <c r="AQ277" s="3">
        <v>0</v>
      </c>
      <c r="AR277" s="3">
        <v>0</v>
      </c>
      <c r="AS277" s="3">
        <v>0</v>
      </c>
      <c r="AT277" s="4">
        <v>0</v>
      </c>
    </row>
    <row r="278" spans="1:46" x14ac:dyDescent="0.25">
      <c r="A278" s="65">
        <v>2021</v>
      </c>
      <c r="B278" s="65">
        <v>12</v>
      </c>
      <c r="C278" s="63">
        <v>12</v>
      </c>
      <c r="D278" s="64">
        <v>13</v>
      </c>
      <c r="E278" s="5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12</v>
      </c>
      <c r="O278" s="3">
        <v>0</v>
      </c>
      <c r="P278" s="3">
        <v>0</v>
      </c>
      <c r="Q278" s="3">
        <v>5.71</v>
      </c>
      <c r="R278" s="3">
        <v>0</v>
      </c>
      <c r="S278" s="3">
        <v>1.3</v>
      </c>
      <c r="T278" s="3">
        <v>0.2</v>
      </c>
      <c r="U278" s="3">
        <v>0.2</v>
      </c>
      <c r="V278" s="3">
        <v>0</v>
      </c>
      <c r="W278" s="3">
        <v>7.8</v>
      </c>
      <c r="X278" s="3">
        <v>0</v>
      </c>
      <c r="Y278" s="3">
        <v>7</v>
      </c>
      <c r="Z278" s="3">
        <v>0</v>
      </c>
      <c r="AA278" s="3">
        <v>0</v>
      </c>
      <c r="AB278" s="3">
        <v>0</v>
      </c>
      <c r="AC278" s="3">
        <v>7.5</v>
      </c>
      <c r="AD278" s="3">
        <v>5.14</v>
      </c>
      <c r="AE278" s="3">
        <v>1.34</v>
      </c>
      <c r="AF278" s="3">
        <v>3</v>
      </c>
      <c r="AG278" s="3">
        <v>2</v>
      </c>
      <c r="AH278" s="3">
        <v>0.2</v>
      </c>
      <c r="AI278" s="3">
        <v>0.2</v>
      </c>
      <c r="AJ278" s="3">
        <v>1.34</v>
      </c>
      <c r="AK278" s="3">
        <v>1.21</v>
      </c>
      <c r="AL278" s="3">
        <v>0.2</v>
      </c>
      <c r="AM278" s="3">
        <v>0</v>
      </c>
      <c r="AN278" s="3">
        <v>0</v>
      </c>
      <c r="AO278" s="3">
        <v>0.4</v>
      </c>
      <c r="AP278" s="3">
        <v>0</v>
      </c>
      <c r="AQ278" s="3">
        <v>0</v>
      </c>
      <c r="AR278" s="3">
        <v>0</v>
      </c>
      <c r="AS278" s="3">
        <v>0</v>
      </c>
      <c r="AT278" s="4">
        <v>0</v>
      </c>
    </row>
    <row r="279" spans="1:46" x14ac:dyDescent="0.25">
      <c r="A279" s="65">
        <v>2021</v>
      </c>
      <c r="B279" s="65">
        <v>12</v>
      </c>
      <c r="C279" s="63">
        <v>12</v>
      </c>
      <c r="D279" s="64">
        <v>14</v>
      </c>
      <c r="E279" s="5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12.02</v>
      </c>
      <c r="O279" s="3">
        <v>0</v>
      </c>
      <c r="P279" s="3">
        <v>0</v>
      </c>
      <c r="Q279" s="3">
        <v>5.68</v>
      </c>
      <c r="R279" s="3">
        <v>0</v>
      </c>
      <c r="S279" s="3">
        <v>1.3</v>
      </c>
      <c r="T279" s="3">
        <v>0.2</v>
      </c>
      <c r="U279" s="3">
        <v>0.2</v>
      </c>
      <c r="V279" s="3">
        <v>0</v>
      </c>
      <c r="W279" s="3">
        <v>7.76</v>
      </c>
      <c r="X279" s="3">
        <v>0</v>
      </c>
      <c r="Y279" s="3">
        <v>5.52</v>
      </c>
      <c r="Z279" s="3">
        <v>0</v>
      </c>
      <c r="AA279" s="3">
        <v>0</v>
      </c>
      <c r="AB279" s="3">
        <v>0</v>
      </c>
      <c r="AC279" s="3">
        <v>7.5</v>
      </c>
      <c r="AD279" s="3">
        <v>5.13</v>
      </c>
      <c r="AE279" s="3">
        <v>1.34</v>
      </c>
      <c r="AF279" s="3">
        <v>3</v>
      </c>
      <c r="AG279" s="3">
        <v>2</v>
      </c>
      <c r="AH279" s="3">
        <v>0.2</v>
      </c>
      <c r="AI279" s="3">
        <v>0.2</v>
      </c>
      <c r="AJ279" s="3">
        <v>1.34</v>
      </c>
      <c r="AK279" s="3">
        <v>1.21</v>
      </c>
      <c r="AL279" s="3">
        <v>0.2</v>
      </c>
      <c r="AM279" s="3">
        <v>0</v>
      </c>
      <c r="AN279" s="3">
        <v>0</v>
      </c>
      <c r="AO279" s="3">
        <v>0.4</v>
      </c>
      <c r="AP279" s="3">
        <v>0</v>
      </c>
      <c r="AQ279" s="3">
        <v>0</v>
      </c>
      <c r="AR279" s="3">
        <v>0</v>
      </c>
      <c r="AS279" s="3">
        <v>0</v>
      </c>
      <c r="AT279" s="4">
        <v>0</v>
      </c>
    </row>
    <row r="280" spans="1:46" x14ac:dyDescent="0.25">
      <c r="A280" s="65">
        <v>2021</v>
      </c>
      <c r="B280" s="65">
        <v>12</v>
      </c>
      <c r="C280" s="63">
        <v>12</v>
      </c>
      <c r="D280" s="64">
        <v>15</v>
      </c>
      <c r="E280" s="5">
        <v>0</v>
      </c>
      <c r="F280" s="3">
        <v>0</v>
      </c>
      <c r="G280" s="3">
        <v>0</v>
      </c>
      <c r="H280" s="3">
        <v>0</v>
      </c>
      <c r="I280" s="3">
        <v>20.6</v>
      </c>
      <c r="J280" s="3">
        <v>0</v>
      </c>
      <c r="K280" s="3">
        <v>0</v>
      </c>
      <c r="L280" s="3">
        <v>0</v>
      </c>
      <c r="M280" s="3">
        <v>0</v>
      </c>
      <c r="N280" s="3">
        <v>11.98</v>
      </c>
      <c r="O280" s="3">
        <v>12.62</v>
      </c>
      <c r="P280" s="3">
        <v>0</v>
      </c>
      <c r="Q280" s="3">
        <v>5.64</v>
      </c>
      <c r="R280" s="3">
        <v>0</v>
      </c>
      <c r="S280" s="3">
        <v>1.3</v>
      </c>
      <c r="T280" s="3">
        <v>0.2</v>
      </c>
      <c r="U280" s="3">
        <v>0.2</v>
      </c>
      <c r="V280" s="3">
        <v>0</v>
      </c>
      <c r="W280" s="3">
        <v>7.76</v>
      </c>
      <c r="X280" s="3">
        <v>0</v>
      </c>
      <c r="Y280" s="3">
        <v>5.48</v>
      </c>
      <c r="Z280" s="3">
        <v>0</v>
      </c>
      <c r="AA280" s="3">
        <v>0</v>
      </c>
      <c r="AB280" s="3">
        <v>0</v>
      </c>
      <c r="AC280" s="3">
        <v>7.5</v>
      </c>
      <c r="AD280" s="3">
        <v>0.1</v>
      </c>
      <c r="AE280" s="3">
        <v>1.33</v>
      </c>
      <c r="AF280" s="3">
        <v>3</v>
      </c>
      <c r="AG280" s="3">
        <v>2</v>
      </c>
      <c r="AH280" s="3">
        <v>0.2</v>
      </c>
      <c r="AI280" s="3">
        <v>0.2</v>
      </c>
      <c r="AJ280" s="3">
        <v>1.34</v>
      </c>
      <c r="AK280" s="3">
        <v>1.21</v>
      </c>
      <c r="AL280" s="3">
        <v>0.2</v>
      </c>
      <c r="AM280" s="3">
        <v>0</v>
      </c>
      <c r="AN280" s="3">
        <v>0</v>
      </c>
      <c r="AO280" s="3">
        <v>0.4</v>
      </c>
      <c r="AP280" s="3">
        <v>0</v>
      </c>
      <c r="AQ280" s="3">
        <v>0</v>
      </c>
      <c r="AR280" s="3">
        <v>0</v>
      </c>
      <c r="AS280" s="3">
        <v>0</v>
      </c>
      <c r="AT280" s="4">
        <v>0</v>
      </c>
    </row>
    <row r="281" spans="1:46" x14ac:dyDescent="0.25">
      <c r="A281" s="65">
        <v>2021</v>
      </c>
      <c r="B281" s="65">
        <v>12</v>
      </c>
      <c r="C281" s="63">
        <v>12</v>
      </c>
      <c r="D281" s="64">
        <v>16</v>
      </c>
      <c r="E281" s="5">
        <v>0</v>
      </c>
      <c r="F281" s="3">
        <v>0</v>
      </c>
      <c r="G281" s="3">
        <v>0</v>
      </c>
      <c r="H281" s="3">
        <v>0</v>
      </c>
      <c r="I281" s="3">
        <v>25.77</v>
      </c>
      <c r="J281" s="3">
        <v>0</v>
      </c>
      <c r="K281" s="3">
        <v>0</v>
      </c>
      <c r="L281" s="3">
        <v>0</v>
      </c>
      <c r="M281" s="3">
        <v>0</v>
      </c>
      <c r="N281" s="3">
        <v>12.01</v>
      </c>
      <c r="O281" s="3">
        <v>21.1</v>
      </c>
      <c r="P281" s="3">
        <v>0</v>
      </c>
      <c r="Q281" s="3">
        <v>5.87</v>
      </c>
      <c r="R281" s="3">
        <v>0</v>
      </c>
      <c r="S281" s="3">
        <v>1.3</v>
      </c>
      <c r="T281" s="3">
        <v>0.2</v>
      </c>
      <c r="U281" s="3">
        <v>0.2</v>
      </c>
      <c r="V281" s="3">
        <v>0</v>
      </c>
      <c r="W281" s="3">
        <v>7.76</v>
      </c>
      <c r="X281" s="3">
        <v>0</v>
      </c>
      <c r="Y281" s="3">
        <v>5.51</v>
      </c>
      <c r="Z281" s="3">
        <v>0.4</v>
      </c>
      <c r="AA281" s="3">
        <v>0</v>
      </c>
      <c r="AB281" s="3">
        <v>0</v>
      </c>
      <c r="AC281" s="3">
        <v>7.5</v>
      </c>
      <c r="AD281" s="3">
        <v>0</v>
      </c>
      <c r="AE281" s="3">
        <v>1.34</v>
      </c>
      <c r="AF281" s="3">
        <v>3</v>
      </c>
      <c r="AG281" s="3">
        <v>2</v>
      </c>
      <c r="AH281" s="3">
        <v>0.2</v>
      </c>
      <c r="AI281" s="3">
        <v>0.2</v>
      </c>
      <c r="AJ281" s="3">
        <v>1.34</v>
      </c>
      <c r="AK281" s="3">
        <v>1.21</v>
      </c>
      <c r="AL281" s="3">
        <v>0</v>
      </c>
      <c r="AM281" s="3">
        <v>0</v>
      </c>
      <c r="AN281" s="3">
        <v>0</v>
      </c>
      <c r="AO281" s="3">
        <v>0.2</v>
      </c>
      <c r="AP281" s="3">
        <v>0</v>
      </c>
      <c r="AQ281" s="3">
        <v>0</v>
      </c>
      <c r="AR281" s="3">
        <v>0</v>
      </c>
      <c r="AS281" s="3">
        <v>0</v>
      </c>
      <c r="AT281" s="4">
        <v>0</v>
      </c>
    </row>
    <row r="282" spans="1:46" x14ac:dyDescent="0.25">
      <c r="A282" s="65">
        <v>2021</v>
      </c>
      <c r="B282" s="65">
        <v>12</v>
      </c>
      <c r="C282" s="63">
        <v>12</v>
      </c>
      <c r="D282" s="64">
        <v>17</v>
      </c>
      <c r="E282" s="5">
        <v>0</v>
      </c>
      <c r="F282" s="3">
        <v>0</v>
      </c>
      <c r="G282" s="3">
        <v>38.299999999999997</v>
      </c>
      <c r="H282" s="3">
        <v>0</v>
      </c>
      <c r="I282" s="3">
        <v>25.73</v>
      </c>
      <c r="J282" s="3">
        <v>0</v>
      </c>
      <c r="K282" s="3">
        <v>0</v>
      </c>
      <c r="L282" s="3">
        <v>0</v>
      </c>
      <c r="M282" s="3">
        <v>0</v>
      </c>
      <c r="N282" s="3">
        <v>11.98</v>
      </c>
      <c r="O282" s="3">
        <v>21.09</v>
      </c>
      <c r="P282" s="3">
        <v>0</v>
      </c>
      <c r="Q282" s="3">
        <v>5.8</v>
      </c>
      <c r="R282" s="3">
        <v>0</v>
      </c>
      <c r="S282" s="3">
        <v>1.3</v>
      </c>
      <c r="T282" s="3">
        <v>0.2</v>
      </c>
      <c r="U282" s="3">
        <v>0.2</v>
      </c>
      <c r="V282" s="3">
        <v>0</v>
      </c>
      <c r="W282" s="3">
        <v>7.77</v>
      </c>
      <c r="X282" s="3">
        <v>0</v>
      </c>
      <c r="Y282" s="3">
        <v>4.3</v>
      </c>
      <c r="Z282" s="3">
        <v>0.4</v>
      </c>
      <c r="AA282" s="3">
        <v>0</v>
      </c>
      <c r="AB282" s="3">
        <v>0</v>
      </c>
      <c r="AC282" s="3">
        <v>7.5</v>
      </c>
      <c r="AD282" s="3">
        <v>0</v>
      </c>
      <c r="AE282" s="3">
        <v>1.32</v>
      </c>
      <c r="AF282" s="3">
        <v>3</v>
      </c>
      <c r="AG282" s="3">
        <v>2</v>
      </c>
      <c r="AH282" s="3">
        <v>0.2</v>
      </c>
      <c r="AI282" s="3">
        <v>0.2</v>
      </c>
      <c r="AJ282" s="3">
        <v>1.34</v>
      </c>
      <c r="AK282" s="3">
        <v>1.21</v>
      </c>
      <c r="AL282" s="3">
        <v>0</v>
      </c>
      <c r="AM282" s="3">
        <v>0</v>
      </c>
      <c r="AN282" s="3">
        <v>0</v>
      </c>
      <c r="AO282" s="3">
        <v>0.2</v>
      </c>
      <c r="AP282" s="3">
        <v>0</v>
      </c>
      <c r="AQ282" s="3">
        <v>0</v>
      </c>
      <c r="AR282" s="3">
        <v>0</v>
      </c>
      <c r="AS282" s="3">
        <v>0</v>
      </c>
      <c r="AT282" s="4">
        <v>0</v>
      </c>
    </row>
    <row r="283" spans="1:46" x14ac:dyDescent="0.25">
      <c r="A283" s="65">
        <v>2021</v>
      </c>
      <c r="B283" s="65">
        <v>12</v>
      </c>
      <c r="C283" s="63">
        <v>12</v>
      </c>
      <c r="D283" s="64">
        <v>18</v>
      </c>
      <c r="E283" s="5">
        <v>18.329999999999998</v>
      </c>
      <c r="F283" s="3">
        <v>0</v>
      </c>
      <c r="G283" s="3">
        <v>43.92</v>
      </c>
      <c r="H283" s="3">
        <v>0</v>
      </c>
      <c r="I283" s="3">
        <v>25.8</v>
      </c>
      <c r="J283" s="3">
        <v>0</v>
      </c>
      <c r="K283" s="3">
        <v>0</v>
      </c>
      <c r="L283" s="3">
        <v>0</v>
      </c>
      <c r="M283" s="3">
        <v>0</v>
      </c>
      <c r="N283" s="3">
        <v>11.99</v>
      </c>
      <c r="O283" s="3">
        <v>21.12</v>
      </c>
      <c r="P283" s="3">
        <v>0</v>
      </c>
      <c r="Q283" s="3">
        <v>5.78</v>
      </c>
      <c r="R283" s="3">
        <v>0</v>
      </c>
      <c r="S283" s="3">
        <v>1.3</v>
      </c>
      <c r="T283" s="3">
        <v>0.2</v>
      </c>
      <c r="U283" s="3">
        <v>0.2</v>
      </c>
      <c r="V283" s="3">
        <v>0</v>
      </c>
      <c r="W283" s="3">
        <v>7.78</v>
      </c>
      <c r="X283" s="3">
        <v>0</v>
      </c>
      <c r="Y283" s="3">
        <v>4.24</v>
      </c>
      <c r="Z283" s="3">
        <v>0.4</v>
      </c>
      <c r="AA283" s="3">
        <v>0</v>
      </c>
      <c r="AB283" s="3">
        <v>0</v>
      </c>
      <c r="AC283" s="3">
        <v>7.5</v>
      </c>
      <c r="AD283" s="3">
        <v>0</v>
      </c>
      <c r="AE283" s="3">
        <v>1.33</v>
      </c>
      <c r="AF283" s="3">
        <v>3</v>
      </c>
      <c r="AG283" s="3">
        <v>2</v>
      </c>
      <c r="AH283" s="3">
        <v>0.2</v>
      </c>
      <c r="AI283" s="3">
        <v>0.2</v>
      </c>
      <c r="AJ283" s="3">
        <v>0.68</v>
      </c>
      <c r="AK283" s="3">
        <v>1.22</v>
      </c>
      <c r="AL283" s="3">
        <v>0</v>
      </c>
      <c r="AM283" s="3">
        <v>0</v>
      </c>
      <c r="AN283" s="3">
        <v>0</v>
      </c>
      <c r="AO283" s="3">
        <v>0.2</v>
      </c>
      <c r="AP283" s="3">
        <v>12.68</v>
      </c>
      <c r="AQ283" s="3">
        <v>0</v>
      </c>
      <c r="AR283" s="3">
        <v>0</v>
      </c>
      <c r="AS283" s="3">
        <v>0</v>
      </c>
      <c r="AT283" s="4">
        <v>0</v>
      </c>
    </row>
    <row r="284" spans="1:46" x14ac:dyDescent="0.25">
      <c r="A284" s="65">
        <v>2021</v>
      </c>
      <c r="B284" s="65">
        <v>12</v>
      </c>
      <c r="C284" s="63">
        <v>12</v>
      </c>
      <c r="D284" s="64">
        <v>19</v>
      </c>
      <c r="E284" s="5">
        <v>46.21</v>
      </c>
      <c r="F284" s="3">
        <v>0</v>
      </c>
      <c r="G284" s="3">
        <v>43.92</v>
      </c>
      <c r="H284" s="3">
        <v>0</v>
      </c>
      <c r="I284" s="3">
        <v>25.8</v>
      </c>
      <c r="J284" s="3">
        <v>0</v>
      </c>
      <c r="K284" s="3">
        <v>0</v>
      </c>
      <c r="L284" s="3">
        <v>11.23</v>
      </c>
      <c r="M284" s="3">
        <v>0</v>
      </c>
      <c r="N284" s="3">
        <v>12.03</v>
      </c>
      <c r="O284" s="3">
        <v>21.14</v>
      </c>
      <c r="P284" s="3">
        <v>0</v>
      </c>
      <c r="Q284" s="3">
        <v>5.82</v>
      </c>
      <c r="R284" s="3">
        <v>0</v>
      </c>
      <c r="S284" s="3">
        <v>1.3</v>
      </c>
      <c r="T284" s="3">
        <v>0.2</v>
      </c>
      <c r="U284" s="3">
        <v>0.2</v>
      </c>
      <c r="V284" s="3">
        <v>0</v>
      </c>
      <c r="W284" s="3">
        <v>7.79</v>
      </c>
      <c r="X284" s="3">
        <v>0</v>
      </c>
      <c r="Y284" s="3">
        <v>4.26</v>
      </c>
      <c r="Z284" s="3">
        <v>0.4</v>
      </c>
      <c r="AA284" s="3">
        <v>0</v>
      </c>
      <c r="AB284" s="3">
        <v>0</v>
      </c>
      <c r="AC284" s="3">
        <v>7.5</v>
      </c>
      <c r="AD284" s="3">
        <v>5.05</v>
      </c>
      <c r="AE284" s="3">
        <v>1.33</v>
      </c>
      <c r="AF284" s="3">
        <v>3</v>
      </c>
      <c r="AG284" s="3">
        <v>2</v>
      </c>
      <c r="AH284" s="3">
        <v>0.2</v>
      </c>
      <c r="AI284" s="3">
        <v>0.2</v>
      </c>
      <c r="AJ284" s="3">
        <v>0</v>
      </c>
      <c r="AK284" s="3">
        <v>0.88</v>
      </c>
      <c r="AL284" s="3">
        <v>0</v>
      </c>
      <c r="AM284" s="3">
        <v>0</v>
      </c>
      <c r="AN284" s="3">
        <v>0</v>
      </c>
      <c r="AO284" s="3">
        <v>0.2</v>
      </c>
      <c r="AP284" s="3">
        <v>22.87</v>
      </c>
      <c r="AQ284" s="3">
        <v>0</v>
      </c>
      <c r="AR284" s="3">
        <v>8.18</v>
      </c>
      <c r="AS284" s="3">
        <v>0</v>
      </c>
      <c r="AT284" s="4">
        <v>0</v>
      </c>
    </row>
    <row r="285" spans="1:46" x14ac:dyDescent="0.25">
      <c r="A285" s="65">
        <v>2021</v>
      </c>
      <c r="B285" s="65">
        <v>12</v>
      </c>
      <c r="C285" s="63">
        <v>12</v>
      </c>
      <c r="D285" s="64">
        <v>20</v>
      </c>
      <c r="E285" s="5">
        <v>45.12</v>
      </c>
      <c r="F285" s="3">
        <v>0</v>
      </c>
      <c r="G285" s="3">
        <v>43.85</v>
      </c>
      <c r="H285" s="3">
        <v>0</v>
      </c>
      <c r="I285" s="3">
        <v>25.77</v>
      </c>
      <c r="J285" s="3">
        <v>0</v>
      </c>
      <c r="K285" s="3">
        <v>0</v>
      </c>
      <c r="L285" s="3">
        <v>21.77</v>
      </c>
      <c r="M285" s="3">
        <v>0</v>
      </c>
      <c r="N285" s="3">
        <v>12.03</v>
      </c>
      <c r="O285" s="3">
        <v>21.93</v>
      </c>
      <c r="P285" s="3">
        <v>0</v>
      </c>
      <c r="Q285" s="3">
        <v>5.72</v>
      </c>
      <c r="R285" s="3">
        <v>0</v>
      </c>
      <c r="S285" s="3">
        <v>1.3</v>
      </c>
      <c r="T285" s="3">
        <v>0.2</v>
      </c>
      <c r="U285" s="3">
        <v>0.2</v>
      </c>
      <c r="V285" s="3">
        <v>0</v>
      </c>
      <c r="W285" s="3">
        <v>7.78</v>
      </c>
      <c r="X285" s="3">
        <v>0</v>
      </c>
      <c r="Y285" s="3">
        <v>4.26</v>
      </c>
      <c r="Z285" s="3">
        <v>0.4</v>
      </c>
      <c r="AA285" s="3">
        <v>0</v>
      </c>
      <c r="AB285" s="3">
        <v>0</v>
      </c>
      <c r="AC285" s="3">
        <v>7.49</v>
      </c>
      <c r="AD285" s="3">
        <v>5.14</v>
      </c>
      <c r="AE285" s="3">
        <v>1.31</v>
      </c>
      <c r="AF285" s="3">
        <v>3</v>
      </c>
      <c r="AG285" s="3">
        <v>2</v>
      </c>
      <c r="AH285" s="3">
        <v>0.2</v>
      </c>
      <c r="AI285" s="3">
        <v>0.2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0.2</v>
      </c>
      <c r="AP285" s="3">
        <v>22.67</v>
      </c>
      <c r="AQ285" s="3">
        <v>0</v>
      </c>
      <c r="AR285" s="3">
        <v>33.909999999999997</v>
      </c>
      <c r="AS285" s="3">
        <v>0</v>
      </c>
      <c r="AT285" s="4">
        <v>0</v>
      </c>
    </row>
    <row r="286" spans="1:46" x14ac:dyDescent="0.25">
      <c r="A286" s="65">
        <v>2021</v>
      </c>
      <c r="B286" s="65">
        <v>12</v>
      </c>
      <c r="C286" s="63">
        <v>12</v>
      </c>
      <c r="D286" s="64">
        <v>21</v>
      </c>
      <c r="E286" s="5">
        <v>45.14</v>
      </c>
      <c r="F286" s="3">
        <v>0</v>
      </c>
      <c r="G286" s="3">
        <v>43.86</v>
      </c>
      <c r="H286" s="3">
        <v>0</v>
      </c>
      <c r="I286" s="3">
        <v>25.8</v>
      </c>
      <c r="J286" s="3">
        <v>0</v>
      </c>
      <c r="K286" s="3">
        <v>0</v>
      </c>
      <c r="L286" s="3">
        <v>21.79</v>
      </c>
      <c r="M286" s="3">
        <v>0</v>
      </c>
      <c r="N286" s="3">
        <v>12.17</v>
      </c>
      <c r="O286" s="3">
        <v>22.89</v>
      </c>
      <c r="P286" s="3">
        <v>0</v>
      </c>
      <c r="Q286" s="3">
        <v>5.75</v>
      </c>
      <c r="R286" s="3">
        <v>0</v>
      </c>
      <c r="S286" s="3">
        <v>1.3</v>
      </c>
      <c r="T286" s="3">
        <v>0.2</v>
      </c>
      <c r="U286" s="3">
        <v>0.2</v>
      </c>
      <c r="V286" s="3">
        <v>0</v>
      </c>
      <c r="W286" s="3">
        <v>7.79</v>
      </c>
      <c r="X286" s="3">
        <v>0</v>
      </c>
      <c r="Y286" s="3">
        <v>0.63</v>
      </c>
      <c r="Z286" s="3">
        <v>0.4</v>
      </c>
      <c r="AA286" s="3">
        <v>0</v>
      </c>
      <c r="AB286" s="3">
        <v>0</v>
      </c>
      <c r="AC286" s="3">
        <v>7.49</v>
      </c>
      <c r="AD286" s="3">
        <v>5.14</v>
      </c>
      <c r="AE286" s="3">
        <v>1.32</v>
      </c>
      <c r="AF286" s="3">
        <v>3</v>
      </c>
      <c r="AG286" s="3">
        <v>2</v>
      </c>
      <c r="AH286" s="3">
        <v>0.2</v>
      </c>
      <c r="AI286" s="3">
        <v>0.2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0.2</v>
      </c>
      <c r="AP286" s="3">
        <v>22.71</v>
      </c>
      <c r="AQ286" s="3">
        <v>0</v>
      </c>
      <c r="AR286" s="3">
        <v>33.909999999999997</v>
      </c>
      <c r="AS286" s="3">
        <v>0</v>
      </c>
      <c r="AT286" s="4">
        <v>0</v>
      </c>
    </row>
    <row r="287" spans="1:46" x14ac:dyDescent="0.25">
      <c r="A287" s="65">
        <v>2021</v>
      </c>
      <c r="B287" s="65">
        <v>12</v>
      </c>
      <c r="C287" s="63">
        <v>12</v>
      </c>
      <c r="D287" s="64">
        <v>22</v>
      </c>
      <c r="E287" s="5">
        <v>45.52</v>
      </c>
      <c r="F287" s="3">
        <v>0</v>
      </c>
      <c r="G287" s="3">
        <v>43.85</v>
      </c>
      <c r="H287" s="3">
        <v>0</v>
      </c>
      <c r="I287" s="3">
        <v>25.77</v>
      </c>
      <c r="J287" s="3">
        <v>0</v>
      </c>
      <c r="K287" s="3">
        <v>0</v>
      </c>
      <c r="L287" s="3">
        <v>21.85</v>
      </c>
      <c r="M287" s="3">
        <v>0</v>
      </c>
      <c r="N287" s="3">
        <v>12.19</v>
      </c>
      <c r="O287" s="3">
        <v>22.88</v>
      </c>
      <c r="P287" s="3">
        <v>0</v>
      </c>
      <c r="Q287" s="3">
        <v>5.8</v>
      </c>
      <c r="R287" s="3">
        <v>0</v>
      </c>
      <c r="S287" s="3">
        <v>1.3</v>
      </c>
      <c r="T287" s="3">
        <v>0.2</v>
      </c>
      <c r="U287" s="3">
        <v>0.2</v>
      </c>
      <c r="V287" s="3">
        <v>0</v>
      </c>
      <c r="W287" s="3">
        <v>7.79</v>
      </c>
      <c r="X287" s="3">
        <v>0</v>
      </c>
      <c r="Y287" s="3">
        <v>0</v>
      </c>
      <c r="Z287" s="3">
        <v>0.4</v>
      </c>
      <c r="AA287" s="3">
        <v>0</v>
      </c>
      <c r="AB287" s="3">
        <v>0</v>
      </c>
      <c r="AC287" s="3">
        <v>7.49</v>
      </c>
      <c r="AD287" s="3">
        <v>5.13</v>
      </c>
      <c r="AE287" s="3">
        <v>1.33</v>
      </c>
      <c r="AF287" s="3">
        <v>3</v>
      </c>
      <c r="AG287" s="3">
        <v>2</v>
      </c>
      <c r="AH287" s="3">
        <v>0.2</v>
      </c>
      <c r="AI287" s="3">
        <v>0.2</v>
      </c>
      <c r="AJ287" s="3">
        <v>0.96</v>
      </c>
      <c r="AK287" s="3">
        <v>1.05</v>
      </c>
      <c r="AL287" s="3">
        <v>0</v>
      </c>
      <c r="AM287" s="3">
        <v>0</v>
      </c>
      <c r="AN287" s="3">
        <v>0</v>
      </c>
      <c r="AO287" s="3">
        <v>0.2</v>
      </c>
      <c r="AP287" s="3">
        <v>22.8</v>
      </c>
      <c r="AQ287" s="3">
        <v>0</v>
      </c>
      <c r="AR287" s="3">
        <v>33.94</v>
      </c>
      <c r="AS287" s="3">
        <v>0</v>
      </c>
      <c r="AT287" s="4">
        <v>0</v>
      </c>
    </row>
    <row r="288" spans="1:46" x14ac:dyDescent="0.25">
      <c r="A288" s="65">
        <v>2021</v>
      </c>
      <c r="B288" s="65">
        <v>12</v>
      </c>
      <c r="C288" s="63">
        <v>12</v>
      </c>
      <c r="D288" s="64">
        <v>23</v>
      </c>
      <c r="E288" s="5">
        <v>45.33</v>
      </c>
      <c r="F288" s="3">
        <v>0</v>
      </c>
      <c r="G288" s="3">
        <v>43.87</v>
      </c>
      <c r="H288" s="3">
        <v>0</v>
      </c>
      <c r="I288" s="3">
        <v>25.81</v>
      </c>
      <c r="J288" s="3">
        <v>0</v>
      </c>
      <c r="K288" s="3">
        <v>0</v>
      </c>
      <c r="L288" s="3">
        <v>21.83</v>
      </c>
      <c r="M288" s="3">
        <v>0</v>
      </c>
      <c r="N288" s="3">
        <v>12.23</v>
      </c>
      <c r="O288" s="3">
        <v>22.92</v>
      </c>
      <c r="P288" s="3">
        <v>0</v>
      </c>
      <c r="Q288" s="3">
        <v>5.85</v>
      </c>
      <c r="R288" s="3">
        <v>0</v>
      </c>
      <c r="S288" s="3">
        <v>1.3</v>
      </c>
      <c r="T288" s="3">
        <v>0.2</v>
      </c>
      <c r="U288" s="3">
        <v>0.2</v>
      </c>
      <c r="V288" s="3">
        <v>0</v>
      </c>
      <c r="W288" s="3">
        <v>7.81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7.49</v>
      </c>
      <c r="AD288" s="3">
        <v>5.14</v>
      </c>
      <c r="AE288" s="3">
        <v>1.34</v>
      </c>
      <c r="AF288" s="3">
        <v>3</v>
      </c>
      <c r="AG288" s="3">
        <v>2</v>
      </c>
      <c r="AH288" s="3">
        <v>0.2</v>
      </c>
      <c r="AI288" s="3">
        <v>0.2</v>
      </c>
      <c r="AJ288" s="3">
        <v>1.34</v>
      </c>
      <c r="AK288" s="3">
        <v>1.21</v>
      </c>
      <c r="AL288" s="3">
        <v>0</v>
      </c>
      <c r="AM288" s="3">
        <v>0</v>
      </c>
      <c r="AN288" s="3">
        <v>0</v>
      </c>
      <c r="AO288" s="3">
        <v>0.2</v>
      </c>
      <c r="AP288" s="3">
        <v>22.77</v>
      </c>
      <c r="AQ288" s="3">
        <v>0</v>
      </c>
      <c r="AR288" s="3">
        <v>33.97</v>
      </c>
      <c r="AS288" s="3">
        <v>0</v>
      </c>
      <c r="AT288" s="4">
        <v>0</v>
      </c>
    </row>
    <row r="289" spans="1:46" x14ac:dyDescent="0.25">
      <c r="A289" s="65">
        <v>2021</v>
      </c>
      <c r="B289" s="65">
        <v>12</v>
      </c>
      <c r="C289" s="63">
        <v>12</v>
      </c>
      <c r="D289" s="64">
        <v>24</v>
      </c>
      <c r="E289" s="5">
        <v>44.58</v>
      </c>
      <c r="F289" s="3">
        <v>0</v>
      </c>
      <c r="G289" s="3">
        <v>43.83</v>
      </c>
      <c r="H289" s="3">
        <v>0</v>
      </c>
      <c r="I289" s="3">
        <v>25.79</v>
      </c>
      <c r="J289" s="3">
        <v>0</v>
      </c>
      <c r="K289" s="3">
        <v>0</v>
      </c>
      <c r="L289" s="3">
        <v>21.52</v>
      </c>
      <c r="M289" s="3">
        <v>0</v>
      </c>
      <c r="N289" s="3">
        <v>12.23</v>
      </c>
      <c r="O289" s="3">
        <v>22.9</v>
      </c>
      <c r="P289" s="3">
        <v>0</v>
      </c>
      <c r="Q289" s="3">
        <v>5.89</v>
      </c>
      <c r="R289" s="3">
        <v>0</v>
      </c>
      <c r="S289" s="3">
        <v>1.3</v>
      </c>
      <c r="T289" s="3">
        <v>0.2</v>
      </c>
      <c r="U289" s="3">
        <v>0.2</v>
      </c>
      <c r="V289" s="3">
        <v>0</v>
      </c>
      <c r="W289" s="3">
        <v>7.79</v>
      </c>
      <c r="X289" s="3">
        <v>0</v>
      </c>
      <c r="Y289" s="3">
        <v>1.55</v>
      </c>
      <c r="Z289" s="3">
        <v>0.5</v>
      </c>
      <c r="AA289" s="3">
        <v>0</v>
      </c>
      <c r="AB289" s="3">
        <v>0</v>
      </c>
      <c r="AC289" s="3">
        <v>7.48</v>
      </c>
      <c r="AD289" s="3">
        <v>5.14</v>
      </c>
      <c r="AE289" s="3">
        <v>1.32</v>
      </c>
      <c r="AF289" s="3">
        <v>3</v>
      </c>
      <c r="AG289" s="3">
        <v>2</v>
      </c>
      <c r="AH289" s="3">
        <v>0.2</v>
      </c>
      <c r="AI289" s="3">
        <v>0.2</v>
      </c>
      <c r="AJ289" s="3">
        <v>1.34</v>
      </c>
      <c r="AK289" s="3">
        <v>1.22</v>
      </c>
      <c r="AL289" s="3">
        <v>0</v>
      </c>
      <c r="AM289" s="3">
        <v>0</v>
      </c>
      <c r="AN289" s="3">
        <v>0</v>
      </c>
      <c r="AO289" s="3">
        <v>0.2</v>
      </c>
      <c r="AP289" s="3">
        <v>2.82</v>
      </c>
      <c r="AQ289" s="3">
        <v>0</v>
      </c>
      <c r="AR289" s="3">
        <v>1.79</v>
      </c>
      <c r="AS289" s="3">
        <v>0</v>
      </c>
      <c r="AT289" s="4">
        <v>0.5</v>
      </c>
    </row>
    <row r="290" spans="1:46" x14ac:dyDescent="0.25">
      <c r="A290" s="65">
        <v>2021</v>
      </c>
      <c r="B290" s="65">
        <v>12</v>
      </c>
      <c r="C290" s="63">
        <v>13</v>
      </c>
      <c r="D290" s="64">
        <v>1</v>
      </c>
      <c r="E290" s="5">
        <v>45.03</v>
      </c>
      <c r="F290" s="3">
        <v>0</v>
      </c>
      <c r="G290" s="3">
        <v>43.84</v>
      </c>
      <c r="H290" s="3">
        <v>0</v>
      </c>
      <c r="I290" s="3">
        <v>25.81</v>
      </c>
      <c r="J290" s="3">
        <v>0</v>
      </c>
      <c r="K290" s="3">
        <v>0</v>
      </c>
      <c r="L290" s="3">
        <v>0.04</v>
      </c>
      <c r="M290" s="3">
        <v>0</v>
      </c>
      <c r="N290" s="3">
        <v>1.25</v>
      </c>
      <c r="O290" s="3">
        <v>22.91</v>
      </c>
      <c r="P290" s="3">
        <v>0</v>
      </c>
      <c r="Q290" s="3">
        <v>5.95</v>
      </c>
      <c r="R290" s="3">
        <v>0</v>
      </c>
      <c r="S290" s="3">
        <v>1.3</v>
      </c>
      <c r="T290" s="3">
        <v>0</v>
      </c>
      <c r="U290" s="3">
        <v>0.2</v>
      </c>
      <c r="V290" s="3">
        <v>0</v>
      </c>
      <c r="W290" s="3">
        <v>7.8</v>
      </c>
      <c r="X290" s="3">
        <v>0</v>
      </c>
      <c r="Y290" s="3">
        <v>7.71</v>
      </c>
      <c r="Z290" s="3">
        <v>0.5</v>
      </c>
      <c r="AA290" s="3">
        <v>0</v>
      </c>
      <c r="AB290" s="3">
        <v>0</v>
      </c>
      <c r="AC290" s="3">
        <v>7.49</v>
      </c>
      <c r="AD290" s="3">
        <v>5.14</v>
      </c>
      <c r="AE290" s="3">
        <v>1.33</v>
      </c>
      <c r="AF290" s="3">
        <v>3</v>
      </c>
      <c r="AG290" s="3">
        <v>2</v>
      </c>
      <c r="AH290" s="3">
        <v>0.2</v>
      </c>
      <c r="AI290" s="3">
        <v>0.2</v>
      </c>
      <c r="AJ290" s="3">
        <v>1.34</v>
      </c>
      <c r="AK290" s="3">
        <v>1.22</v>
      </c>
      <c r="AL290" s="3">
        <v>0</v>
      </c>
      <c r="AM290" s="3">
        <v>0</v>
      </c>
      <c r="AN290" s="3">
        <v>0</v>
      </c>
      <c r="AO290" s="3">
        <v>0.2</v>
      </c>
      <c r="AP290" s="3">
        <v>0</v>
      </c>
      <c r="AQ290" s="3">
        <v>0</v>
      </c>
      <c r="AR290" s="3">
        <v>0</v>
      </c>
      <c r="AS290" s="3">
        <v>0</v>
      </c>
      <c r="AT290" s="4">
        <v>0.5</v>
      </c>
    </row>
    <row r="291" spans="1:46" x14ac:dyDescent="0.25">
      <c r="A291" s="65">
        <v>2021</v>
      </c>
      <c r="B291" s="65">
        <v>12</v>
      </c>
      <c r="C291" s="63">
        <v>13</v>
      </c>
      <c r="D291" s="64">
        <v>2</v>
      </c>
      <c r="E291" s="5">
        <v>44.91</v>
      </c>
      <c r="F291" s="3">
        <v>0</v>
      </c>
      <c r="G291" s="3">
        <v>8.4</v>
      </c>
      <c r="H291" s="3">
        <v>0</v>
      </c>
      <c r="I291" s="3">
        <v>25.71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22.83</v>
      </c>
      <c r="P291" s="3">
        <v>0</v>
      </c>
      <c r="Q291" s="3">
        <v>5.75</v>
      </c>
      <c r="R291" s="3">
        <v>0</v>
      </c>
      <c r="S291" s="3">
        <v>1.3</v>
      </c>
      <c r="T291" s="3">
        <v>0</v>
      </c>
      <c r="U291" s="3">
        <v>0.2</v>
      </c>
      <c r="V291" s="3">
        <v>0</v>
      </c>
      <c r="W291" s="3">
        <v>7.8</v>
      </c>
      <c r="X291" s="3">
        <v>0</v>
      </c>
      <c r="Y291" s="3">
        <v>7.7</v>
      </c>
      <c r="Z291" s="3">
        <v>0.5</v>
      </c>
      <c r="AA291" s="3">
        <v>0</v>
      </c>
      <c r="AB291" s="3">
        <v>0</v>
      </c>
      <c r="AC291" s="3">
        <v>7.49</v>
      </c>
      <c r="AD291" s="3">
        <v>5.09</v>
      </c>
      <c r="AE291" s="3">
        <v>1.33</v>
      </c>
      <c r="AF291" s="3">
        <v>3</v>
      </c>
      <c r="AG291" s="3">
        <v>2</v>
      </c>
      <c r="AH291" s="3">
        <v>0.2</v>
      </c>
      <c r="AI291" s="3">
        <v>0.2</v>
      </c>
      <c r="AJ291" s="3">
        <v>1.34</v>
      </c>
      <c r="AK291" s="3">
        <v>1.22</v>
      </c>
      <c r="AL291" s="3">
        <v>0</v>
      </c>
      <c r="AM291" s="3">
        <v>0</v>
      </c>
      <c r="AN291" s="3">
        <v>0</v>
      </c>
      <c r="AO291" s="3">
        <v>0.2</v>
      </c>
      <c r="AP291" s="3">
        <v>0</v>
      </c>
      <c r="AQ291" s="3">
        <v>0</v>
      </c>
      <c r="AR291" s="3">
        <v>0</v>
      </c>
      <c r="AS291" s="3">
        <v>0</v>
      </c>
      <c r="AT291" s="4">
        <v>0.5</v>
      </c>
    </row>
    <row r="292" spans="1:46" x14ac:dyDescent="0.25">
      <c r="A292" s="65">
        <v>2021</v>
      </c>
      <c r="B292" s="65">
        <v>12</v>
      </c>
      <c r="C292" s="63">
        <v>13</v>
      </c>
      <c r="D292" s="64">
        <v>3</v>
      </c>
      <c r="E292" s="5">
        <v>21.87</v>
      </c>
      <c r="F292" s="3">
        <v>0</v>
      </c>
      <c r="G292" s="3">
        <v>0</v>
      </c>
      <c r="H292" s="3">
        <v>0</v>
      </c>
      <c r="I292" s="3">
        <v>25.82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22.91</v>
      </c>
      <c r="P292" s="3">
        <v>0</v>
      </c>
      <c r="Q292" s="3">
        <v>5.76</v>
      </c>
      <c r="R292" s="3">
        <v>0</v>
      </c>
      <c r="S292" s="3">
        <v>1.3</v>
      </c>
      <c r="T292" s="3">
        <v>0</v>
      </c>
      <c r="U292" s="3">
        <v>0.2</v>
      </c>
      <c r="V292" s="3">
        <v>0</v>
      </c>
      <c r="W292" s="3">
        <v>7.8</v>
      </c>
      <c r="X292" s="3">
        <v>0</v>
      </c>
      <c r="Y292" s="3">
        <v>7.7</v>
      </c>
      <c r="Z292" s="3">
        <v>0.5</v>
      </c>
      <c r="AA292" s="3">
        <v>0</v>
      </c>
      <c r="AB292" s="3">
        <v>0</v>
      </c>
      <c r="AC292" s="3">
        <v>7.49</v>
      </c>
      <c r="AD292" s="3">
        <v>5.13</v>
      </c>
      <c r="AE292" s="3">
        <v>1.33</v>
      </c>
      <c r="AF292" s="3">
        <v>3</v>
      </c>
      <c r="AG292" s="3">
        <v>2</v>
      </c>
      <c r="AH292" s="3">
        <v>0.2</v>
      </c>
      <c r="AI292" s="3">
        <v>0.2</v>
      </c>
      <c r="AJ292" s="3">
        <v>1.34</v>
      </c>
      <c r="AK292" s="3">
        <v>1.22</v>
      </c>
      <c r="AL292" s="3">
        <v>0</v>
      </c>
      <c r="AM292" s="3">
        <v>0</v>
      </c>
      <c r="AN292" s="3">
        <v>0</v>
      </c>
      <c r="AO292" s="3">
        <v>0.2</v>
      </c>
      <c r="AP292" s="3">
        <v>0</v>
      </c>
      <c r="AQ292" s="3">
        <v>0</v>
      </c>
      <c r="AR292" s="3">
        <v>0</v>
      </c>
      <c r="AS292" s="3">
        <v>0</v>
      </c>
      <c r="AT292" s="4">
        <v>0.5</v>
      </c>
    </row>
    <row r="293" spans="1:46" x14ac:dyDescent="0.25">
      <c r="A293" s="65">
        <v>2021</v>
      </c>
      <c r="B293" s="65">
        <v>12</v>
      </c>
      <c r="C293" s="63">
        <v>13</v>
      </c>
      <c r="D293" s="64">
        <v>4</v>
      </c>
      <c r="E293" s="5">
        <v>0</v>
      </c>
      <c r="F293" s="3">
        <v>0</v>
      </c>
      <c r="G293" s="3">
        <v>0</v>
      </c>
      <c r="H293" s="3">
        <v>0</v>
      </c>
      <c r="I293" s="3">
        <v>25.8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22.89</v>
      </c>
      <c r="P293" s="3">
        <v>0</v>
      </c>
      <c r="Q293" s="3">
        <v>5.91</v>
      </c>
      <c r="R293" s="3">
        <v>0</v>
      </c>
      <c r="S293" s="3">
        <v>1.3</v>
      </c>
      <c r="T293" s="3">
        <v>0</v>
      </c>
      <c r="U293" s="3">
        <v>0.2</v>
      </c>
      <c r="V293" s="3">
        <v>0</v>
      </c>
      <c r="W293" s="3">
        <v>7.8</v>
      </c>
      <c r="X293" s="3">
        <v>0</v>
      </c>
      <c r="Y293" s="3">
        <v>6.61</v>
      </c>
      <c r="Z293" s="3">
        <v>0.5</v>
      </c>
      <c r="AA293" s="3">
        <v>0</v>
      </c>
      <c r="AB293" s="3">
        <v>0</v>
      </c>
      <c r="AC293" s="3">
        <v>7.49</v>
      </c>
      <c r="AD293" s="3">
        <v>5.12</v>
      </c>
      <c r="AE293" s="3">
        <v>1.34</v>
      </c>
      <c r="AF293" s="3">
        <v>3</v>
      </c>
      <c r="AG293" s="3">
        <v>2</v>
      </c>
      <c r="AH293" s="3">
        <v>0.2</v>
      </c>
      <c r="AI293" s="3">
        <v>0.2</v>
      </c>
      <c r="AJ293" s="3">
        <v>1.34</v>
      </c>
      <c r="AK293" s="3">
        <v>1.22</v>
      </c>
      <c r="AL293" s="3">
        <v>0</v>
      </c>
      <c r="AM293" s="3">
        <v>0</v>
      </c>
      <c r="AN293" s="3">
        <v>0</v>
      </c>
      <c r="AO293" s="3">
        <v>0.2</v>
      </c>
      <c r="AP293" s="3">
        <v>0</v>
      </c>
      <c r="AQ293" s="3">
        <v>0</v>
      </c>
      <c r="AR293" s="3">
        <v>0</v>
      </c>
      <c r="AS293" s="3">
        <v>0</v>
      </c>
      <c r="AT293" s="4">
        <v>0.5</v>
      </c>
    </row>
    <row r="294" spans="1:46" x14ac:dyDescent="0.25">
      <c r="A294" s="65">
        <v>2021</v>
      </c>
      <c r="B294" s="65">
        <v>12</v>
      </c>
      <c r="C294" s="63">
        <v>13</v>
      </c>
      <c r="D294" s="64">
        <v>5</v>
      </c>
      <c r="E294" s="5">
        <v>0</v>
      </c>
      <c r="F294" s="3">
        <v>0</v>
      </c>
      <c r="G294" s="3">
        <v>0</v>
      </c>
      <c r="H294" s="3">
        <v>0</v>
      </c>
      <c r="I294" s="3">
        <v>25.78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22.87</v>
      </c>
      <c r="P294" s="3">
        <v>0</v>
      </c>
      <c r="Q294" s="3">
        <v>5.89</v>
      </c>
      <c r="R294" s="3">
        <v>0</v>
      </c>
      <c r="S294" s="3">
        <v>1.3</v>
      </c>
      <c r="T294" s="3">
        <v>0</v>
      </c>
      <c r="U294" s="3">
        <v>0.2</v>
      </c>
      <c r="V294" s="3">
        <v>0</v>
      </c>
      <c r="W294" s="3">
        <v>7.8</v>
      </c>
      <c r="X294" s="3">
        <v>0</v>
      </c>
      <c r="Y294" s="3">
        <v>4.7699999999999996</v>
      </c>
      <c r="Z294" s="3">
        <v>0.5</v>
      </c>
      <c r="AA294" s="3">
        <v>0</v>
      </c>
      <c r="AB294" s="3">
        <v>0</v>
      </c>
      <c r="AC294" s="3">
        <v>7.48</v>
      </c>
      <c r="AD294" s="3">
        <v>5.12</v>
      </c>
      <c r="AE294" s="3">
        <v>1.32</v>
      </c>
      <c r="AF294" s="3">
        <v>3</v>
      </c>
      <c r="AG294" s="3">
        <v>2</v>
      </c>
      <c r="AH294" s="3">
        <v>0.2</v>
      </c>
      <c r="AI294" s="3">
        <v>0.2</v>
      </c>
      <c r="AJ294" s="3">
        <v>1.34</v>
      </c>
      <c r="AK294" s="3">
        <v>1.22</v>
      </c>
      <c r="AL294" s="3">
        <v>0</v>
      </c>
      <c r="AM294" s="3">
        <v>0</v>
      </c>
      <c r="AN294" s="3">
        <v>0</v>
      </c>
      <c r="AO294" s="3">
        <v>0.2</v>
      </c>
      <c r="AP294" s="3">
        <v>0</v>
      </c>
      <c r="AQ294" s="3">
        <v>0</v>
      </c>
      <c r="AR294" s="3">
        <v>0</v>
      </c>
      <c r="AS294" s="3">
        <v>0</v>
      </c>
      <c r="AT294" s="4">
        <v>0.5</v>
      </c>
    </row>
    <row r="295" spans="1:46" x14ac:dyDescent="0.25">
      <c r="A295" s="65">
        <v>2021</v>
      </c>
      <c r="B295" s="65">
        <v>12</v>
      </c>
      <c r="C295" s="63">
        <v>13</v>
      </c>
      <c r="D295" s="64">
        <v>6</v>
      </c>
      <c r="E295" s="5">
        <v>0</v>
      </c>
      <c r="F295" s="3">
        <v>0</v>
      </c>
      <c r="G295" s="3">
        <v>0</v>
      </c>
      <c r="H295" s="3">
        <v>0</v>
      </c>
      <c r="I295" s="3">
        <v>25.79</v>
      </c>
      <c r="J295" s="3">
        <v>0</v>
      </c>
      <c r="K295" s="3">
        <v>0</v>
      </c>
      <c r="L295" s="3">
        <v>0</v>
      </c>
      <c r="M295" s="3">
        <v>0</v>
      </c>
      <c r="N295" s="3">
        <v>3.07</v>
      </c>
      <c r="O295" s="3">
        <v>22.87</v>
      </c>
      <c r="P295" s="3">
        <v>0</v>
      </c>
      <c r="Q295" s="3">
        <v>5.86</v>
      </c>
      <c r="R295" s="3">
        <v>0</v>
      </c>
      <c r="S295" s="3">
        <v>1.3</v>
      </c>
      <c r="T295" s="3">
        <v>0</v>
      </c>
      <c r="U295" s="3">
        <v>0.2</v>
      </c>
      <c r="V295" s="3">
        <v>0</v>
      </c>
      <c r="W295" s="3">
        <v>7.8</v>
      </c>
      <c r="X295" s="3">
        <v>0</v>
      </c>
      <c r="Y295" s="3">
        <v>4.78</v>
      </c>
      <c r="Z295" s="3">
        <v>0.5</v>
      </c>
      <c r="AA295" s="3">
        <v>0</v>
      </c>
      <c r="AB295" s="3">
        <v>0</v>
      </c>
      <c r="AC295" s="3">
        <v>7.47</v>
      </c>
      <c r="AD295" s="3">
        <v>5.12</v>
      </c>
      <c r="AE295" s="3">
        <v>1.31</v>
      </c>
      <c r="AF295" s="3">
        <v>3</v>
      </c>
      <c r="AG295" s="3">
        <v>2</v>
      </c>
      <c r="AH295" s="3">
        <v>0.2</v>
      </c>
      <c r="AI295" s="3">
        <v>0.2</v>
      </c>
      <c r="AJ295" s="3">
        <v>1.34</v>
      </c>
      <c r="AK295" s="3">
        <v>1.22</v>
      </c>
      <c r="AL295" s="3">
        <v>0</v>
      </c>
      <c r="AM295" s="3">
        <v>0</v>
      </c>
      <c r="AN295" s="3">
        <v>0</v>
      </c>
      <c r="AO295" s="3">
        <v>0.2</v>
      </c>
      <c r="AP295" s="3">
        <v>0</v>
      </c>
      <c r="AQ295" s="3">
        <v>0</v>
      </c>
      <c r="AR295" s="3">
        <v>0</v>
      </c>
      <c r="AS295" s="3">
        <v>0</v>
      </c>
      <c r="AT295" s="4">
        <v>0.5</v>
      </c>
    </row>
    <row r="296" spans="1:46" x14ac:dyDescent="0.25">
      <c r="A296" s="65">
        <v>2021</v>
      </c>
      <c r="B296" s="65">
        <v>12</v>
      </c>
      <c r="C296" s="63">
        <v>13</v>
      </c>
      <c r="D296" s="64">
        <v>7</v>
      </c>
      <c r="E296" s="5">
        <v>0</v>
      </c>
      <c r="F296" s="3">
        <v>0</v>
      </c>
      <c r="G296" s="3">
        <v>0</v>
      </c>
      <c r="H296" s="3">
        <v>0</v>
      </c>
      <c r="I296" s="3">
        <v>18.760000000000002</v>
      </c>
      <c r="J296" s="3">
        <v>0</v>
      </c>
      <c r="K296" s="3">
        <v>0</v>
      </c>
      <c r="L296" s="3">
        <v>0</v>
      </c>
      <c r="M296" s="3">
        <v>0</v>
      </c>
      <c r="N296" s="3">
        <v>11.81</v>
      </c>
      <c r="O296" s="3">
        <v>0.56000000000000005</v>
      </c>
      <c r="P296" s="3">
        <v>0</v>
      </c>
      <c r="Q296" s="3">
        <v>5.82</v>
      </c>
      <c r="R296" s="3">
        <v>0</v>
      </c>
      <c r="S296" s="3">
        <v>1.3</v>
      </c>
      <c r="T296" s="3">
        <v>0</v>
      </c>
      <c r="U296" s="3">
        <v>0.2</v>
      </c>
      <c r="V296" s="3">
        <v>0</v>
      </c>
      <c r="W296" s="3">
        <v>7.8</v>
      </c>
      <c r="X296" s="3">
        <v>0</v>
      </c>
      <c r="Y296" s="3">
        <v>5.23</v>
      </c>
      <c r="Z296" s="3">
        <v>0.5</v>
      </c>
      <c r="AA296" s="3">
        <v>0</v>
      </c>
      <c r="AB296" s="3">
        <v>0</v>
      </c>
      <c r="AC296" s="3">
        <v>7.47</v>
      </c>
      <c r="AD296" s="3">
        <v>5.09</v>
      </c>
      <c r="AE296" s="3">
        <v>1.2</v>
      </c>
      <c r="AF296" s="3">
        <v>3</v>
      </c>
      <c r="AG296" s="3">
        <v>2</v>
      </c>
      <c r="AH296" s="3">
        <v>0.2</v>
      </c>
      <c r="AI296" s="3">
        <v>0.2</v>
      </c>
      <c r="AJ296" s="3">
        <v>1.34</v>
      </c>
      <c r="AK296" s="3">
        <v>1.22</v>
      </c>
      <c r="AL296" s="3">
        <v>0</v>
      </c>
      <c r="AM296" s="3">
        <v>0</v>
      </c>
      <c r="AN296" s="3">
        <v>0</v>
      </c>
      <c r="AO296" s="3">
        <v>0.2</v>
      </c>
      <c r="AP296" s="3">
        <v>0</v>
      </c>
      <c r="AQ296" s="3">
        <v>0</v>
      </c>
      <c r="AR296" s="3">
        <v>0</v>
      </c>
      <c r="AS296" s="3">
        <v>0</v>
      </c>
      <c r="AT296" s="4">
        <v>0.5</v>
      </c>
    </row>
    <row r="297" spans="1:46" x14ac:dyDescent="0.25">
      <c r="A297" s="65">
        <v>2021</v>
      </c>
      <c r="B297" s="65">
        <v>12</v>
      </c>
      <c r="C297" s="63">
        <v>13</v>
      </c>
      <c r="D297" s="64">
        <v>8</v>
      </c>
      <c r="E297" s="5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11.53</v>
      </c>
      <c r="O297" s="3">
        <v>0</v>
      </c>
      <c r="P297" s="3">
        <v>0</v>
      </c>
      <c r="Q297" s="3">
        <v>5.81</v>
      </c>
      <c r="R297" s="3">
        <v>0</v>
      </c>
      <c r="S297" s="3">
        <v>1.3</v>
      </c>
      <c r="T297" s="3">
        <v>0</v>
      </c>
      <c r="U297" s="3">
        <v>0.2</v>
      </c>
      <c r="V297" s="3">
        <v>0</v>
      </c>
      <c r="W297" s="3">
        <v>7.79</v>
      </c>
      <c r="X297" s="3">
        <v>0</v>
      </c>
      <c r="Y297" s="3">
        <v>7.68</v>
      </c>
      <c r="Z297" s="3">
        <v>0.5</v>
      </c>
      <c r="AA297" s="3">
        <v>0</v>
      </c>
      <c r="AB297" s="3">
        <v>0</v>
      </c>
      <c r="AC297" s="3">
        <v>7.47</v>
      </c>
      <c r="AD297" s="3">
        <v>5.05</v>
      </c>
      <c r="AE297" s="3">
        <v>1.06</v>
      </c>
      <c r="AF297" s="3">
        <v>3</v>
      </c>
      <c r="AG297" s="3">
        <v>2</v>
      </c>
      <c r="AH297" s="3">
        <v>0.2</v>
      </c>
      <c r="AI297" s="3">
        <v>0.2</v>
      </c>
      <c r="AJ297" s="3">
        <v>1.34</v>
      </c>
      <c r="AK297" s="3">
        <v>1.21</v>
      </c>
      <c r="AL297" s="3">
        <v>0</v>
      </c>
      <c r="AM297" s="3">
        <v>0</v>
      </c>
      <c r="AN297" s="3">
        <v>0</v>
      </c>
      <c r="AO297" s="3">
        <v>0.2</v>
      </c>
      <c r="AP297" s="3">
        <v>0</v>
      </c>
      <c r="AQ297" s="3">
        <v>0</v>
      </c>
      <c r="AR297" s="3">
        <v>0</v>
      </c>
      <c r="AS297" s="3">
        <v>0</v>
      </c>
      <c r="AT297" s="4">
        <v>0.5</v>
      </c>
    </row>
    <row r="298" spans="1:46" x14ac:dyDescent="0.25">
      <c r="A298" s="65">
        <v>2021</v>
      </c>
      <c r="B298" s="65">
        <v>12</v>
      </c>
      <c r="C298" s="63">
        <v>13</v>
      </c>
      <c r="D298" s="64">
        <v>9</v>
      </c>
      <c r="E298" s="5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11.91</v>
      </c>
      <c r="O298" s="3">
        <v>0</v>
      </c>
      <c r="P298" s="3">
        <v>0</v>
      </c>
      <c r="Q298" s="3">
        <v>5.91</v>
      </c>
      <c r="R298" s="3">
        <v>0</v>
      </c>
      <c r="S298" s="3">
        <v>1.3</v>
      </c>
      <c r="T298" s="3">
        <v>0</v>
      </c>
      <c r="U298" s="3">
        <v>0.2</v>
      </c>
      <c r="V298" s="3">
        <v>0</v>
      </c>
      <c r="W298" s="3">
        <v>7.8</v>
      </c>
      <c r="X298" s="3">
        <v>0</v>
      </c>
      <c r="Y298" s="3">
        <v>7.71</v>
      </c>
      <c r="Z298" s="3">
        <v>0.5</v>
      </c>
      <c r="AA298" s="3">
        <v>0</v>
      </c>
      <c r="AB298" s="3">
        <v>0</v>
      </c>
      <c r="AC298" s="3">
        <v>7.47</v>
      </c>
      <c r="AD298" s="3">
        <v>5.1100000000000003</v>
      </c>
      <c r="AE298" s="3">
        <v>1.25</v>
      </c>
      <c r="AF298" s="3">
        <v>3</v>
      </c>
      <c r="AG298" s="3">
        <v>2</v>
      </c>
      <c r="AH298" s="3">
        <v>0.2</v>
      </c>
      <c r="AI298" s="3">
        <v>0.2</v>
      </c>
      <c r="AJ298" s="3">
        <v>1.35</v>
      </c>
      <c r="AK298" s="3">
        <v>1.22</v>
      </c>
      <c r="AL298" s="3">
        <v>0</v>
      </c>
      <c r="AM298" s="3">
        <v>0</v>
      </c>
      <c r="AN298" s="3">
        <v>0</v>
      </c>
      <c r="AO298" s="3">
        <v>0.2</v>
      </c>
      <c r="AP298" s="3">
        <v>0</v>
      </c>
      <c r="AQ298" s="3">
        <v>0</v>
      </c>
      <c r="AR298" s="3">
        <v>0</v>
      </c>
      <c r="AS298" s="3">
        <v>0</v>
      </c>
      <c r="AT298" s="4">
        <v>0.5</v>
      </c>
    </row>
    <row r="299" spans="1:46" x14ac:dyDescent="0.25">
      <c r="A299" s="65">
        <v>2021</v>
      </c>
      <c r="B299" s="65">
        <v>12</v>
      </c>
      <c r="C299" s="63">
        <v>13</v>
      </c>
      <c r="D299" s="64">
        <v>10</v>
      </c>
      <c r="E299" s="5">
        <v>0</v>
      </c>
      <c r="F299" s="3">
        <v>12.13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11.93</v>
      </c>
      <c r="O299" s="3">
        <v>0</v>
      </c>
      <c r="P299" s="3">
        <v>0</v>
      </c>
      <c r="Q299" s="3">
        <v>5.89</v>
      </c>
      <c r="R299" s="3">
        <v>0</v>
      </c>
      <c r="S299" s="3">
        <v>1.3</v>
      </c>
      <c r="T299" s="3">
        <v>0</v>
      </c>
      <c r="U299" s="3">
        <v>0.2</v>
      </c>
      <c r="V299" s="3">
        <v>0</v>
      </c>
      <c r="W299" s="3">
        <v>7.8</v>
      </c>
      <c r="X299" s="3">
        <v>0</v>
      </c>
      <c r="Y299" s="3">
        <v>7.71</v>
      </c>
      <c r="Z299" s="3">
        <v>0.5</v>
      </c>
      <c r="AA299" s="3">
        <v>0</v>
      </c>
      <c r="AB299" s="3">
        <v>0</v>
      </c>
      <c r="AC299" s="3">
        <v>7.34</v>
      </c>
      <c r="AD299" s="3">
        <v>5.12</v>
      </c>
      <c r="AE299" s="3">
        <v>1.22</v>
      </c>
      <c r="AF299" s="3">
        <v>3</v>
      </c>
      <c r="AG299" s="3">
        <v>2</v>
      </c>
      <c r="AH299" s="3">
        <v>0.2</v>
      </c>
      <c r="AI299" s="3">
        <v>0.2</v>
      </c>
      <c r="AJ299" s="3">
        <v>1.35</v>
      </c>
      <c r="AK299" s="3">
        <v>1.22</v>
      </c>
      <c r="AL299" s="3">
        <v>0</v>
      </c>
      <c r="AM299" s="3">
        <v>0</v>
      </c>
      <c r="AN299" s="3">
        <v>0</v>
      </c>
      <c r="AO299" s="3">
        <v>0.2</v>
      </c>
      <c r="AP299" s="3">
        <v>0</v>
      </c>
      <c r="AQ299" s="3">
        <v>0</v>
      </c>
      <c r="AR299" s="3">
        <v>0</v>
      </c>
      <c r="AS299" s="3">
        <v>0</v>
      </c>
      <c r="AT299" s="4">
        <v>0.5</v>
      </c>
    </row>
    <row r="300" spans="1:46" x14ac:dyDescent="0.25">
      <c r="A300" s="65">
        <v>2021</v>
      </c>
      <c r="B300" s="65">
        <v>12</v>
      </c>
      <c r="C300" s="63">
        <v>13</v>
      </c>
      <c r="D300" s="64">
        <v>11</v>
      </c>
      <c r="E300" s="5">
        <v>0</v>
      </c>
      <c r="F300" s="3">
        <v>12.53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11.91</v>
      </c>
      <c r="O300" s="3">
        <v>0</v>
      </c>
      <c r="P300" s="3">
        <v>0</v>
      </c>
      <c r="Q300" s="3">
        <v>5.89</v>
      </c>
      <c r="R300" s="3">
        <v>0</v>
      </c>
      <c r="S300" s="3">
        <v>1.3</v>
      </c>
      <c r="T300" s="3">
        <v>0</v>
      </c>
      <c r="U300" s="3">
        <v>0.2</v>
      </c>
      <c r="V300" s="3">
        <v>0</v>
      </c>
      <c r="W300" s="3">
        <v>7.78</v>
      </c>
      <c r="X300" s="3">
        <v>0</v>
      </c>
      <c r="Y300" s="3">
        <v>7.69</v>
      </c>
      <c r="Z300" s="3">
        <v>0.5</v>
      </c>
      <c r="AA300" s="3">
        <v>0</v>
      </c>
      <c r="AB300" s="3">
        <v>0</v>
      </c>
      <c r="AC300" s="3">
        <v>7.47</v>
      </c>
      <c r="AD300" s="3">
        <v>5.12</v>
      </c>
      <c r="AE300" s="3">
        <v>1.19</v>
      </c>
      <c r="AF300" s="3">
        <v>3</v>
      </c>
      <c r="AG300" s="3">
        <v>2</v>
      </c>
      <c r="AH300" s="3">
        <v>0.2</v>
      </c>
      <c r="AI300" s="3">
        <v>0.2</v>
      </c>
      <c r="AJ300" s="3">
        <v>1.35</v>
      </c>
      <c r="AK300" s="3">
        <v>1.22</v>
      </c>
      <c r="AL300" s="3">
        <v>0</v>
      </c>
      <c r="AM300" s="3">
        <v>0</v>
      </c>
      <c r="AN300" s="3">
        <v>0</v>
      </c>
      <c r="AO300" s="3">
        <v>0.2</v>
      </c>
      <c r="AP300" s="3">
        <v>0</v>
      </c>
      <c r="AQ300" s="3">
        <v>0</v>
      </c>
      <c r="AR300" s="3">
        <v>0</v>
      </c>
      <c r="AS300" s="3">
        <v>0</v>
      </c>
      <c r="AT300" s="4">
        <v>0.5</v>
      </c>
    </row>
    <row r="301" spans="1:46" x14ac:dyDescent="0.25">
      <c r="A301" s="65">
        <v>2021</v>
      </c>
      <c r="B301" s="65">
        <v>12</v>
      </c>
      <c r="C301" s="63">
        <v>13</v>
      </c>
      <c r="D301" s="64">
        <v>12</v>
      </c>
      <c r="E301" s="5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11.93</v>
      </c>
      <c r="O301" s="3">
        <v>0</v>
      </c>
      <c r="P301" s="3">
        <v>0</v>
      </c>
      <c r="Q301" s="3">
        <v>5.87</v>
      </c>
      <c r="R301" s="3">
        <v>0</v>
      </c>
      <c r="S301" s="3">
        <v>1.3</v>
      </c>
      <c r="T301" s="3">
        <v>0</v>
      </c>
      <c r="U301" s="3">
        <v>0.2</v>
      </c>
      <c r="V301" s="3">
        <v>0</v>
      </c>
      <c r="W301" s="3">
        <v>7.79</v>
      </c>
      <c r="X301" s="3">
        <v>0</v>
      </c>
      <c r="Y301" s="3">
        <v>7.71</v>
      </c>
      <c r="Z301" s="3">
        <v>0.5</v>
      </c>
      <c r="AA301" s="3">
        <v>0</v>
      </c>
      <c r="AB301" s="3">
        <v>0</v>
      </c>
      <c r="AC301" s="3">
        <v>7.48</v>
      </c>
      <c r="AD301" s="3">
        <v>5.12</v>
      </c>
      <c r="AE301" s="3">
        <v>1.21</v>
      </c>
      <c r="AF301" s="3">
        <v>3</v>
      </c>
      <c r="AG301" s="3">
        <v>2</v>
      </c>
      <c r="AH301" s="3">
        <v>0.2</v>
      </c>
      <c r="AI301" s="3">
        <v>0.2</v>
      </c>
      <c r="AJ301" s="3">
        <v>1.35</v>
      </c>
      <c r="AK301" s="3">
        <v>1.22</v>
      </c>
      <c r="AL301" s="3">
        <v>0</v>
      </c>
      <c r="AM301" s="3">
        <v>0</v>
      </c>
      <c r="AN301" s="3">
        <v>0</v>
      </c>
      <c r="AO301" s="3">
        <v>0.2</v>
      </c>
      <c r="AP301" s="3">
        <v>0</v>
      </c>
      <c r="AQ301" s="3">
        <v>0</v>
      </c>
      <c r="AR301" s="3">
        <v>0</v>
      </c>
      <c r="AS301" s="3">
        <v>0</v>
      </c>
      <c r="AT301" s="4">
        <v>0.5</v>
      </c>
    </row>
    <row r="302" spans="1:46" x14ac:dyDescent="0.25">
      <c r="A302" s="65">
        <v>2021</v>
      </c>
      <c r="B302" s="65">
        <v>12</v>
      </c>
      <c r="C302" s="63">
        <v>13</v>
      </c>
      <c r="D302" s="64">
        <v>13</v>
      </c>
      <c r="E302" s="5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11.86</v>
      </c>
      <c r="O302" s="3">
        <v>0</v>
      </c>
      <c r="P302" s="3">
        <v>0</v>
      </c>
      <c r="Q302" s="3">
        <v>5.83</v>
      </c>
      <c r="R302" s="3">
        <v>0</v>
      </c>
      <c r="S302" s="3">
        <v>1.3</v>
      </c>
      <c r="T302" s="3">
        <v>0</v>
      </c>
      <c r="U302" s="3">
        <v>0.2</v>
      </c>
      <c r="V302" s="3">
        <v>0</v>
      </c>
      <c r="W302" s="3">
        <v>7.76</v>
      </c>
      <c r="X302" s="3">
        <v>0</v>
      </c>
      <c r="Y302" s="3">
        <v>7.69</v>
      </c>
      <c r="Z302" s="3">
        <v>0.5</v>
      </c>
      <c r="AA302" s="3">
        <v>0</v>
      </c>
      <c r="AB302" s="3">
        <v>0</v>
      </c>
      <c r="AC302" s="3">
        <v>7.48</v>
      </c>
      <c r="AD302" s="3">
        <v>5.09</v>
      </c>
      <c r="AE302" s="3">
        <v>1.19</v>
      </c>
      <c r="AF302" s="3">
        <v>3</v>
      </c>
      <c r="AG302" s="3">
        <v>2</v>
      </c>
      <c r="AH302" s="3">
        <v>0.2</v>
      </c>
      <c r="AI302" s="3">
        <v>0.2</v>
      </c>
      <c r="AJ302" s="3">
        <v>1.35</v>
      </c>
      <c r="AK302" s="3">
        <v>1.22</v>
      </c>
      <c r="AL302" s="3">
        <v>0</v>
      </c>
      <c r="AM302" s="3">
        <v>0</v>
      </c>
      <c r="AN302" s="3">
        <v>0</v>
      </c>
      <c r="AO302" s="3">
        <v>0.2</v>
      </c>
      <c r="AP302" s="3">
        <v>0</v>
      </c>
      <c r="AQ302" s="3">
        <v>0</v>
      </c>
      <c r="AR302" s="3">
        <v>0</v>
      </c>
      <c r="AS302" s="3">
        <v>0</v>
      </c>
      <c r="AT302" s="4">
        <v>0.5</v>
      </c>
    </row>
    <row r="303" spans="1:46" x14ac:dyDescent="0.25">
      <c r="A303" s="65">
        <v>2021</v>
      </c>
      <c r="B303" s="65">
        <v>12</v>
      </c>
      <c r="C303" s="63">
        <v>13</v>
      </c>
      <c r="D303" s="64">
        <v>14</v>
      </c>
      <c r="E303" s="5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11.95</v>
      </c>
      <c r="O303" s="3">
        <v>0</v>
      </c>
      <c r="P303" s="3">
        <v>6.42</v>
      </c>
      <c r="Q303" s="3">
        <v>5.8</v>
      </c>
      <c r="R303" s="3">
        <v>0</v>
      </c>
      <c r="S303" s="3">
        <v>1.3</v>
      </c>
      <c r="T303" s="3">
        <v>0</v>
      </c>
      <c r="U303" s="3">
        <v>0.2</v>
      </c>
      <c r="V303" s="3">
        <v>0</v>
      </c>
      <c r="W303" s="3">
        <v>7.82</v>
      </c>
      <c r="X303" s="3">
        <v>0</v>
      </c>
      <c r="Y303" s="3">
        <v>7.72</v>
      </c>
      <c r="Z303" s="3">
        <v>0.5</v>
      </c>
      <c r="AA303" s="3">
        <v>0</v>
      </c>
      <c r="AB303" s="3">
        <v>0</v>
      </c>
      <c r="AC303" s="3">
        <v>7.48</v>
      </c>
      <c r="AD303" s="3">
        <v>5.0999999999999996</v>
      </c>
      <c r="AE303" s="3">
        <v>1.22</v>
      </c>
      <c r="AF303" s="3">
        <v>3</v>
      </c>
      <c r="AG303" s="3">
        <v>2</v>
      </c>
      <c r="AH303" s="3">
        <v>0.2</v>
      </c>
      <c r="AI303" s="3">
        <v>0.2</v>
      </c>
      <c r="AJ303" s="3">
        <v>1.35</v>
      </c>
      <c r="AK303" s="3">
        <v>1.22</v>
      </c>
      <c r="AL303" s="3">
        <v>0</v>
      </c>
      <c r="AM303" s="3">
        <v>0</v>
      </c>
      <c r="AN303" s="3">
        <v>0</v>
      </c>
      <c r="AO303" s="3">
        <v>0.2</v>
      </c>
      <c r="AP303" s="3">
        <v>0</v>
      </c>
      <c r="AQ303" s="3">
        <v>0</v>
      </c>
      <c r="AR303" s="3">
        <v>0</v>
      </c>
      <c r="AS303" s="3">
        <v>0</v>
      </c>
      <c r="AT303" s="4">
        <v>0.5</v>
      </c>
    </row>
    <row r="304" spans="1:46" x14ac:dyDescent="0.25">
      <c r="A304" s="65">
        <v>2021</v>
      </c>
      <c r="B304" s="65">
        <v>12</v>
      </c>
      <c r="C304" s="63">
        <v>13</v>
      </c>
      <c r="D304" s="64">
        <v>15</v>
      </c>
      <c r="E304" s="5">
        <v>0</v>
      </c>
      <c r="F304" s="3">
        <v>0</v>
      </c>
      <c r="G304" s="3">
        <v>0</v>
      </c>
      <c r="H304" s="3">
        <v>0</v>
      </c>
      <c r="I304" s="3">
        <v>0</v>
      </c>
      <c r="J304" s="3">
        <v>5.2</v>
      </c>
      <c r="K304" s="3">
        <v>0</v>
      </c>
      <c r="L304" s="3">
        <v>0</v>
      </c>
      <c r="M304" s="3">
        <v>0</v>
      </c>
      <c r="N304" s="3">
        <v>11.98</v>
      </c>
      <c r="O304" s="3">
        <v>0</v>
      </c>
      <c r="P304" s="3">
        <v>21.26</v>
      </c>
      <c r="Q304" s="3">
        <v>5.76</v>
      </c>
      <c r="R304" s="3">
        <v>0</v>
      </c>
      <c r="S304" s="3">
        <v>1.3</v>
      </c>
      <c r="T304" s="3">
        <v>0</v>
      </c>
      <c r="U304" s="3">
        <v>0.3</v>
      </c>
      <c r="V304" s="3">
        <v>0</v>
      </c>
      <c r="W304" s="3">
        <v>7.8</v>
      </c>
      <c r="X304" s="3">
        <v>0</v>
      </c>
      <c r="Y304" s="3">
        <v>7.75</v>
      </c>
      <c r="Z304" s="3">
        <v>0</v>
      </c>
      <c r="AA304" s="3">
        <v>0</v>
      </c>
      <c r="AB304" s="3">
        <v>0</v>
      </c>
      <c r="AC304" s="3">
        <v>7.47</v>
      </c>
      <c r="AD304" s="3">
        <v>1.36</v>
      </c>
      <c r="AE304" s="3">
        <v>1.24</v>
      </c>
      <c r="AF304" s="3">
        <v>3</v>
      </c>
      <c r="AG304" s="3">
        <v>2</v>
      </c>
      <c r="AH304" s="3">
        <v>0.2</v>
      </c>
      <c r="AI304" s="3">
        <v>0.3</v>
      </c>
      <c r="AJ304" s="3">
        <v>1.35</v>
      </c>
      <c r="AK304" s="3">
        <v>1.22</v>
      </c>
      <c r="AL304" s="3">
        <v>0</v>
      </c>
      <c r="AM304" s="3">
        <v>0</v>
      </c>
      <c r="AN304" s="3">
        <v>0</v>
      </c>
      <c r="AO304" s="3">
        <v>0.3</v>
      </c>
      <c r="AP304" s="3">
        <v>0</v>
      </c>
      <c r="AQ304" s="3">
        <v>0</v>
      </c>
      <c r="AR304" s="3">
        <v>0</v>
      </c>
      <c r="AS304" s="3">
        <v>0</v>
      </c>
      <c r="AT304" s="4">
        <v>0.5</v>
      </c>
    </row>
    <row r="305" spans="1:46" x14ac:dyDescent="0.25">
      <c r="A305" s="65">
        <v>2021</v>
      </c>
      <c r="B305" s="65">
        <v>12</v>
      </c>
      <c r="C305" s="63">
        <v>13</v>
      </c>
      <c r="D305" s="64">
        <v>16</v>
      </c>
      <c r="E305" s="5">
        <v>0</v>
      </c>
      <c r="F305" s="3">
        <v>0</v>
      </c>
      <c r="G305" s="3">
        <v>0</v>
      </c>
      <c r="H305" s="3">
        <v>0</v>
      </c>
      <c r="I305" s="3">
        <v>0</v>
      </c>
      <c r="J305" s="3">
        <v>26.86</v>
      </c>
      <c r="K305" s="3">
        <v>0</v>
      </c>
      <c r="L305" s="3">
        <v>0</v>
      </c>
      <c r="M305" s="3">
        <v>0</v>
      </c>
      <c r="N305" s="3">
        <v>11.94</v>
      </c>
      <c r="O305" s="3">
        <v>0</v>
      </c>
      <c r="P305" s="3">
        <v>21.22</v>
      </c>
      <c r="Q305" s="3">
        <v>5.73</v>
      </c>
      <c r="R305" s="3">
        <v>0</v>
      </c>
      <c r="S305" s="3">
        <v>1.3</v>
      </c>
      <c r="T305" s="3">
        <v>0</v>
      </c>
      <c r="U305" s="3">
        <v>0.3</v>
      </c>
      <c r="V305" s="3">
        <v>0</v>
      </c>
      <c r="W305" s="3">
        <v>7.81</v>
      </c>
      <c r="X305" s="3">
        <v>0</v>
      </c>
      <c r="Y305" s="3">
        <v>7.73</v>
      </c>
      <c r="Z305" s="3">
        <v>0</v>
      </c>
      <c r="AA305" s="3">
        <v>0</v>
      </c>
      <c r="AB305" s="3">
        <v>0</v>
      </c>
      <c r="AC305" s="3">
        <v>7.48</v>
      </c>
      <c r="AD305" s="3">
        <v>0.27</v>
      </c>
      <c r="AE305" s="3">
        <v>1.1499999999999999</v>
      </c>
      <c r="AF305" s="3">
        <v>3</v>
      </c>
      <c r="AG305" s="3">
        <v>2</v>
      </c>
      <c r="AH305" s="3">
        <v>0.2</v>
      </c>
      <c r="AI305" s="3">
        <v>0.3</v>
      </c>
      <c r="AJ305" s="3">
        <v>1.35</v>
      </c>
      <c r="AK305" s="3">
        <v>1.22</v>
      </c>
      <c r="AL305" s="3">
        <v>0</v>
      </c>
      <c r="AM305" s="3">
        <v>0</v>
      </c>
      <c r="AN305" s="3">
        <v>0</v>
      </c>
      <c r="AO305" s="3">
        <v>0.3</v>
      </c>
      <c r="AP305" s="3">
        <v>0</v>
      </c>
      <c r="AQ305" s="3">
        <v>0</v>
      </c>
      <c r="AR305" s="3">
        <v>0</v>
      </c>
      <c r="AS305" s="3">
        <v>0</v>
      </c>
      <c r="AT305" s="4">
        <v>0.5</v>
      </c>
    </row>
    <row r="306" spans="1:46" x14ac:dyDescent="0.25">
      <c r="A306" s="65">
        <v>2021</v>
      </c>
      <c r="B306" s="65">
        <v>12</v>
      </c>
      <c r="C306" s="63">
        <v>13</v>
      </c>
      <c r="D306" s="64">
        <v>17</v>
      </c>
      <c r="E306" s="5">
        <v>0</v>
      </c>
      <c r="F306" s="3">
        <v>0</v>
      </c>
      <c r="G306" s="3">
        <v>0</v>
      </c>
      <c r="H306" s="3">
        <v>20.66</v>
      </c>
      <c r="I306" s="3">
        <v>0</v>
      </c>
      <c r="J306" s="3">
        <v>26.76</v>
      </c>
      <c r="K306" s="3">
        <v>0</v>
      </c>
      <c r="L306" s="3">
        <v>0</v>
      </c>
      <c r="M306" s="3">
        <v>0</v>
      </c>
      <c r="N306" s="3">
        <v>11.92</v>
      </c>
      <c r="O306" s="3">
        <v>0</v>
      </c>
      <c r="P306" s="3">
        <v>21.19</v>
      </c>
      <c r="Q306" s="3">
        <v>5.69</v>
      </c>
      <c r="R306" s="3">
        <v>0</v>
      </c>
      <c r="S306" s="3">
        <v>1.3</v>
      </c>
      <c r="T306" s="3">
        <v>0</v>
      </c>
      <c r="U306" s="3">
        <v>0.3</v>
      </c>
      <c r="V306" s="3">
        <v>0</v>
      </c>
      <c r="W306" s="3">
        <v>7.78</v>
      </c>
      <c r="X306" s="3">
        <v>0</v>
      </c>
      <c r="Y306" s="3">
        <v>7.71</v>
      </c>
      <c r="Z306" s="3">
        <v>0</v>
      </c>
      <c r="AA306" s="3">
        <v>0</v>
      </c>
      <c r="AB306" s="3">
        <v>0</v>
      </c>
      <c r="AC306" s="3">
        <v>7.48</v>
      </c>
      <c r="AD306" s="3">
        <v>0.27</v>
      </c>
      <c r="AE306" s="3">
        <v>1.1599999999999999</v>
      </c>
      <c r="AF306" s="3">
        <v>3</v>
      </c>
      <c r="AG306" s="3">
        <v>2</v>
      </c>
      <c r="AH306" s="3">
        <v>0.2</v>
      </c>
      <c r="AI306" s="3">
        <v>0.3</v>
      </c>
      <c r="AJ306" s="3">
        <v>1.34</v>
      </c>
      <c r="AK306" s="3">
        <v>1.21</v>
      </c>
      <c r="AL306" s="3">
        <v>0</v>
      </c>
      <c r="AM306" s="3">
        <v>0</v>
      </c>
      <c r="AN306" s="3">
        <v>0</v>
      </c>
      <c r="AO306" s="3">
        <v>0.3</v>
      </c>
      <c r="AP306" s="3">
        <v>0</v>
      </c>
      <c r="AQ306" s="3">
        <v>0</v>
      </c>
      <c r="AR306" s="3">
        <v>0</v>
      </c>
      <c r="AS306" s="3">
        <v>0</v>
      </c>
      <c r="AT306" s="4">
        <v>0.5</v>
      </c>
    </row>
    <row r="307" spans="1:46" x14ac:dyDescent="0.25">
      <c r="A307" s="65">
        <v>2021</v>
      </c>
      <c r="B307" s="65">
        <v>12</v>
      </c>
      <c r="C307" s="63">
        <v>13</v>
      </c>
      <c r="D307" s="64">
        <v>18</v>
      </c>
      <c r="E307" s="5">
        <v>0</v>
      </c>
      <c r="F307" s="3">
        <v>27.02</v>
      </c>
      <c r="G307" s="3">
        <v>0</v>
      </c>
      <c r="H307" s="3">
        <v>40.619999999999997</v>
      </c>
      <c r="I307" s="3">
        <v>0</v>
      </c>
      <c r="J307" s="3">
        <v>26.8</v>
      </c>
      <c r="K307" s="3">
        <v>0</v>
      </c>
      <c r="L307" s="3">
        <v>0</v>
      </c>
      <c r="M307" s="3">
        <v>0</v>
      </c>
      <c r="N307" s="3">
        <v>11.99</v>
      </c>
      <c r="O307" s="3">
        <v>0</v>
      </c>
      <c r="P307" s="3">
        <v>21.26</v>
      </c>
      <c r="Q307" s="3">
        <v>5.97</v>
      </c>
      <c r="R307" s="3">
        <v>0</v>
      </c>
      <c r="S307" s="3">
        <v>1.3</v>
      </c>
      <c r="T307" s="3">
        <v>0</v>
      </c>
      <c r="U307" s="3">
        <v>0.3</v>
      </c>
      <c r="V307" s="3">
        <v>0</v>
      </c>
      <c r="W307" s="3">
        <v>7.8</v>
      </c>
      <c r="X307" s="3">
        <v>0</v>
      </c>
      <c r="Y307" s="3">
        <v>7.76</v>
      </c>
      <c r="Z307" s="3">
        <v>0</v>
      </c>
      <c r="AA307" s="3">
        <v>0</v>
      </c>
      <c r="AB307" s="3">
        <v>0</v>
      </c>
      <c r="AC307" s="3">
        <v>7.47</v>
      </c>
      <c r="AD307" s="3">
        <v>0.27</v>
      </c>
      <c r="AE307" s="3">
        <v>1.1399999999999999</v>
      </c>
      <c r="AF307" s="3">
        <v>3</v>
      </c>
      <c r="AG307" s="3">
        <v>2</v>
      </c>
      <c r="AH307" s="3">
        <v>0.2</v>
      </c>
      <c r="AI307" s="3">
        <v>0.3</v>
      </c>
      <c r="AJ307" s="3">
        <v>1.02</v>
      </c>
      <c r="AK307" s="3">
        <v>1.21</v>
      </c>
      <c r="AL307" s="3">
        <v>0</v>
      </c>
      <c r="AM307" s="3">
        <v>0</v>
      </c>
      <c r="AN307" s="3">
        <v>0</v>
      </c>
      <c r="AO307" s="3">
        <v>0.3</v>
      </c>
      <c r="AP307" s="3">
        <v>0</v>
      </c>
      <c r="AQ307" s="3">
        <v>0</v>
      </c>
      <c r="AR307" s="3">
        <v>0</v>
      </c>
      <c r="AS307" s="3">
        <v>16.71</v>
      </c>
      <c r="AT307" s="4">
        <v>0.5</v>
      </c>
    </row>
    <row r="308" spans="1:46" x14ac:dyDescent="0.25">
      <c r="A308" s="65">
        <v>2021</v>
      </c>
      <c r="B308" s="65">
        <v>12</v>
      </c>
      <c r="C308" s="63">
        <v>13</v>
      </c>
      <c r="D308" s="64">
        <v>19</v>
      </c>
      <c r="E308" s="5">
        <v>0</v>
      </c>
      <c r="F308" s="3">
        <v>41.73</v>
      </c>
      <c r="G308" s="3">
        <v>0</v>
      </c>
      <c r="H308" s="3">
        <v>40.58</v>
      </c>
      <c r="I308" s="3">
        <v>0</v>
      </c>
      <c r="J308" s="3">
        <v>26.85</v>
      </c>
      <c r="K308" s="3">
        <v>18.18</v>
      </c>
      <c r="L308" s="3">
        <v>0</v>
      </c>
      <c r="M308" s="3">
        <v>0</v>
      </c>
      <c r="N308" s="3">
        <v>11.99</v>
      </c>
      <c r="O308" s="3">
        <v>0</v>
      </c>
      <c r="P308" s="3">
        <v>21.26</v>
      </c>
      <c r="Q308" s="3">
        <v>6.03</v>
      </c>
      <c r="R308" s="3">
        <v>0</v>
      </c>
      <c r="S308" s="3">
        <v>1.3</v>
      </c>
      <c r="T308" s="3">
        <v>0</v>
      </c>
      <c r="U308" s="3">
        <v>0.3</v>
      </c>
      <c r="V308" s="3">
        <v>0</v>
      </c>
      <c r="W308" s="3">
        <v>7.81</v>
      </c>
      <c r="X308" s="3">
        <v>0</v>
      </c>
      <c r="Y308" s="3">
        <v>7.75</v>
      </c>
      <c r="Z308" s="3">
        <v>0</v>
      </c>
      <c r="AA308" s="3">
        <v>0</v>
      </c>
      <c r="AB308" s="3">
        <v>0</v>
      </c>
      <c r="AC308" s="3">
        <v>7.47</v>
      </c>
      <c r="AD308" s="3">
        <v>4.95</v>
      </c>
      <c r="AE308" s="3">
        <v>1.04</v>
      </c>
      <c r="AF308" s="3">
        <v>3</v>
      </c>
      <c r="AG308" s="3">
        <v>2</v>
      </c>
      <c r="AH308" s="3">
        <v>0.2</v>
      </c>
      <c r="AI308" s="3">
        <v>0.3</v>
      </c>
      <c r="AJ308" s="3">
        <v>0</v>
      </c>
      <c r="AK308" s="3">
        <v>1.21</v>
      </c>
      <c r="AL308" s="3">
        <v>0</v>
      </c>
      <c r="AM308" s="3">
        <v>0</v>
      </c>
      <c r="AN308" s="3">
        <v>0</v>
      </c>
      <c r="AO308" s="3">
        <v>0.3</v>
      </c>
      <c r="AP308" s="3">
        <v>0</v>
      </c>
      <c r="AQ308" s="3">
        <v>0</v>
      </c>
      <c r="AR308" s="3">
        <v>0</v>
      </c>
      <c r="AS308" s="3">
        <v>35.659999999999997</v>
      </c>
      <c r="AT308" s="4">
        <v>0.5</v>
      </c>
    </row>
    <row r="309" spans="1:46" x14ac:dyDescent="0.25">
      <c r="A309" s="65">
        <v>2021</v>
      </c>
      <c r="B309" s="65">
        <v>12</v>
      </c>
      <c r="C309" s="63">
        <v>13</v>
      </c>
      <c r="D309" s="64">
        <v>20</v>
      </c>
      <c r="E309" s="5">
        <v>0</v>
      </c>
      <c r="F309" s="3">
        <v>40.299999999999997</v>
      </c>
      <c r="G309" s="3">
        <v>0</v>
      </c>
      <c r="H309" s="3">
        <v>40.369999999999997</v>
      </c>
      <c r="I309" s="3">
        <v>0</v>
      </c>
      <c r="J309" s="3">
        <v>26.86</v>
      </c>
      <c r="K309" s="3">
        <v>21.08</v>
      </c>
      <c r="L309" s="3">
        <v>0</v>
      </c>
      <c r="M309" s="3">
        <v>0</v>
      </c>
      <c r="N309" s="3">
        <v>11.87</v>
      </c>
      <c r="O309" s="3">
        <v>19.75</v>
      </c>
      <c r="P309" s="3">
        <v>21.26</v>
      </c>
      <c r="Q309" s="3">
        <v>5.99</v>
      </c>
      <c r="R309" s="3">
        <v>0</v>
      </c>
      <c r="S309" s="3">
        <v>1.3</v>
      </c>
      <c r="T309" s="3">
        <v>0</v>
      </c>
      <c r="U309" s="3">
        <v>0.3</v>
      </c>
      <c r="V309" s="3">
        <v>0</v>
      </c>
      <c r="W309" s="3">
        <v>7.79</v>
      </c>
      <c r="X309" s="3">
        <v>0</v>
      </c>
      <c r="Y309" s="3">
        <v>7.67</v>
      </c>
      <c r="Z309" s="3">
        <v>0</v>
      </c>
      <c r="AA309" s="3">
        <v>0</v>
      </c>
      <c r="AB309" s="3">
        <v>0</v>
      </c>
      <c r="AC309" s="3">
        <v>7.47</v>
      </c>
      <c r="AD309" s="3">
        <v>5.12</v>
      </c>
      <c r="AE309" s="3">
        <v>1.0900000000000001</v>
      </c>
      <c r="AF309" s="3">
        <v>3</v>
      </c>
      <c r="AG309" s="3">
        <v>2</v>
      </c>
      <c r="AH309" s="3">
        <v>0.2</v>
      </c>
      <c r="AI309" s="3">
        <v>0.3</v>
      </c>
      <c r="AJ309" s="3">
        <v>0</v>
      </c>
      <c r="AK309" s="3">
        <v>0.02</v>
      </c>
      <c r="AL309" s="3">
        <v>0</v>
      </c>
      <c r="AM309" s="3">
        <v>0</v>
      </c>
      <c r="AN309" s="3">
        <v>0</v>
      </c>
      <c r="AO309" s="3">
        <v>0.3</v>
      </c>
      <c r="AP309" s="3">
        <v>0</v>
      </c>
      <c r="AQ309" s="3">
        <v>0</v>
      </c>
      <c r="AR309" s="3">
        <v>22.48</v>
      </c>
      <c r="AS309" s="3">
        <v>34.659999999999997</v>
      </c>
      <c r="AT309" s="4">
        <v>0.5</v>
      </c>
    </row>
    <row r="310" spans="1:46" x14ac:dyDescent="0.25">
      <c r="A310" s="65">
        <v>2021</v>
      </c>
      <c r="B310" s="65">
        <v>12</v>
      </c>
      <c r="C310" s="63">
        <v>13</v>
      </c>
      <c r="D310" s="64">
        <v>21</v>
      </c>
      <c r="E310" s="5">
        <v>0</v>
      </c>
      <c r="F310" s="3">
        <v>40.200000000000003</v>
      </c>
      <c r="G310" s="3">
        <v>0</v>
      </c>
      <c r="H310" s="3">
        <v>40.29</v>
      </c>
      <c r="I310" s="3">
        <v>0</v>
      </c>
      <c r="J310" s="3">
        <v>26.87</v>
      </c>
      <c r="K310" s="3">
        <v>21.07</v>
      </c>
      <c r="L310" s="3">
        <v>0</v>
      </c>
      <c r="M310" s="3">
        <v>0</v>
      </c>
      <c r="N310" s="3">
        <v>11.87</v>
      </c>
      <c r="O310" s="3">
        <v>10.59</v>
      </c>
      <c r="P310" s="3">
        <v>21.22</v>
      </c>
      <c r="Q310" s="3">
        <v>6.02</v>
      </c>
      <c r="R310" s="3">
        <v>0</v>
      </c>
      <c r="S310" s="3">
        <v>1.3</v>
      </c>
      <c r="T310" s="3">
        <v>0</v>
      </c>
      <c r="U310" s="3">
        <v>0.3</v>
      </c>
      <c r="V310" s="3">
        <v>0</v>
      </c>
      <c r="W310" s="3">
        <v>7.79</v>
      </c>
      <c r="X310" s="3">
        <v>0</v>
      </c>
      <c r="Y310" s="3">
        <v>7.67</v>
      </c>
      <c r="Z310" s="3">
        <v>0</v>
      </c>
      <c r="AA310" s="3">
        <v>0</v>
      </c>
      <c r="AB310" s="3">
        <v>0</v>
      </c>
      <c r="AC310" s="3">
        <v>7.47</v>
      </c>
      <c r="AD310" s="3">
        <v>5.1100000000000003</v>
      </c>
      <c r="AE310" s="3">
        <v>1.1399999999999999</v>
      </c>
      <c r="AF310" s="3">
        <v>3</v>
      </c>
      <c r="AG310" s="3">
        <v>2</v>
      </c>
      <c r="AH310" s="3">
        <v>0.2</v>
      </c>
      <c r="AI310" s="3">
        <v>0</v>
      </c>
      <c r="AJ310" s="3">
        <v>0.03</v>
      </c>
      <c r="AK310" s="3">
        <v>0</v>
      </c>
      <c r="AL310" s="3">
        <v>0</v>
      </c>
      <c r="AM310" s="3">
        <v>0</v>
      </c>
      <c r="AN310" s="3">
        <v>0</v>
      </c>
      <c r="AO310" s="3">
        <v>0.3</v>
      </c>
      <c r="AP310" s="3">
        <v>0</v>
      </c>
      <c r="AQ310" s="3">
        <v>0</v>
      </c>
      <c r="AR310" s="3">
        <v>7.41</v>
      </c>
      <c r="AS310" s="3">
        <v>34.67</v>
      </c>
      <c r="AT310" s="4">
        <v>0.5</v>
      </c>
    </row>
    <row r="311" spans="1:46" x14ac:dyDescent="0.25">
      <c r="A311" s="65">
        <v>2021</v>
      </c>
      <c r="B311" s="65">
        <v>12</v>
      </c>
      <c r="C311" s="63">
        <v>13</v>
      </c>
      <c r="D311" s="64">
        <v>22</v>
      </c>
      <c r="E311" s="5">
        <v>0</v>
      </c>
      <c r="F311" s="3">
        <v>39.97</v>
      </c>
      <c r="G311" s="3">
        <v>0</v>
      </c>
      <c r="H311" s="3">
        <v>40.26</v>
      </c>
      <c r="I311" s="3">
        <v>0</v>
      </c>
      <c r="J311" s="3">
        <v>26.91</v>
      </c>
      <c r="K311" s="3">
        <v>21.06</v>
      </c>
      <c r="L311" s="3">
        <v>0</v>
      </c>
      <c r="M311" s="3">
        <v>0</v>
      </c>
      <c r="N311" s="3">
        <v>11.86</v>
      </c>
      <c r="O311" s="3">
        <v>0</v>
      </c>
      <c r="P311" s="3">
        <v>21.19</v>
      </c>
      <c r="Q311" s="3">
        <v>5.71</v>
      </c>
      <c r="R311" s="3">
        <v>0</v>
      </c>
      <c r="S311" s="3">
        <v>1.3</v>
      </c>
      <c r="T311" s="3">
        <v>0</v>
      </c>
      <c r="U311" s="3">
        <v>0.3</v>
      </c>
      <c r="V311" s="3">
        <v>0</v>
      </c>
      <c r="W311" s="3">
        <v>7.79</v>
      </c>
      <c r="X311" s="3">
        <v>0</v>
      </c>
      <c r="Y311" s="3">
        <v>7.67</v>
      </c>
      <c r="Z311" s="3">
        <v>0</v>
      </c>
      <c r="AA311" s="3">
        <v>0</v>
      </c>
      <c r="AB311" s="3">
        <v>0</v>
      </c>
      <c r="AC311" s="3">
        <v>7.47</v>
      </c>
      <c r="AD311" s="3">
        <v>5.1100000000000003</v>
      </c>
      <c r="AE311" s="3">
        <v>0.99</v>
      </c>
      <c r="AF311" s="3">
        <v>3</v>
      </c>
      <c r="AG311" s="3">
        <v>2</v>
      </c>
      <c r="AH311" s="3">
        <v>0.2</v>
      </c>
      <c r="AI311" s="3">
        <v>0</v>
      </c>
      <c r="AJ311" s="3">
        <v>1.35</v>
      </c>
      <c r="AK311" s="3">
        <v>1.06</v>
      </c>
      <c r="AL311" s="3">
        <v>0</v>
      </c>
      <c r="AM311" s="3">
        <v>0</v>
      </c>
      <c r="AN311" s="3">
        <v>0</v>
      </c>
      <c r="AO311" s="3">
        <v>0.3</v>
      </c>
      <c r="AP311" s="3">
        <v>0</v>
      </c>
      <c r="AQ311" s="3">
        <v>0</v>
      </c>
      <c r="AR311" s="3">
        <v>0</v>
      </c>
      <c r="AS311" s="3">
        <v>34.54</v>
      </c>
      <c r="AT311" s="4">
        <v>0.5</v>
      </c>
    </row>
    <row r="312" spans="1:46" x14ac:dyDescent="0.25">
      <c r="A312" s="65">
        <v>2021</v>
      </c>
      <c r="B312" s="65">
        <v>12</v>
      </c>
      <c r="C312" s="63">
        <v>13</v>
      </c>
      <c r="D312" s="64">
        <v>23</v>
      </c>
      <c r="E312" s="5">
        <v>0</v>
      </c>
      <c r="F312" s="3">
        <v>39.72</v>
      </c>
      <c r="G312" s="3">
        <v>0</v>
      </c>
      <c r="H312" s="3">
        <v>40.33</v>
      </c>
      <c r="I312" s="3">
        <v>0</v>
      </c>
      <c r="J312" s="3">
        <v>26.97</v>
      </c>
      <c r="K312" s="3">
        <v>21.04</v>
      </c>
      <c r="L312" s="3">
        <v>0</v>
      </c>
      <c r="M312" s="3">
        <v>0</v>
      </c>
      <c r="N312" s="3">
        <v>11.84</v>
      </c>
      <c r="O312" s="3">
        <v>0</v>
      </c>
      <c r="P312" s="3">
        <v>21.19</v>
      </c>
      <c r="Q312" s="3">
        <v>5.81</v>
      </c>
      <c r="R312" s="3">
        <v>0</v>
      </c>
      <c r="S312" s="3">
        <v>1.3</v>
      </c>
      <c r="T312" s="3">
        <v>0</v>
      </c>
      <c r="U312" s="3">
        <v>0.3</v>
      </c>
      <c r="V312" s="3">
        <v>0</v>
      </c>
      <c r="W312" s="3">
        <v>7.79</v>
      </c>
      <c r="X312" s="3">
        <v>0</v>
      </c>
      <c r="Y312" s="3">
        <v>7.66</v>
      </c>
      <c r="Z312" s="3">
        <v>0</v>
      </c>
      <c r="AA312" s="3">
        <v>0</v>
      </c>
      <c r="AB312" s="3">
        <v>0</v>
      </c>
      <c r="AC312" s="3">
        <v>7.47</v>
      </c>
      <c r="AD312" s="3">
        <v>5.1100000000000003</v>
      </c>
      <c r="AE312" s="3">
        <v>1.03</v>
      </c>
      <c r="AF312" s="3">
        <v>3</v>
      </c>
      <c r="AG312" s="3">
        <v>2</v>
      </c>
      <c r="AH312" s="3">
        <v>0.2</v>
      </c>
      <c r="AI312" s="3">
        <v>0.2</v>
      </c>
      <c r="AJ312" s="3">
        <v>1.35</v>
      </c>
      <c r="AK312" s="3">
        <v>1.22</v>
      </c>
      <c r="AL312" s="3">
        <v>0</v>
      </c>
      <c r="AM312" s="3">
        <v>0</v>
      </c>
      <c r="AN312" s="3">
        <v>0</v>
      </c>
      <c r="AO312" s="3">
        <v>0.3</v>
      </c>
      <c r="AP312" s="3">
        <v>0</v>
      </c>
      <c r="AQ312" s="3">
        <v>0</v>
      </c>
      <c r="AR312" s="3">
        <v>0</v>
      </c>
      <c r="AS312" s="3">
        <v>33.35</v>
      </c>
      <c r="AT312" s="4">
        <v>0.5</v>
      </c>
    </row>
    <row r="313" spans="1:46" x14ac:dyDescent="0.25">
      <c r="A313" s="65">
        <v>2021</v>
      </c>
      <c r="B313" s="65">
        <v>12</v>
      </c>
      <c r="C313" s="63">
        <v>13</v>
      </c>
      <c r="D313" s="64">
        <v>24</v>
      </c>
      <c r="E313" s="5">
        <v>0</v>
      </c>
      <c r="F313" s="3">
        <v>39.56</v>
      </c>
      <c r="G313" s="3">
        <v>0</v>
      </c>
      <c r="H313" s="3">
        <v>40.31</v>
      </c>
      <c r="I313" s="3">
        <v>0</v>
      </c>
      <c r="J313" s="3">
        <v>27.01</v>
      </c>
      <c r="K313" s="3">
        <v>21.05</v>
      </c>
      <c r="L313" s="3">
        <v>0</v>
      </c>
      <c r="M313" s="3">
        <v>0</v>
      </c>
      <c r="N313" s="3">
        <v>11.84</v>
      </c>
      <c r="O313" s="3">
        <v>0</v>
      </c>
      <c r="P313" s="3">
        <v>21.19</v>
      </c>
      <c r="Q313" s="3">
        <v>5.86</v>
      </c>
      <c r="R313" s="3">
        <v>0</v>
      </c>
      <c r="S313" s="3">
        <v>1.3</v>
      </c>
      <c r="T313" s="3">
        <v>0</v>
      </c>
      <c r="U313" s="3">
        <v>0.3</v>
      </c>
      <c r="V313" s="3">
        <v>0</v>
      </c>
      <c r="W313" s="3">
        <v>7.8</v>
      </c>
      <c r="X313" s="3">
        <v>0</v>
      </c>
      <c r="Y313" s="3">
        <v>7.65</v>
      </c>
      <c r="Z313" s="3">
        <v>0</v>
      </c>
      <c r="AA313" s="3">
        <v>0</v>
      </c>
      <c r="AB313" s="3">
        <v>0</v>
      </c>
      <c r="AC313" s="3">
        <v>7.47</v>
      </c>
      <c r="AD313" s="3">
        <v>5.1100000000000003</v>
      </c>
      <c r="AE313" s="3">
        <v>1.04</v>
      </c>
      <c r="AF313" s="3">
        <v>3</v>
      </c>
      <c r="AG313" s="3">
        <v>2</v>
      </c>
      <c r="AH313" s="3">
        <v>0.2</v>
      </c>
      <c r="AI313" s="3">
        <v>0.2</v>
      </c>
      <c r="AJ313" s="3">
        <v>1.35</v>
      </c>
      <c r="AK313" s="3">
        <v>1.22</v>
      </c>
      <c r="AL313" s="3">
        <v>0</v>
      </c>
      <c r="AM313" s="3">
        <v>0</v>
      </c>
      <c r="AN313" s="3">
        <v>0</v>
      </c>
      <c r="AO313" s="3">
        <v>0.3</v>
      </c>
      <c r="AP313" s="3">
        <v>0</v>
      </c>
      <c r="AQ313" s="3">
        <v>0</v>
      </c>
      <c r="AR313" s="3">
        <v>0</v>
      </c>
      <c r="AS313" s="3">
        <v>0.02</v>
      </c>
      <c r="AT313" s="4">
        <v>0.5</v>
      </c>
    </row>
    <row r="314" spans="1:46" x14ac:dyDescent="0.25">
      <c r="A314" s="65">
        <v>2021</v>
      </c>
      <c r="B314" s="65">
        <v>12</v>
      </c>
      <c r="C314" s="63">
        <v>14</v>
      </c>
      <c r="D314" s="64">
        <v>1</v>
      </c>
      <c r="E314" s="5">
        <v>0</v>
      </c>
      <c r="F314" s="3">
        <v>39.520000000000003</v>
      </c>
      <c r="G314" s="3">
        <v>0</v>
      </c>
      <c r="H314" s="3">
        <v>2.73</v>
      </c>
      <c r="I314" s="3">
        <v>0</v>
      </c>
      <c r="J314" s="3">
        <v>27.02</v>
      </c>
      <c r="K314" s="3">
        <v>11.61</v>
      </c>
      <c r="L314" s="3">
        <v>0</v>
      </c>
      <c r="M314" s="3">
        <v>0</v>
      </c>
      <c r="N314" s="3">
        <v>11.85</v>
      </c>
      <c r="O314" s="3">
        <v>0</v>
      </c>
      <c r="P314" s="3">
        <v>21.2</v>
      </c>
      <c r="Q314" s="3">
        <v>5.91</v>
      </c>
      <c r="R314" s="3">
        <v>0</v>
      </c>
      <c r="S314" s="3">
        <v>1.3</v>
      </c>
      <c r="T314" s="3">
        <v>0.2</v>
      </c>
      <c r="U314" s="3">
        <v>0.3</v>
      </c>
      <c r="V314" s="3">
        <v>0</v>
      </c>
      <c r="W314" s="3">
        <v>7.8</v>
      </c>
      <c r="X314" s="3">
        <v>0</v>
      </c>
      <c r="Y314" s="3">
        <v>7.66</v>
      </c>
      <c r="Z314" s="3">
        <v>0</v>
      </c>
      <c r="AA314" s="3">
        <v>0</v>
      </c>
      <c r="AB314" s="3">
        <v>0</v>
      </c>
      <c r="AC314" s="3">
        <v>7.47</v>
      </c>
      <c r="AD314" s="3">
        <v>5.1100000000000003</v>
      </c>
      <c r="AE314" s="3">
        <v>1.04</v>
      </c>
      <c r="AF314" s="3">
        <v>3</v>
      </c>
      <c r="AG314" s="3">
        <v>2</v>
      </c>
      <c r="AH314" s="3">
        <v>0.2</v>
      </c>
      <c r="AI314" s="3">
        <v>0</v>
      </c>
      <c r="AJ314" s="3">
        <v>1.35</v>
      </c>
      <c r="AK314" s="3">
        <v>1.21</v>
      </c>
      <c r="AL314" s="3">
        <v>0</v>
      </c>
      <c r="AM314" s="3">
        <v>0</v>
      </c>
      <c r="AN314" s="3">
        <v>0</v>
      </c>
      <c r="AO314" s="3">
        <v>0.3</v>
      </c>
      <c r="AP314" s="3">
        <v>0</v>
      </c>
      <c r="AQ314" s="3">
        <v>0</v>
      </c>
      <c r="AR314" s="3">
        <v>0</v>
      </c>
      <c r="AS314" s="3">
        <v>0</v>
      </c>
      <c r="AT314" s="4">
        <v>0.5</v>
      </c>
    </row>
    <row r="315" spans="1:46" x14ac:dyDescent="0.25">
      <c r="A315" s="65">
        <v>2021</v>
      </c>
      <c r="B315" s="65">
        <v>12</v>
      </c>
      <c r="C315" s="63">
        <v>14</v>
      </c>
      <c r="D315" s="64">
        <v>2</v>
      </c>
      <c r="E315" s="5">
        <v>0</v>
      </c>
      <c r="F315" s="3">
        <v>39.26</v>
      </c>
      <c r="G315" s="3">
        <v>0</v>
      </c>
      <c r="H315" s="3">
        <v>0</v>
      </c>
      <c r="I315" s="3">
        <v>0</v>
      </c>
      <c r="J315" s="3">
        <v>26.94</v>
      </c>
      <c r="K315" s="3">
        <v>0</v>
      </c>
      <c r="L315" s="3">
        <v>0</v>
      </c>
      <c r="M315" s="3">
        <v>0</v>
      </c>
      <c r="N315" s="3">
        <v>11.83</v>
      </c>
      <c r="O315" s="3">
        <v>0</v>
      </c>
      <c r="P315" s="3">
        <v>21.14</v>
      </c>
      <c r="Q315" s="3">
        <v>5.95</v>
      </c>
      <c r="R315" s="3">
        <v>0</v>
      </c>
      <c r="S315" s="3">
        <v>1.3</v>
      </c>
      <c r="T315" s="3">
        <v>0.2</v>
      </c>
      <c r="U315" s="3">
        <v>0.3</v>
      </c>
      <c r="V315" s="3">
        <v>0</v>
      </c>
      <c r="W315" s="3">
        <v>7.79</v>
      </c>
      <c r="X315" s="3">
        <v>0</v>
      </c>
      <c r="Y315" s="3">
        <v>7.65</v>
      </c>
      <c r="Z315" s="3">
        <v>0</v>
      </c>
      <c r="AA315" s="3">
        <v>0</v>
      </c>
      <c r="AB315" s="3">
        <v>0</v>
      </c>
      <c r="AC315" s="3">
        <v>7.47</v>
      </c>
      <c r="AD315" s="3">
        <v>5.09</v>
      </c>
      <c r="AE315" s="3">
        <v>1.05</v>
      </c>
      <c r="AF315" s="3">
        <v>3</v>
      </c>
      <c r="AG315" s="3">
        <v>2</v>
      </c>
      <c r="AH315" s="3">
        <v>0.2</v>
      </c>
      <c r="AI315" s="3">
        <v>0</v>
      </c>
      <c r="AJ315" s="3">
        <v>1.35</v>
      </c>
      <c r="AK315" s="3">
        <v>1.21</v>
      </c>
      <c r="AL315" s="3">
        <v>0</v>
      </c>
      <c r="AM315" s="3">
        <v>0</v>
      </c>
      <c r="AN315" s="3">
        <v>0</v>
      </c>
      <c r="AO315" s="3">
        <v>0.3</v>
      </c>
      <c r="AP315" s="3">
        <v>0</v>
      </c>
      <c r="AQ315" s="3">
        <v>0</v>
      </c>
      <c r="AR315" s="3">
        <v>0</v>
      </c>
      <c r="AS315" s="3">
        <v>0</v>
      </c>
      <c r="AT315" s="4">
        <v>0.5</v>
      </c>
    </row>
    <row r="316" spans="1:46" x14ac:dyDescent="0.25">
      <c r="A316" s="65">
        <v>2021</v>
      </c>
      <c r="B316" s="65">
        <v>12</v>
      </c>
      <c r="C316" s="63">
        <v>14</v>
      </c>
      <c r="D316" s="64">
        <v>3</v>
      </c>
      <c r="E316" s="5">
        <v>0</v>
      </c>
      <c r="F316" s="3">
        <v>0.26</v>
      </c>
      <c r="G316" s="3">
        <v>0</v>
      </c>
      <c r="H316" s="3">
        <v>0</v>
      </c>
      <c r="I316" s="3">
        <v>0</v>
      </c>
      <c r="J316" s="3">
        <v>26.91</v>
      </c>
      <c r="K316" s="3">
        <v>0</v>
      </c>
      <c r="L316" s="3">
        <v>0</v>
      </c>
      <c r="M316" s="3">
        <v>0</v>
      </c>
      <c r="N316" s="3">
        <v>11.94</v>
      </c>
      <c r="O316" s="3">
        <v>0</v>
      </c>
      <c r="P316" s="3">
        <v>21.21</v>
      </c>
      <c r="Q316" s="3">
        <v>5.96</v>
      </c>
      <c r="R316" s="3">
        <v>0</v>
      </c>
      <c r="S316" s="3">
        <v>1.3</v>
      </c>
      <c r="T316" s="3">
        <v>0.2</v>
      </c>
      <c r="U316" s="3">
        <v>0.3</v>
      </c>
      <c r="V316" s="3">
        <v>0</v>
      </c>
      <c r="W316" s="3">
        <v>7.8</v>
      </c>
      <c r="X316" s="3">
        <v>0</v>
      </c>
      <c r="Y316" s="3">
        <v>7.72</v>
      </c>
      <c r="Z316" s="3">
        <v>0</v>
      </c>
      <c r="AA316" s="3">
        <v>0</v>
      </c>
      <c r="AB316" s="3">
        <v>0</v>
      </c>
      <c r="AC316" s="3">
        <v>7.47</v>
      </c>
      <c r="AD316" s="3">
        <v>5.0999999999999996</v>
      </c>
      <c r="AE316" s="3">
        <v>1.06</v>
      </c>
      <c r="AF316" s="3">
        <v>3</v>
      </c>
      <c r="AG316" s="3">
        <v>2</v>
      </c>
      <c r="AH316" s="3">
        <v>0.2</v>
      </c>
      <c r="AI316" s="3">
        <v>0</v>
      </c>
      <c r="AJ316" s="3">
        <v>1.35</v>
      </c>
      <c r="AK316" s="3">
        <v>1.21</v>
      </c>
      <c r="AL316" s="3">
        <v>0</v>
      </c>
      <c r="AM316" s="3">
        <v>0</v>
      </c>
      <c r="AN316" s="3">
        <v>0</v>
      </c>
      <c r="AO316" s="3">
        <v>0.3</v>
      </c>
      <c r="AP316" s="3">
        <v>0</v>
      </c>
      <c r="AQ316" s="3">
        <v>0</v>
      </c>
      <c r="AR316" s="3">
        <v>0</v>
      </c>
      <c r="AS316" s="3">
        <v>0</v>
      </c>
      <c r="AT316" s="4">
        <v>0.5</v>
      </c>
    </row>
    <row r="317" spans="1:46" x14ac:dyDescent="0.25">
      <c r="A317" s="65">
        <v>2021</v>
      </c>
      <c r="B317" s="65">
        <v>12</v>
      </c>
      <c r="C317" s="63">
        <v>14</v>
      </c>
      <c r="D317" s="64">
        <v>4</v>
      </c>
      <c r="E317" s="5">
        <v>0</v>
      </c>
      <c r="F317" s="3">
        <v>0</v>
      </c>
      <c r="G317" s="3">
        <v>0</v>
      </c>
      <c r="H317" s="3">
        <v>0</v>
      </c>
      <c r="I317" s="3">
        <v>0</v>
      </c>
      <c r="J317" s="3">
        <v>26.83</v>
      </c>
      <c r="K317" s="3">
        <v>0</v>
      </c>
      <c r="L317" s="3">
        <v>0</v>
      </c>
      <c r="M317" s="3">
        <v>0</v>
      </c>
      <c r="N317" s="3">
        <v>11.86</v>
      </c>
      <c r="O317" s="3">
        <v>0</v>
      </c>
      <c r="P317" s="3">
        <v>21.21</v>
      </c>
      <c r="Q317" s="3">
        <v>5.93</v>
      </c>
      <c r="R317" s="3">
        <v>0</v>
      </c>
      <c r="S317" s="3">
        <v>1.3</v>
      </c>
      <c r="T317" s="3">
        <v>0.2</v>
      </c>
      <c r="U317" s="3">
        <v>0.3</v>
      </c>
      <c r="V317" s="3">
        <v>0</v>
      </c>
      <c r="W317" s="3">
        <v>7.79</v>
      </c>
      <c r="X317" s="3">
        <v>0</v>
      </c>
      <c r="Y317" s="3">
        <v>7.66</v>
      </c>
      <c r="Z317" s="3">
        <v>0.5</v>
      </c>
      <c r="AA317" s="3">
        <v>0</v>
      </c>
      <c r="AB317" s="3">
        <v>0</v>
      </c>
      <c r="AC317" s="3">
        <v>7.47</v>
      </c>
      <c r="AD317" s="3">
        <v>5.09</v>
      </c>
      <c r="AE317" s="3">
        <v>1.06</v>
      </c>
      <c r="AF317" s="3">
        <v>3</v>
      </c>
      <c r="AG317" s="3">
        <v>2</v>
      </c>
      <c r="AH317" s="3">
        <v>0.2</v>
      </c>
      <c r="AI317" s="3">
        <v>0.2</v>
      </c>
      <c r="AJ317" s="3">
        <v>1.35</v>
      </c>
      <c r="AK317" s="3">
        <v>1.21</v>
      </c>
      <c r="AL317" s="3">
        <v>0</v>
      </c>
      <c r="AM317" s="3">
        <v>0</v>
      </c>
      <c r="AN317" s="3">
        <v>0</v>
      </c>
      <c r="AO317" s="3">
        <v>0.3</v>
      </c>
      <c r="AP317" s="3">
        <v>0</v>
      </c>
      <c r="AQ317" s="3">
        <v>0</v>
      </c>
      <c r="AR317" s="3">
        <v>0</v>
      </c>
      <c r="AS317" s="3">
        <v>0</v>
      </c>
      <c r="AT317" s="4">
        <v>0.5</v>
      </c>
    </row>
    <row r="318" spans="1:46" x14ac:dyDescent="0.25">
      <c r="A318" s="65">
        <v>2021</v>
      </c>
      <c r="B318" s="65">
        <v>12</v>
      </c>
      <c r="C318" s="63">
        <v>14</v>
      </c>
      <c r="D318" s="64">
        <v>5</v>
      </c>
      <c r="E318" s="5">
        <v>0</v>
      </c>
      <c r="F318" s="3">
        <v>0</v>
      </c>
      <c r="G318" s="3">
        <v>0</v>
      </c>
      <c r="H318" s="3">
        <v>0</v>
      </c>
      <c r="I318" s="3">
        <v>0</v>
      </c>
      <c r="J318" s="3">
        <v>26.7</v>
      </c>
      <c r="K318" s="3">
        <v>0</v>
      </c>
      <c r="L318" s="3">
        <v>0</v>
      </c>
      <c r="M318" s="3">
        <v>0</v>
      </c>
      <c r="N318" s="3">
        <v>11.85</v>
      </c>
      <c r="O318" s="3">
        <v>0</v>
      </c>
      <c r="P318" s="3">
        <v>21.39</v>
      </c>
      <c r="Q318" s="3">
        <v>5.7</v>
      </c>
      <c r="R318" s="3">
        <v>0</v>
      </c>
      <c r="S318" s="3">
        <v>1.3</v>
      </c>
      <c r="T318" s="3">
        <v>0.2</v>
      </c>
      <c r="U318" s="3">
        <v>0.3</v>
      </c>
      <c r="V318" s="3">
        <v>0</v>
      </c>
      <c r="W318" s="3">
        <v>7.78</v>
      </c>
      <c r="X318" s="3">
        <v>0</v>
      </c>
      <c r="Y318" s="3">
        <v>7.65</v>
      </c>
      <c r="Z318" s="3">
        <v>0.5</v>
      </c>
      <c r="AA318" s="3">
        <v>0</v>
      </c>
      <c r="AB318" s="3">
        <v>0</v>
      </c>
      <c r="AC318" s="3">
        <v>7.47</v>
      </c>
      <c r="AD318" s="3">
        <v>5.07</v>
      </c>
      <c r="AE318" s="3">
        <v>1.04</v>
      </c>
      <c r="AF318" s="3">
        <v>3</v>
      </c>
      <c r="AG318" s="3">
        <v>2</v>
      </c>
      <c r="AH318" s="3">
        <v>0.2</v>
      </c>
      <c r="AI318" s="3">
        <v>0.2</v>
      </c>
      <c r="AJ318" s="3">
        <v>1.35</v>
      </c>
      <c r="AK318" s="3">
        <v>1.21</v>
      </c>
      <c r="AL318" s="3">
        <v>0</v>
      </c>
      <c r="AM318" s="3">
        <v>0</v>
      </c>
      <c r="AN318" s="3">
        <v>0</v>
      </c>
      <c r="AO318" s="3">
        <v>0.3</v>
      </c>
      <c r="AP318" s="3">
        <v>0</v>
      </c>
      <c r="AQ318" s="3">
        <v>0</v>
      </c>
      <c r="AR318" s="3">
        <v>0</v>
      </c>
      <c r="AS318" s="3">
        <v>0</v>
      </c>
      <c r="AT318" s="4">
        <v>0.5</v>
      </c>
    </row>
    <row r="319" spans="1:46" x14ac:dyDescent="0.25">
      <c r="A319" s="65">
        <v>2021</v>
      </c>
      <c r="B319" s="65">
        <v>12</v>
      </c>
      <c r="C319" s="63">
        <v>14</v>
      </c>
      <c r="D319" s="64">
        <v>6</v>
      </c>
      <c r="E319" s="5">
        <v>0</v>
      </c>
      <c r="F319" s="3">
        <v>0</v>
      </c>
      <c r="G319" s="3">
        <v>0</v>
      </c>
      <c r="H319" s="3">
        <v>0</v>
      </c>
      <c r="I319" s="3">
        <v>0</v>
      </c>
      <c r="J319" s="3">
        <v>1.85</v>
      </c>
      <c r="K319" s="3">
        <v>0</v>
      </c>
      <c r="L319" s="3">
        <v>0</v>
      </c>
      <c r="M319" s="3">
        <v>0</v>
      </c>
      <c r="N319" s="3">
        <v>12</v>
      </c>
      <c r="O319" s="3">
        <v>0</v>
      </c>
      <c r="P319" s="3">
        <v>21.41</v>
      </c>
      <c r="Q319" s="3">
        <v>5.92</v>
      </c>
      <c r="R319" s="3">
        <v>0</v>
      </c>
      <c r="S319" s="3">
        <v>1.3</v>
      </c>
      <c r="T319" s="3">
        <v>0.2</v>
      </c>
      <c r="U319" s="3">
        <v>0.3</v>
      </c>
      <c r="V319" s="3">
        <v>0</v>
      </c>
      <c r="W319" s="3">
        <v>7.82</v>
      </c>
      <c r="X319" s="3">
        <v>0</v>
      </c>
      <c r="Y319" s="3">
        <v>7.76</v>
      </c>
      <c r="Z319" s="3">
        <v>0.5</v>
      </c>
      <c r="AA319" s="3">
        <v>0</v>
      </c>
      <c r="AB319" s="3">
        <v>0</v>
      </c>
      <c r="AC319" s="3">
        <v>7.46</v>
      </c>
      <c r="AD319" s="3">
        <v>5.1100000000000003</v>
      </c>
      <c r="AE319" s="3">
        <v>1.07</v>
      </c>
      <c r="AF319" s="3">
        <v>3</v>
      </c>
      <c r="AG319" s="3">
        <v>2</v>
      </c>
      <c r="AH319" s="3">
        <v>0.2</v>
      </c>
      <c r="AI319" s="3">
        <v>0.2</v>
      </c>
      <c r="AJ319" s="3">
        <v>1.35</v>
      </c>
      <c r="AK319" s="3">
        <v>1.23</v>
      </c>
      <c r="AL319" s="3">
        <v>0</v>
      </c>
      <c r="AM319" s="3">
        <v>0</v>
      </c>
      <c r="AN319" s="3">
        <v>0</v>
      </c>
      <c r="AO319" s="3">
        <v>0.3</v>
      </c>
      <c r="AP319" s="3">
        <v>0</v>
      </c>
      <c r="AQ319" s="3">
        <v>0</v>
      </c>
      <c r="AR319" s="3">
        <v>0</v>
      </c>
      <c r="AS319" s="3">
        <v>0</v>
      </c>
      <c r="AT319" s="4">
        <v>0.5</v>
      </c>
    </row>
    <row r="320" spans="1:46" x14ac:dyDescent="0.25">
      <c r="A320" s="65">
        <v>2021</v>
      </c>
      <c r="B320" s="65">
        <v>12</v>
      </c>
      <c r="C320" s="63">
        <v>14</v>
      </c>
      <c r="D320" s="64">
        <v>7</v>
      </c>
      <c r="E320" s="5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12</v>
      </c>
      <c r="O320" s="3">
        <v>0</v>
      </c>
      <c r="P320" s="3">
        <v>21.3</v>
      </c>
      <c r="Q320" s="3">
        <v>5.94</v>
      </c>
      <c r="R320" s="3">
        <v>0</v>
      </c>
      <c r="S320" s="3">
        <v>1.3</v>
      </c>
      <c r="T320" s="3">
        <v>0.2</v>
      </c>
      <c r="U320" s="3">
        <v>0.3</v>
      </c>
      <c r="V320" s="3">
        <v>0</v>
      </c>
      <c r="W320" s="3">
        <v>7.81</v>
      </c>
      <c r="X320" s="3">
        <v>0</v>
      </c>
      <c r="Y320" s="3">
        <v>7.76</v>
      </c>
      <c r="Z320" s="3">
        <v>0.5</v>
      </c>
      <c r="AA320" s="3">
        <v>0</v>
      </c>
      <c r="AB320" s="3">
        <v>0</v>
      </c>
      <c r="AC320" s="3">
        <v>7.46</v>
      </c>
      <c r="AD320" s="3">
        <v>5.1100000000000003</v>
      </c>
      <c r="AE320" s="3">
        <v>1.06</v>
      </c>
      <c r="AF320" s="3">
        <v>3</v>
      </c>
      <c r="AG320" s="3">
        <v>2</v>
      </c>
      <c r="AH320" s="3">
        <v>0.2</v>
      </c>
      <c r="AI320" s="3">
        <v>0.2</v>
      </c>
      <c r="AJ320" s="3">
        <v>1.35</v>
      </c>
      <c r="AK320" s="3">
        <v>1.23</v>
      </c>
      <c r="AL320" s="3">
        <v>0</v>
      </c>
      <c r="AM320" s="3">
        <v>0</v>
      </c>
      <c r="AN320" s="3">
        <v>0</v>
      </c>
      <c r="AO320" s="3">
        <v>0.3</v>
      </c>
      <c r="AP320" s="3">
        <v>0</v>
      </c>
      <c r="AQ320" s="3">
        <v>0</v>
      </c>
      <c r="AR320" s="3">
        <v>0</v>
      </c>
      <c r="AS320" s="3">
        <v>0</v>
      </c>
      <c r="AT320" s="4">
        <v>0.5</v>
      </c>
    </row>
    <row r="321" spans="1:46" x14ac:dyDescent="0.25">
      <c r="A321" s="65">
        <v>2021</v>
      </c>
      <c r="B321" s="65">
        <v>12</v>
      </c>
      <c r="C321" s="63">
        <v>14</v>
      </c>
      <c r="D321" s="64">
        <v>8</v>
      </c>
      <c r="E321" s="5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11.99</v>
      </c>
      <c r="O321" s="3">
        <v>0</v>
      </c>
      <c r="P321" s="3">
        <v>21.25</v>
      </c>
      <c r="Q321" s="3">
        <v>5.91</v>
      </c>
      <c r="R321" s="3">
        <v>0</v>
      </c>
      <c r="S321" s="3">
        <v>1.3</v>
      </c>
      <c r="T321" s="3">
        <v>0.2</v>
      </c>
      <c r="U321" s="3">
        <v>0.3</v>
      </c>
      <c r="V321" s="3">
        <v>0</v>
      </c>
      <c r="W321" s="3">
        <v>7.81</v>
      </c>
      <c r="X321" s="3">
        <v>0</v>
      </c>
      <c r="Y321" s="3">
        <v>7.75</v>
      </c>
      <c r="Z321" s="3">
        <v>0.5</v>
      </c>
      <c r="AA321" s="3">
        <v>0</v>
      </c>
      <c r="AB321" s="3">
        <v>0</v>
      </c>
      <c r="AC321" s="3">
        <v>7.46</v>
      </c>
      <c r="AD321" s="3">
        <v>5.0999999999999996</v>
      </c>
      <c r="AE321" s="3">
        <v>1.07</v>
      </c>
      <c r="AF321" s="3">
        <v>3</v>
      </c>
      <c r="AG321" s="3">
        <v>2</v>
      </c>
      <c r="AH321" s="3">
        <v>0.2</v>
      </c>
      <c r="AI321" s="3">
        <v>0.2</v>
      </c>
      <c r="AJ321" s="3">
        <v>1.35</v>
      </c>
      <c r="AK321" s="3">
        <v>1.23</v>
      </c>
      <c r="AL321" s="3">
        <v>0</v>
      </c>
      <c r="AM321" s="3">
        <v>0</v>
      </c>
      <c r="AN321" s="3">
        <v>0</v>
      </c>
      <c r="AO321" s="3">
        <v>0.3</v>
      </c>
      <c r="AP321" s="3">
        <v>0</v>
      </c>
      <c r="AQ321" s="3">
        <v>0</v>
      </c>
      <c r="AR321" s="3">
        <v>0</v>
      </c>
      <c r="AS321" s="3">
        <v>0</v>
      </c>
      <c r="AT321" s="4">
        <v>0.5</v>
      </c>
    </row>
    <row r="322" spans="1:46" x14ac:dyDescent="0.25">
      <c r="A322" s="65">
        <v>2021</v>
      </c>
      <c r="B322" s="65">
        <v>12</v>
      </c>
      <c r="C322" s="63">
        <v>14</v>
      </c>
      <c r="D322" s="64">
        <v>9</v>
      </c>
      <c r="E322" s="5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11.98</v>
      </c>
      <c r="O322" s="3">
        <v>0</v>
      </c>
      <c r="P322" s="3">
        <v>15.38</v>
      </c>
      <c r="Q322" s="3">
        <v>5.88</v>
      </c>
      <c r="R322" s="3">
        <v>0</v>
      </c>
      <c r="S322" s="3">
        <v>1.3</v>
      </c>
      <c r="T322" s="3">
        <v>0.2</v>
      </c>
      <c r="U322" s="3">
        <v>0.3</v>
      </c>
      <c r="V322" s="3">
        <v>0</v>
      </c>
      <c r="W322" s="3">
        <v>7.82</v>
      </c>
      <c r="X322" s="3">
        <v>0</v>
      </c>
      <c r="Y322" s="3">
        <v>7.74</v>
      </c>
      <c r="Z322" s="3">
        <v>0.5</v>
      </c>
      <c r="AA322" s="3">
        <v>0</v>
      </c>
      <c r="AB322" s="3">
        <v>0</v>
      </c>
      <c r="AC322" s="3">
        <v>7.46</v>
      </c>
      <c r="AD322" s="3">
        <v>5.0999999999999996</v>
      </c>
      <c r="AE322" s="3">
        <v>1.23</v>
      </c>
      <c r="AF322" s="3">
        <v>3</v>
      </c>
      <c r="AG322" s="3">
        <v>2</v>
      </c>
      <c r="AH322" s="3">
        <v>0.2</v>
      </c>
      <c r="AI322" s="3">
        <v>0.2</v>
      </c>
      <c r="AJ322" s="3">
        <v>0.63</v>
      </c>
      <c r="AK322" s="3">
        <v>1.25</v>
      </c>
      <c r="AL322" s="3">
        <v>0</v>
      </c>
      <c r="AM322" s="3">
        <v>0</v>
      </c>
      <c r="AN322" s="3">
        <v>0</v>
      </c>
      <c r="AO322" s="3">
        <v>0.3</v>
      </c>
      <c r="AP322" s="3">
        <v>0</v>
      </c>
      <c r="AQ322" s="3">
        <v>0</v>
      </c>
      <c r="AR322" s="3">
        <v>0</v>
      </c>
      <c r="AS322" s="3">
        <v>0</v>
      </c>
      <c r="AT322" s="4">
        <v>0.5</v>
      </c>
    </row>
    <row r="323" spans="1:46" x14ac:dyDescent="0.25">
      <c r="A323" s="65">
        <v>2021</v>
      </c>
      <c r="B323" s="65">
        <v>12</v>
      </c>
      <c r="C323" s="63">
        <v>14</v>
      </c>
      <c r="D323" s="64">
        <v>10</v>
      </c>
      <c r="E323" s="5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11.87</v>
      </c>
      <c r="O323" s="3">
        <v>0</v>
      </c>
      <c r="P323" s="3">
        <v>0</v>
      </c>
      <c r="Q323" s="3">
        <v>5.85</v>
      </c>
      <c r="R323" s="3">
        <v>0</v>
      </c>
      <c r="S323" s="3">
        <v>1.3</v>
      </c>
      <c r="T323" s="3">
        <v>0.2</v>
      </c>
      <c r="U323" s="3">
        <v>0.3</v>
      </c>
      <c r="V323" s="3">
        <v>0</v>
      </c>
      <c r="W323" s="3">
        <v>7.78</v>
      </c>
      <c r="X323" s="3">
        <v>0</v>
      </c>
      <c r="Y323" s="3">
        <v>7.67</v>
      </c>
      <c r="Z323" s="3">
        <v>0.5</v>
      </c>
      <c r="AA323" s="3">
        <v>0</v>
      </c>
      <c r="AB323" s="3">
        <v>0</v>
      </c>
      <c r="AC323" s="3">
        <v>7.45</v>
      </c>
      <c r="AD323" s="3">
        <v>5.0999999999999996</v>
      </c>
      <c r="AE323" s="3">
        <v>1.24</v>
      </c>
      <c r="AF323" s="3">
        <v>3</v>
      </c>
      <c r="AG323" s="3">
        <v>2</v>
      </c>
      <c r="AH323" s="3">
        <v>0.2</v>
      </c>
      <c r="AI323" s="3">
        <v>0.2</v>
      </c>
      <c r="AJ323" s="3">
        <v>1.35</v>
      </c>
      <c r="AK323" s="3">
        <v>1.23</v>
      </c>
      <c r="AL323" s="3">
        <v>0</v>
      </c>
      <c r="AM323" s="3">
        <v>0</v>
      </c>
      <c r="AN323" s="3">
        <v>0</v>
      </c>
      <c r="AO323" s="3">
        <v>0.3</v>
      </c>
      <c r="AP323" s="3">
        <v>0</v>
      </c>
      <c r="AQ323" s="3">
        <v>0</v>
      </c>
      <c r="AR323" s="3">
        <v>0</v>
      </c>
      <c r="AS323" s="3">
        <v>0</v>
      </c>
      <c r="AT323" s="4">
        <v>0.5</v>
      </c>
    </row>
    <row r="324" spans="1:46" x14ac:dyDescent="0.25">
      <c r="A324" s="65">
        <v>2021</v>
      </c>
      <c r="B324" s="65">
        <v>12</v>
      </c>
      <c r="C324" s="63">
        <v>14</v>
      </c>
      <c r="D324" s="64">
        <v>11</v>
      </c>
      <c r="E324" s="5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1.4</v>
      </c>
      <c r="N324" s="3">
        <v>11.87</v>
      </c>
      <c r="O324" s="3">
        <v>0</v>
      </c>
      <c r="P324" s="3">
        <v>0</v>
      </c>
      <c r="Q324" s="3">
        <v>5.83</v>
      </c>
      <c r="R324" s="3">
        <v>0</v>
      </c>
      <c r="S324" s="3">
        <v>1.3</v>
      </c>
      <c r="T324" s="3">
        <v>0.2</v>
      </c>
      <c r="U324" s="3">
        <v>0.3</v>
      </c>
      <c r="V324" s="3">
        <v>0</v>
      </c>
      <c r="W324" s="3">
        <v>7.8</v>
      </c>
      <c r="X324" s="3">
        <v>0</v>
      </c>
      <c r="Y324" s="3">
        <v>7.68</v>
      </c>
      <c r="Z324" s="3">
        <v>0.5</v>
      </c>
      <c r="AA324" s="3">
        <v>0</v>
      </c>
      <c r="AB324" s="3">
        <v>0</v>
      </c>
      <c r="AC324" s="3">
        <v>7.47</v>
      </c>
      <c r="AD324" s="3">
        <v>5.1100000000000003</v>
      </c>
      <c r="AE324" s="3">
        <v>1.23</v>
      </c>
      <c r="AF324" s="3">
        <v>3</v>
      </c>
      <c r="AG324" s="3">
        <v>2</v>
      </c>
      <c r="AH324" s="3">
        <v>0.2</v>
      </c>
      <c r="AI324" s="3">
        <v>0.2</v>
      </c>
      <c r="AJ324" s="3">
        <v>1.33</v>
      </c>
      <c r="AK324" s="3">
        <v>1.22</v>
      </c>
      <c r="AL324" s="3">
        <v>0</v>
      </c>
      <c r="AM324" s="3">
        <v>0</v>
      </c>
      <c r="AN324" s="3">
        <v>0</v>
      </c>
      <c r="AO324" s="3">
        <v>0.3</v>
      </c>
      <c r="AP324" s="3">
        <v>0</v>
      </c>
      <c r="AQ324" s="3">
        <v>0</v>
      </c>
      <c r="AR324" s="3">
        <v>0</v>
      </c>
      <c r="AS324" s="3">
        <v>0</v>
      </c>
      <c r="AT324" s="4">
        <v>0.5</v>
      </c>
    </row>
    <row r="325" spans="1:46" x14ac:dyDescent="0.25">
      <c r="A325" s="65">
        <v>2021</v>
      </c>
      <c r="B325" s="65">
        <v>12</v>
      </c>
      <c r="C325" s="63">
        <v>14</v>
      </c>
      <c r="D325" s="64">
        <v>12</v>
      </c>
      <c r="E325" s="5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0.38</v>
      </c>
      <c r="N325" s="3">
        <v>11.95</v>
      </c>
      <c r="O325" s="3">
        <v>0</v>
      </c>
      <c r="P325" s="3">
        <v>0</v>
      </c>
      <c r="Q325" s="3">
        <v>5.79</v>
      </c>
      <c r="R325" s="3">
        <v>0</v>
      </c>
      <c r="S325" s="3">
        <v>1.3</v>
      </c>
      <c r="T325" s="3">
        <v>0.2</v>
      </c>
      <c r="U325" s="3">
        <v>0.3</v>
      </c>
      <c r="V325" s="3">
        <v>0</v>
      </c>
      <c r="W325" s="3">
        <v>7.8</v>
      </c>
      <c r="X325" s="3">
        <v>0</v>
      </c>
      <c r="Y325" s="3">
        <v>7.72</v>
      </c>
      <c r="Z325" s="3">
        <v>0.5</v>
      </c>
      <c r="AA325" s="3">
        <v>0</v>
      </c>
      <c r="AB325" s="3">
        <v>0</v>
      </c>
      <c r="AC325" s="3">
        <v>7.47</v>
      </c>
      <c r="AD325" s="3">
        <v>5.1100000000000003</v>
      </c>
      <c r="AE325" s="3">
        <v>1.21</v>
      </c>
      <c r="AF325" s="3">
        <v>3</v>
      </c>
      <c r="AG325" s="3">
        <v>2</v>
      </c>
      <c r="AH325" s="3">
        <v>0.2</v>
      </c>
      <c r="AI325" s="3">
        <v>0.2</v>
      </c>
      <c r="AJ325" s="3">
        <v>1.34</v>
      </c>
      <c r="AK325" s="3">
        <v>1.22</v>
      </c>
      <c r="AL325" s="3">
        <v>0</v>
      </c>
      <c r="AM325" s="3">
        <v>0</v>
      </c>
      <c r="AN325" s="3">
        <v>0</v>
      </c>
      <c r="AO325" s="3">
        <v>0.3</v>
      </c>
      <c r="AP325" s="3">
        <v>0</v>
      </c>
      <c r="AQ325" s="3">
        <v>0</v>
      </c>
      <c r="AR325" s="3">
        <v>0</v>
      </c>
      <c r="AS325" s="3">
        <v>0</v>
      </c>
      <c r="AT325" s="4">
        <v>0.5</v>
      </c>
    </row>
    <row r="326" spans="1:46" x14ac:dyDescent="0.25">
      <c r="A326" s="65">
        <v>2021</v>
      </c>
      <c r="B326" s="65">
        <v>12</v>
      </c>
      <c r="C326" s="63">
        <v>14</v>
      </c>
      <c r="D326" s="64">
        <v>13</v>
      </c>
      <c r="E326" s="5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2.0699999999999998</v>
      </c>
      <c r="N326" s="3">
        <v>11.85</v>
      </c>
      <c r="O326" s="3">
        <v>0</v>
      </c>
      <c r="P326" s="3">
        <v>0</v>
      </c>
      <c r="Q326" s="3">
        <v>5.76</v>
      </c>
      <c r="R326" s="3">
        <v>0</v>
      </c>
      <c r="S326" s="3">
        <v>1.3</v>
      </c>
      <c r="T326" s="3">
        <v>0.2</v>
      </c>
      <c r="U326" s="3">
        <v>0.3</v>
      </c>
      <c r="V326" s="3">
        <v>0</v>
      </c>
      <c r="W326" s="3">
        <v>7.8</v>
      </c>
      <c r="X326" s="3">
        <v>0</v>
      </c>
      <c r="Y326" s="3">
        <v>7.66</v>
      </c>
      <c r="Z326" s="3">
        <v>0.5</v>
      </c>
      <c r="AA326" s="3">
        <v>0</v>
      </c>
      <c r="AB326" s="3">
        <v>0</v>
      </c>
      <c r="AC326" s="3">
        <v>7.46</v>
      </c>
      <c r="AD326" s="3">
        <v>5.09</v>
      </c>
      <c r="AE326" s="3">
        <v>1.18</v>
      </c>
      <c r="AF326" s="3">
        <v>3</v>
      </c>
      <c r="AG326" s="3">
        <v>2</v>
      </c>
      <c r="AH326" s="3">
        <v>0.2</v>
      </c>
      <c r="AI326" s="3">
        <v>0.2</v>
      </c>
      <c r="AJ326" s="3">
        <v>1.34</v>
      </c>
      <c r="AK326" s="3">
        <v>1.22</v>
      </c>
      <c r="AL326" s="3">
        <v>0</v>
      </c>
      <c r="AM326" s="3">
        <v>0</v>
      </c>
      <c r="AN326" s="3">
        <v>0</v>
      </c>
      <c r="AO326" s="3">
        <v>0.3</v>
      </c>
      <c r="AP326" s="3">
        <v>0</v>
      </c>
      <c r="AQ326" s="3">
        <v>0</v>
      </c>
      <c r="AR326" s="3">
        <v>0</v>
      </c>
      <c r="AS326" s="3">
        <v>0</v>
      </c>
      <c r="AT326" s="4">
        <v>0.5</v>
      </c>
    </row>
    <row r="327" spans="1:46" x14ac:dyDescent="0.25">
      <c r="A327" s="65">
        <v>2021</v>
      </c>
      <c r="B327" s="65">
        <v>12</v>
      </c>
      <c r="C327" s="63">
        <v>14</v>
      </c>
      <c r="D327" s="64">
        <v>14</v>
      </c>
      <c r="E327" s="5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0.7</v>
      </c>
      <c r="N327" s="3">
        <v>11.94</v>
      </c>
      <c r="O327" s="3">
        <v>0</v>
      </c>
      <c r="P327" s="3">
        <v>0</v>
      </c>
      <c r="Q327" s="3">
        <v>5.73</v>
      </c>
      <c r="R327" s="3">
        <v>0</v>
      </c>
      <c r="S327" s="3">
        <v>1.3</v>
      </c>
      <c r="T327" s="3">
        <v>0.2</v>
      </c>
      <c r="U327" s="3">
        <v>0.3</v>
      </c>
      <c r="V327" s="3">
        <v>0</v>
      </c>
      <c r="W327" s="3">
        <v>7.8</v>
      </c>
      <c r="X327" s="3">
        <v>0</v>
      </c>
      <c r="Y327" s="3">
        <v>7.73</v>
      </c>
      <c r="Z327" s="3">
        <v>0.5</v>
      </c>
      <c r="AA327" s="3">
        <v>0</v>
      </c>
      <c r="AB327" s="3">
        <v>0</v>
      </c>
      <c r="AC327" s="3">
        <v>7.46</v>
      </c>
      <c r="AD327" s="3">
        <v>5.1100000000000003</v>
      </c>
      <c r="AE327" s="3">
        <v>1.2</v>
      </c>
      <c r="AF327" s="3">
        <v>3</v>
      </c>
      <c r="AG327" s="3">
        <v>2</v>
      </c>
      <c r="AH327" s="3">
        <v>0.2</v>
      </c>
      <c r="AI327" s="3">
        <v>0.2</v>
      </c>
      <c r="AJ327" s="3">
        <v>1.34</v>
      </c>
      <c r="AK327" s="3">
        <v>1.22</v>
      </c>
      <c r="AL327" s="3">
        <v>0</v>
      </c>
      <c r="AM327" s="3">
        <v>0</v>
      </c>
      <c r="AN327" s="3">
        <v>0</v>
      </c>
      <c r="AO327" s="3">
        <v>0.3</v>
      </c>
      <c r="AP327" s="3">
        <v>0</v>
      </c>
      <c r="AQ327" s="3">
        <v>0</v>
      </c>
      <c r="AR327" s="3">
        <v>0</v>
      </c>
      <c r="AS327" s="3">
        <v>0</v>
      </c>
      <c r="AT327" s="4">
        <v>0.5</v>
      </c>
    </row>
    <row r="328" spans="1:46" x14ac:dyDescent="0.25">
      <c r="A328" s="65">
        <v>2021</v>
      </c>
      <c r="B328" s="65">
        <v>12</v>
      </c>
      <c r="C328" s="63">
        <v>14</v>
      </c>
      <c r="D328" s="64">
        <v>15</v>
      </c>
      <c r="E328" s="5">
        <v>0</v>
      </c>
      <c r="F328" s="3">
        <v>0</v>
      </c>
      <c r="G328" s="3">
        <v>0</v>
      </c>
      <c r="H328" s="3">
        <v>0</v>
      </c>
      <c r="I328" s="3">
        <v>24.59</v>
      </c>
      <c r="J328" s="3">
        <v>0</v>
      </c>
      <c r="K328" s="3">
        <v>0</v>
      </c>
      <c r="L328" s="3">
        <v>0</v>
      </c>
      <c r="M328" s="3">
        <v>0</v>
      </c>
      <c r="N328" s="3">
        <v>11.94</v>
      </c>
      <c r="O328" s="3">
        <v>0</v>
      </c>
      <c r="P328" s="3">
        <v>0</v>
      </c>
      <c r="Q328" s="3">
        <v>5.69</v>
      </c>
      <c r="R328" s="3">
        <v>0</v>
      </c>
      <c r="S328" s="3">
        <v>1.3</v>
      </c>
      <c r="T328" s="3">
        <v>0.2</v>
      </c>
      <c r="U328" s="3">
        <v>0.3</v>
      </c>
      <c r="V328" s="3">
        <v>0</v>
      </c>
      <c r="W328" s="3">
        <v>7.8</v>
      </c>
      <c r="X328" s="3">
        <v>0</v>
      </c>
      <c r="Y328" s="3">
        <v>7.74</v>
      </c>
      <c r="Z328" s="3">
        <v>0.5</v>
      </c>
      <c r="AA328" s="3">
        <v>0</v>
      </c>
      <c r="AB328" s="3">
        <v>0</v>
      </c>
      <c r="AC328" s="3">
        <v>7.46</v>
      </c>
      <c r="AD328" s="3">
        <v>0.01</v>
      </c>
      <c r="AE328" s="3">
        <v>1.2</v>
      </c>
      <c r="AF328" s="3">
        <v>3</v>
      </c>
      <c r="AG328" s="3">
        <v>2</v>
      </c>
      <c r="AH328" s="3">
        <v>0.2</v>
      </c>
      <c r="AI328" s="3">
        <v>0.2</v>
      </c>
      <c r="AJ328" s="3">
        <v>1.34</v>
      </c>
      <c r="AK328" s="3">
        <v>1.22</v>
      </c>
      <c r="AL328" s="3">
        <v>0</v>
      </c>
      <c r="AM328" s="3">
        <v>0</v>
      </c>
      <c r="AN328" s="3">
        <v>0</v>
      </c>
      <c r="AO328" s="3">
        <v>0.3</v>
      </c>
      <c r="AP328" s="3">
        <v>0</v>
      </c>
      <c r="AQ328" s="3">
        <v>0</v>
      </c>
      <c r="AR328" s="3">
        <v>0</v>
      </c>
      <c r="AS328" s="3">
        <v>0</v>
      </c>
      <c r="AT328" s="4">
        <v>0.5</v>
      </c>
    </row>
    <row r="329" spans="1:46" x14ac:dyDescent="0.25">
      <c r="A329" s="65">
        <v>2021</v>
      </c>
      <c r="B329" s="65">
        <v>12</v>
      </c>
      <c r="C329" s="63">
        <v>14</v>
      </c>
      <c r="D329" s="64">
        <v>16</v>
      </c>
      <c r="E329" s="5">
        <v>44.64</v>
      </c>
      <c r="F329" s="3">
        <v>0</v>
      </c>
      <c r="G329" s="3">
        <v>0</v>
      </c>
      <c r="H329" s="3">
        <v>0</v>
      </c>
      <c r="I329" s="3">
        <v>25.87</v>
      </c>
      <c r="J329" s="3">
        <v>0</v>
      </c>
      <c r="K329" s="3">
        <v>0</v>
      </c>
      <c r="L329" s="3">
        <v>0</v>
      </c>
      <c r="M329" s="3">
        <v>0</v>
      </c>
      <c r="N329" s="3">
        <v>11.93</v>
      </c>
      <c r="O329" s="3">
        <v>0</v>
      </c>
      <c r="P329" s="3">
        <v>0</v>
      </c>
      <c r="Q329" s="3">
        <v>5.71</v>
      </c>
      <c r="R329" s="3">
        <v>0</v>
      </c>
      <c r="S329" s="3">
        <v>1.3</v>
      </c>
      <c r="T329" s="3">
        <v>0</v>
      </c>
      <c r="U329" s="3">
        <v>0.2</v>
      </c>
      <c r="V329" s="3">
        <v>0</v>
      </c>
      <c r="W329" s="3">
        <v>7.8</v>
      </c>
      <c r="X329" s="3">
        <v>0</v>
      </c>
      <c r="Y329" s="3">
        <v>7.73</v>
      </c>
      <c r="Z329" s="3">
        <v>0</v>
      </c>
      <c r="AA329" s="3">
        <v>0</v>
      </c>
      <c r="AB329" s="3">
        <v>0</v>
      </c>
      <c r="AC329" s="3">
        <v>7.38</v>
      </c>
      <c r="AD329" s="3">
        <v>0</v>
      </c>
      <c r="AE329" s="3">
        <v>1.18</v>
      </c>
      <c r="AF329" s="3">
        <v>3</v>
      </c>
      <c r="AG329" s="3">
        <v>2</v>
      </c>
      <c r="AH329" s="3">
        <v>0.2</v>
      </c>
      <c r="AI329" s="3">
        <v>0.2</v>
      </c>
      <c r="AJ329" s="3">
        <v>1.1399999999999999</v>
      </c>
      <c r="AK329" s="3">
        <v>1.04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4">
        <v>0.5</v>
      </c>
    </row>
    <row r="330" spans="1:46" x14ac:dyDescent="0.25">
      <c r="A330" s="65">
        <v>2021</v>
      </c>
      <c r="B330" s="65">
        <v>12</v>
      </c>
      <c r="C330" s="63">
        <v>14</v>
      </c>
      <c r="D330" s="64">
        <v>17</v>
      </c>
      <c r="E330" s="5">
        <v>45.46</v>
      </c>
      <c r="F330" s="3">
        <v>0</v>
      </c>
      <c r="G330" s="3">
        <v>0</v>
      </c>
      <c r="H330" s="3">
        <v>17.079999999999998</v>
      </c>
      <c r="I330" s="3">
        <v>25.89</v>
      </c>
      <c r="J330" s="3">
        <v>0</v>
      </c>
      <c r="K330" s="3">
        <v>0</v>
      </c>
      <c r="L330" s="3">
        <v>0</v>
      </c>
      <c r="M330" s="3">
        <v>1.68</v>
      </c>
      <c r="N330" s="3">
        <v>11.95</v>
      </c>
      <c r="O330" s="3">
        <v>15.62</v>
      </c>
      <c r="P330" s="3">
        <v>0</v>
      </c>
      <c r="Q330" s="3">
        <v>5.77</v>
      </c>
      <c r="R330" s="3">
        <v>0</v>
      </c>
      <c r="S330" s="3">
        <v>1.3</v>
      </c>
      <c r="T330" s="3">
        <v>0</v>
      </c>
      <c r="U330" s="3">
        <v>0.2</v>
      </c>
      <c r="V330" s="3">
        <v>0</v>
      </c>
      <c r="W330" s="3">
        <v>7.8</v>
      </c>
      <c r="X330" s="3">
        <v>0</v>
      </c>
      <c r="Y330" s="3">
        <v>7.75</v>
      </c>
      <c r="Z330" s="3">
        <v>0</v>
      </c>
      <c r="AA330" s="3">
        <v>0</v>
      </c>
      <c r="AB330" s="3">
        <v>0</v>
      </c>
      <c r="AC330" s="3">
        <v>7.46</v>
      </c>
      <c r="AD330" s="3">
        <v>0</v>
      </c>
      <c r="AE330" s="3">
        <v>1.18</v>
      </c>
      <c r="AF330" s="3">
        <v>3</v>
      </c>
      <c r="AG330" s="3">
        <v>2</v>
      </c>
      <c r="AH330" s="3">
        <v>0.2</v>
      </c>
      <c r="AI330" s="3">
        <v>0.2</v>
      </c>
      <c r="AJ330" s="3">
        <v>1.26</v>
      </c>
      <c r="AK330" s="3">
        <v>1.05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4">
        <v>0.5</v>
      </c>
    </row>
    <row r="331" spans="1:46" x14ac:dyDescent="0.25">
      <c r="A331" s="65">
        <v>2021</v>
      </c>
      <c r="B331" s="65">
        <v>12</v>
      </c>
      <c r="C331" s="63">
        <v>14</v>
      </c>
      <c r="D331" s="64">
        <v>18</v>
      </c>
      <c r="E331" s="5">
        <v>45.3</v>
      </c>
      <c r="F331" s="3">
        <v>0</v>
      </c>
      <c r="G331" s="3">
        <v>0</v>
      </c>
      <c r="H331" s="3">
        <v>29.16</v>
      </c>
      <c r="I331" s="3">
        <v>25.88</v>
      </c>
      <c r="J331" s="3">
        <v>0</v>
      </c>
      <c r="K331" s="3">
        <v>0</v>
      </c>
      <c r="L331" s="3">
        <v>0</v>
      </c>
      <c r="M331" s="3">
        <v>2.85</v>
      </c>
      <c r="N331" s="3">
        <v>11.88</v>
      </c>
      <c r="O331" s="3">
        <v>21.17</v>
      </c>
      <c r="P331" s="3">
        <v>0</v>
      </c>
      <c r="Q331" s="3">
        <v>5.83</v>
      </c>
      <c r="R331" s="3">
        <v>0</v>
      </c>
      <c r="S331" s="3">
        <v>1.3</v>
      </c>
      <c r="T331" s="3">
        <v>0</v>
      </c>
      <c r="U331" s="3">
        <v>0.2</v>
      </c>
      <c r="V331" s="3">
        <v>0</v>
      </c>
      <c r="W331" s="3">
        <v>7.8</v>
      </c>
      <c r="X331" s="3">
        <v>0</v>
      </c>
      <c r="Y331" s="3">
        <v>7.74</v>
      </c>
      <c r="Z331" s="3">
        <v>0</v>
      </c>
      <c r="AA331" s="3">
        <v>0</v>
      </c>
      <c r="AB331" s="3">
        <v>0</v>
      </c>
      <c r="AC331" s="3">
        <v>7.46</v>
      </c>
      <c r="AD331" s="3">
        <v>0</v>
      </c>
      <c r="AE331" s="3">
        <v>1.17</v>
      </c>
      <c r="AF331" s="3">
        <v>3</v>
      </c>
      <c r="AG331" s="3">
        <v>2</v>
      </c>
      <c r="AH331" s="3">
        <v>0.2</v>
      </c>
      <c r="AI331" s="3">
        <v>0.2</v>
      </c>
      <c r="AJ331" s="3">
        <v>0.61</v>
      </c>
      <c r="AK331" s="3">
        <v>1.2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11.08</v>
      </c>
      <c r="AS331" s="3">
        <v>0</v>
      </c>
      <c r="AT331" s="4">
        <v>0.5</v>
      </c>
    </row>
    <row r="332" spans="1:46" x14ac:dyDescent="0.25">
      <c r="A332" s="65">
        <v>2021</v>
      </c>
      <c r="B332" s="65">
        <v>12</v>
      </c>
      <c r="C332" s="63">
        <v>14</v>
      </c>
      <c r="D332" s="64">
        <v>19</v>
      </c>
      <c r="E332" s="5">
        <v>44.94</v>
      </c>
      <c r="F332" s="3">
        <v>0</v>
      </c>
      <c r="G332" s="3">
        <v>0</v>
      </c>
      <c r="H332" s="3">
        <v>40.450000000000003</v>
      </c>
      <c r="I332" s="3">
        <v>25.87</v>
      </c>
      <c r="J332" s="3">
        <v>0</v>
      </c>
      <c r="K332" s="3">
        <v>9.01</v>
      </c>
      <c r="L332" s="3">
        <v>0</v>
      </c>
      <c r="M332" s="3">
        <v>0</v>
      </c>
      <c r="N332" s="3">
        <v>11.93</v>
      </c>
      <c r="O332" s="3">
        <v>21.16</v>
      </c>
      <c r="P332" s="3">
        <v>0</v>
      </c>
      <c r="Q332" s="3">
        <v>5.88</v>
      </c>
      <c r="R332" s="3">
        <v>0</v>
      </c>
      <c r="S332" s="3">
        <v>1.3</v>
      </c>
      <c r="T332" s="3">
        <v>0</v>
      </c>
      <c r="U332" s="3">
        <v>0.2</v>
      </c>
      <c r="V332" s="3">
        <v>0</v>
      </c>
      <c r="W332" s="3">
        <v>7.8</v>
      </c>
      <c r="X332" s="3">
        <v>0</v>
      </c>
      <c r="Y332" s="3">
        <v>7.73</v>
      </c>
      <c r="Z332" s="3">
        <v>0</v>
      </c>
      <c r="AA332" s="3">
        <v>0</v>
      </c>
      <c r="AB332" s="3">
        <v>0</v>
      </c>
      <c r="AC332" s="3">
        <v>7.45</v>
      </c>
      <c r="AD332" s="3">
        <v>4.84</v>
      </c>
      <c r="AE332" s="3">
        <v>1.1399999999999999</v>
      </c>
      <c r="AF332" s="3">
        <v>3</v>
      </c>
      <c r="AG332" s="3">
        <v>2</v>
      </c>
      <c r="AH332" s="3">
        <v>0.2</v>
      </c>
      <c r="AI332" s="3">
        <v>0.2</v>
      </c>
      <c r="AJ332" s="3">
        <v>0</v>
      </c>
      <c r="AK332" s="3">
        <v>0.57999999999999996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34.19</v>
      </c>
      <c r="AS332" s="3">
        <v>0</v>
      </c>
      <c r="AT332" s="4">
        <v>0.5</v>
      </c>
    </row>
    <row r="333" spans="1:46" x14ac:dyDescent="0.25">
      <c r="A333" s="65">
        <v>2021</v>
      </c>
      <c r="B333" s="65">
        <v>12</v>
      </c>
      <c r="C333" s="63">
        <v>14</v>
      </c>
      <c r="D333" s="64">
        <v>20</v>
      </c>
      <c r="E333" s="5">
        <v>44.29</v>
      </c>
      <c r="F333" s="3">
        <v>0</v>
      </c>
      <c r="G333" s="3">
        <v>0</v>
      </c>
      <c r="H333" s="3">
        <v>40.369999999999997</v>
      </c>
      <c r="I333" s="3">
        <v>25.86</v>
      </c>
      <c r="J333" s="3">
        <v>0</v>
      </c>
      <c r="K333" s="3">
        <v>20.6</v>
      </c>
      <c r="L333" s="3">
        <v>0</v>
      </c>
      <c r="M333" s="3">
        <v>0</v>
      </c>
      <c r="N333" s="3">
        <v>11.88</v>
      </c>
      <c r="O333" s="3">
        <v>21.11</v>
      </c>
      <c r="P333" s="3">
        <v>0</v>
      </c>
      <c r="Q333" s="3">
        <v>5.93</v>
      </c>
      <c r="R333" s="3">
        <v>0</v>
      </c>
      <c r="S333" s="3">
        <v>1.3</v>
      </c>
      <c r="T333" s="3">
        <v>0</v>
      </c>
      <c r="U333" s="3">
        <v>0.2</v>
      </c>
      <c r="V333" s="3">
        <v>0</v>
      </c>
      <c r="W333" s="3">
        <v>7.8</v>
      </c>
      <c r="X333" s="3">
        <v>0</v>
      </c>
      <c r="Y333" s="3">
        <v>7.7</v>
      </c>
      <c r="Z333" s="3">
        <v>0</v>
      </c>
      <c r="AA333" s="3">
        <v>0</v>
      </c>
      <c r="AB333" s="3">
        <v>0</v>
      </c>
      <c r="AC333" s="3">
        <v>7.45</v>
      </c>
      <c r="AD333" s="3">
        <v>5.1100000000000003</v>
      </c>
      <c r="AE333" s="3">
        <v>1.21</v>
      </c>
      <c r="AF333" s="3">
        <v>3</v>
      </c>
      <c r="AG333" s="3">
        <v>2</v>
      </c>
      <c r="AH333" s="3">
        <v>0.2</v>
      </c>
      <c r="AI333" s="3">
        <v>0.2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34</v>
      </c>
      <c r="AS333" s="3">
        <v>0</v>
      </c>
      <c r="AT333" s="4">
        <v>0.5</v>
      </c>
    </row>
    <row r="334" spans="1:46" x14ac:dyDescent="0.25">
      <c r="A334" s="65">
        <v>2021</v>
      </c>
      <c r="B334" s="65">
        <v>12</v>
      </c>
      <c r="C334" s="63">
        <v>14</v>
      </c>
      <c r="D334" s="64">
        <v>21</v>
      </c>
      <c r="E334" s="5">
        <v>43.32</v>
      </c>
      <c r="F334" s="3">
        <v>0</v>
      </c>
      <c r="G334" s="3">
        <v>0</v>
      </c>
      <c r="H334" s="3">
        <v>40.299999999999997</v>
      </c>
      <c r="I334" s="3">
        <v>25.86</v>
      </c>
      <c r="J334" s="3">
        <v>0</v>
      </c>
      <c r="K334" s="3">
        <v>20.49</v>
      </c>
      <c r="L334" s="3">
        <v>0</v>
      </c>
      <c r="M334" s="3">
        <v>0</v>
      </c>
      <c r="N334" s="3">
        <v>11.81</v>
      </c>
      <c r="O334" s="3">
        <v>21.09</v>
      </c>
      <c r="P334" s="3">
        <v>0</v>
      </c>
      <c r="Q334" s="3">
        <v>5.97</v>
      </c>
      <c r="R334" s="3">
        <v>0</v>
      </c>
      <c r="S334" s="3">
        <v>1.3</v>
      </c>
      <c r="T334" s="3">
        <v>0</v>
      </c>
      <c r="U334" s="3">
        <v>0.2</v>
      </c>
      <c r="V334" s="3">
        <v>0</v>
      </c>
      <c r="W334" s="3">
        <v>7.8</v>
      </c>
      <c r="X334" s="3">
        <v>0</v>
      </c>
      <c r="Y334" s="3">
        <v>7.65</v>
      </c>
      <c r="Z334" s="3">
        <v>0</v>
      </c>
      <c r="AA334" s="3">
        <v>0</v>
      </c>
      <c r="AB334" s="3">
        <v>0</v>
      </c>
      <c r="AC334" s="3">
        <v>7.46</v>
      </c>
      <c r="AD334" s="3">
        <v>5.1100000000000003</v>
      </c>
      <c r="AE334" s="3">
        <v>1.2</v>
      </c>
      <c r="AF334" s="3">
        <v>3</v>
      </c>
      <c r="AG334" s="3">
        <v>2</v>
      </c>
      <c r="AH334" s="3">
        <v>0.2</v>
      </c>
      <c r="AI334" s="3">
        <v>0.2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33.81</v>
      </c>
      <c r="AS334" s="3">
        <v>0</v>
      </c>
      <c r="AT334" s="4">
        <v>0.5</v>
      </c>
    </row>
    <row r="335" spans="1:46" x14ac:dyDescent="0.25">
      <c r="A335" s="65">
        <v>2021</v>
      </c>
      <c r="B335" s="65">
        <v>12</v>
      </c>
      <c r="C335" s="63">
        <v>14</v>
      </c>
      <c r="D335" s="64">
        <v>22</v>
      </c>
      <c r="E335" s="5">
        <v>44.14</v>
      </c>
      <c r="F335" s="3">
        <v>0</v>
      </c>
      <c r="G335" s="3">
        <v>0</v>
      </c>
      <c r="H335" s="3">
        <v>40.28</v>
      </c>
      <c r="I335" s="3">
        <v>25.88</v>
      </c>
      <c r="J335" s="3">
        <v>0</v>
      </c>
      <c r="K335" s="3">
        <v>20.58</v>
      </c>
      <c r="L335" s="3">
        <v>0</v>
      </c>
      <c r="M335" s="3">
        <v>0</v>
      </c>
      <c r="N335" s="3">
        <v>11.9</v>
      </c>
      <c r="O335" s="3">
        <v>0</v>
      </c>
      <c r="P335" s="3">
        <v>0</v>
      </c>
      <c r="Q335" s="3">
        <v>5.98</v>
      </c>
      <c r="R335" s="3">
        <v>0</v>
      </c>
      <c r="S335" s="3">
        <v>1.3</v>
      </c>
      <c r="T335" s="3">
        <v>0</v>
      </c>
      <c r="U335" s="3">
        <v>0.2</v>
      </c>
      <c r="V335" s="3">
        <v>0</v>
      </c>
      <c r="W335" s="3">
        <v>7.8</v>
      </c>
      <c r="X335" s="3">
        <v>0</v>
      </c>
      <c r="Y335" s="3">
        <v>7.71</v>
      </c>
      <c r="Z335" s="3">
        <v>0</v>
      </c>
      <c r="AA335" s="3">
        <v>0</v>
      </c>
      <c r="AB335" s="3">
        <v>0</v>
      </c>
      <c r="AC335" s="3">
        <v>7.46</v>
      </c>
      <c r="AD335" s="3">
        <v>5.1100000000000003</v>
      </c>
      <c r="AE335" s="3">
        <v>1.23</v>
      </c>
      <c r="AF335" s="3">
        <v>3</v>
      </c>
      <c r="AG335" s="3">
        <v>2</v>
      </c>
      <c r="AH335" s="3">
        <v>0.2</v>
      </c>
      <c r="AI335" s="3">
        <v>0.2</v>
      </c>
      <c r="AJ335" s="3">
        <v>1.07</v>
      </c>
      <c r="AK335" s="3">
        <v>0.83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33.97</v>
      </c>
      <c r="AS335" s="3">
        <v>0</v>
      </c>
      <c r="AT335" s="4">
        <v>0.5</v>
      </c>
    </row>
    <row r="336" spans="1:46" x14ac:dyDescent="0.25">
      <c r="A336" s="65">
        <v>2021</v>
      </c>
      <c r="B336" s="65">
        <v>12</v>
      </c>
      <c r="C336" s="63">
        <v>14</v>
      </c>
      <c r="D336" s="64">
        <v>23</v>
      </c>
      <c r="E336" s="5">
        <v>43.58</v>
      </c>
      <c r="F336" s="3">
        <v>0</v>
      </c>
      <c r="G336" s="3">
        <v>0</v>
      </c>
      <c r="H336" s="3">
        <v>40.31</v>
      </c>
      <c r="I336" s="3">
        <v>25.88</v>
      </c>
      <c r="J336" s="3">
        <v>0</v>
      </c>
      <c r="K336" s="3">
        <v>20.54</v>
      </c>
      <c r="L336" s="3">
        <v>0</v>
      </c>
      <c r="M336" s="3">
        <v>0</v>
      </c>
      <c r="N336" s="3">
        <v>11.86</v>
      </c>
      <c r="O336" s="3">
        <v>21.1</v>
      </c>
      <c r="P336" s="3">
        <v>0</v>
      </c>
      <c r="Q336" s="3">
        <v>6.01</v>
      </c>
      <c r="R336" s="3">
        <v>0</v>
      </c>
      <c r="S336" s="3">
        <v>1.3</v>
      </c>
      <c r="T336" s="3">
        <v>0</v>
      </c>
      <c r="U336" s="3">
        <v>0.2</v>
      </c>
      <c r="V336" s="3">
        <v>0</v>
      </c>
      <c r="W336" s="3">
        <v>7.8</v>
      </c>
      <c r="X336" s="3">
        <v>0</v>
      </c>
      <c r="Y336" s="3">
        <v>7.69</v>
      </c>
      <c r="Z336" s="3">
        <v>0</v>
      </c>
      <c r="AA336" s="3">
        <v>0</v>
      </c>
      <c r="AB336" s="3">
        <v>0</v>
      </c>
      <c r="AC336" s="3">
        <v>7.45</v>
      </c>
      <c r="AD336" s="3">
        <v>5.1100000000000003</v>
      </c>
      <c r="AE336" s="3">
        <v>1.19</v>
      </c>
      <c r="AF336" s="3">
        <v>3</v>
      </c>
      <c r="AG336" s="3">
        <v>2</v>
      </c>
      <c r="AH336" s="3">
        <v>0.2</v>
      </c>
      <c r="AI336" s="3">
        <v>0.2</v>
      </c>
      <c r="AJ336" s="3">
        <v>1.34</v>
      </c>
      <c r="AK336" s="3">
        <v>1.21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33.880000000000003</v>
      </c>
      <c r="AS336" s="3">
        <v>0</v>
      </c>
      <c r="AT336" s="4">
        <v>0.5</v>
      </c>
    </row>
    <row r="337" spans="1:46" x14ac:dyDescent="0.25">
      <c r="A337" s="65">
        <v>2021</v>
      </c>
      <c r="B337" s="65">
        <v>12</v>
      </c>
      <c r="C337" s="63">
        <v>14</v>
      </c>
      <c r="D337" s="64">
        <v>24</v>
      </c>
      <c r="E337" s="5">
        <v>43.11</v>
      </c>
      <c r="F337" s="3">
        <v>0</v>
      </c>
      <c r="G337" s="3">
        <v>0</v>
      </c>
      <c r="H337" s="3">
        <v>40.28</v>
      </c>
      <c r="I337" s="3">
        <v>25.87</v>
      </c>
      <c r="J337" s="3">
        <v>0</v>
      </c>
      <c r="K337" s="3">
        <v>20.51</v>
      </c>
      <c r="L337" s="3">
        <v>0</v>
      </c>
      <c r="M337" s="3">
        <v>0</v>
      </c>
      <c r="N337" s="3">
        <v>11.82</v>
      </c>
      <c r="O337" s="3">
        <v>21.1</v>
      </c>
      <c r="P337" s="3">
        <v>0</v>
      </c>
      <c r="Q337" s="3">
        <v>5.85</v>
      </c>
      <c r="R337" s="3">
        <v>0</v>
      </c>
      <c r="S337" s="3">
        <v>1.3</v>
      </c>
      <c r="T337" s="3">
        <v>0</v>
      </c>
      <c r="U337" s="3">
        <v>0.2</v>
      </c>
      <c r="V337" s="3">
        <v>0</v>
      </c>
      <c r="W337" s="3">
        <v>7.8</v>
      </c>
      <c r="X337" s="3">
        <v>0</v>
      </c>
      <c r="Y337" s="3">
        <v>7.66</v>
      </c>
      <c r="Z337" s="3">
        <v>0</v>
      </c>
      <c r="AA337" s="3">
        <v>0</v>
      </c>
      <c r="AB337" s="3">
        <v>0</v>
      </c>
      <c r="AC337" s="3">
        <v>7.46</v>
      </c>
      <c r="AD337" s="3">
        <v>5.07</v>
      </c>
      <c r="AE337" s="3">
        <v>1.1000000000000001</v>
      </c>
      <c r="AF337" s="3">
        <v>3</v>
      </c>
      <c r="AG337" s="3">
        <v>2</v>
      </c>
      <c r="AH337" s="3">
        <v>0.2</v>
      </c>
      <c r="AI337" s="3">
        <v>0</v>
      </c>
      <c r="AJ337" s="3">
        <v>1.34</v>
      </c>
      <c r="AK337" s="3">
        <v>1.21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33.85</v>
      </c>
      <c r="AS337" s="3">
        <v>0</v>
      </c>
      <c r="AT337" s="4">
        <v>0.5</v>
      </c>
    </row>
    <row r="338" spans="1:46" x14ac:dyDescent="0.25">
      <c r="A338" s="65">
        <v>2021</v>
      </c>
      <c r="B338" s="65">
        <v>12</v>
      </c>
      <c r="C338" s="63">
        <v>15</v>
      </c>
      <c r="D338" s="64">
        <v>1</v>
      </c>
      <c r="E338" s="5">
        <v>4.87</v>
      </c>
      <c r="F338" s="3">
        <v>0</v>
      </c>
      <c r="G338" s="3">
        <v>0</v>
      </c>
      <c r="H338" s="3">
        <v>37.83</v>
      </c>
      <c r="I338" s="3">
        <v>25.89</v>
      </c>
      <c r="J338" s="3">
        <v>0</v>
      </c>
      <c r="K338" s="3">
        <v>3.63</v>
      </c>
      <c r="L338" s="3">
        <v>0</v>
      </c>
      <c r="M338" s="3">
        <v>0</v>
      </c>
      <c r="N338" s="3">
        <v>11.93</v>
      </c>
      <c r="O338" s="3">
        <v>21.15</v>
      </c>
      <c r="P338" s="3">
        <v>0</v>
      </c>
      <c r="Q338" s="3">
        <v>5.87</v>
      </c>
      <c r="R338" s="3">
        <v>0</v>
      </c>
      <c r="S338" s="3">
        <v>1.3</v>
      </c>
      <c r="T338" s="3">
        <v>0</v>
      </c>
      <c r="U338" s="3">
        <v>0</v>
      </c>
      <c r="V338" s="3">
        <v>0</v>
      </c>
      <c r="W338" s="3">
        <v>7.8</v>
      </c>
      <c r="X338" s="3">
        <v>0</v>
      </c>
      <c r="Y338" s="3">
        <v>7.74</v>
      </c>
      <c r="Z338" s="3">
        <v>0</v>
      </c>
      <c r="AA338" s="3">
        <v>0</v>
      </c>
      <c r="AB338" s="3">
        <v>0</v>
      </c>
      <c r="AC338" s="3">
        <v>7.45</v>
      </c>
      <c r="AD338" s="3">
        <v>5.08</v>
      </c>
      <c r="AE338" s="3">
        <v>1.1000000000000001</v>
      </c>
      <c r="AF338" s="3">
        <v>3</v>
      </c>
      <c r="AG338" s="3">
        <v>2</v>
      </c>
      <c r="AH338" s="3">
        <v>0.2</v>
      </c>
      <c r="AI338" s="3">
        <v>0.2</v>
      </c>
      <c r="AJ338" s="3">
        <v>1.34</v>
      </c>
      <c r="AK338" s="3">
        <v>1.21</v>
      </c>
      <c r="AL338" s="3">
        <v>0.2</v>
      </c>
      <c r="AM338" s="3">
        <v>0</v>
      </c>
      <c r="AN338" s="3">
        <v>0</v>
      </c>
      <c r="AO338" s="3">
        <v>0.3</v>
      </c>
      <c r="AP338" s="3">
        <v>0</v>
      </c>
      <c r="AQ338" s="3">
        <v>0</v>
      </c>
      <c r="AR338" s="3">
        <v>34.04</v>
      </c>
      <c r="AS338" s="3">
        <v>0</v>
      </c>
      <c r="AT338" s="4">
        <v>1.2</v>
      </c>
    </row>
    <row r="339" spans="1:46" x14ac:dyDescent="0.25">
      <c r="A339" s="65">
        <v>2021</v>
      </c>
      <c r="B339" s="65">
        <v>12</v>
      </c>
      <c r="C339" s="63">
        <v>15</v>
      </c>
      <c r="D339" s="64">
        <v>2</v>
      </c>
      <c r="E339" s="5">
        <v>0</v>
      </c>
      <c r="F339" s="3">
        <v>0</v>
      </c>
      <c r="G339" s="3">
        <v>0</v>
      </c>
      <c r="H339" s="3">
        <v>0</v>
      </c>
      <c r="I339" s="3">
        <v>25.89</v>
      </c>
      <c r="J339" s="3">
        <v>0</v>
      </c>
      <c r="K339" s="3">
        <v>0</v>
      </c>
      <c r="L339" s="3">
        <v>0</v>
      </c>
      <c r="M339" s="3">
        <v>0</v>
      </c>
      <c r="N339" s="3">
        <v>11.93</v>
      </c>
      <c r="O339" s="3">
        <v>21.14</v>
      </c>
      <c r="P339" s="3">
        <v>0</v>
      </c>
      <c r="Q339" s="3">
        <v>5.83</v>
      </c>
      <c r="R339" s="3">
        <v>0</v>
      </c>
      <c r="S339" s="3">
        <v>1.3</v>
      </c>
      <c r="T339" s="3">
        <v>0</v>
      </c>
      <c r="U339" s="3">
        <v>0</v>
      </c>
      <c r="V339" s="3">
        <v>0</v>
      </c>
      <c r="W339" s="3">
        <v>7.8</v>
      </c>
      <c r="X339" s="3">
        <v>0</v>
      </c>
      <c r="Y339" s="3">
        <v>7.75</v>
      </c>
      <c r="Z339" s="3">
        <v>0</v>
      </c>
      <c r="AA339" s="3">
        <v>0</v>
      </c>
      <c r="AB339" s="3">
        <v>0</v>
      </c>
      <c r="AC339" s="3">
        <v>7.45</v>
      </c>
      <c r="AD339" s="3">
        <v>5.0599999999999996</v>
      </c>
      <c r="AE339" s="3">
        <v>1.1499999999999999</v>
      </c>
      <c r="AF339" s="3">
        <v>3</v>
      </c>
      <c r="AG339" s="3">
        <v>2</v>
      </c>
      <c r="AH339" s="3">
        <v>0.2</v>
      </c>
      <c r="AI339" s="3">
        <v>0.2</v>
      </c>
      <c r="AJ339" s="3">
        <v>1.34</v>
      </c>
      <c r="AK339" s="3">
        <v>1.21</v>
      </c>
      <c r="AL339" s="3">
        <v>0.2</v>
      </c>
      <c r="AM339" s="3">
        <v>0</v>
      </c>
      <c r="AN339" s="3">
        <v>0</v>
      </c>
      <c r="AO339" s="3">
        <v>0.3</v>
      </c>
      <c r="AP339" s="3">
        <v>0</v>
      </c>
      <c r="AQ339" s="3">
        <v>0</v>
      </c>
      <c r="AR339" s="3">
        <v>34.11</v>
      </c>
      <c r="AS339" s="3">
        <v>0</v>
      </c>
      <c r="AT339" s="4">
        <v>1.2</v>
      </c>
    </row>
    <row r="340" spans="1:46" x14ac:dyDescent="0.25">
      <c r="A340" s="65">
        <v>2021</v>
      </c>
      <c r="B340" s="65">
        <v>12</v>
      </c>
      <c r="C340" s="63">
        <v>15</v>
      </c>
      <c r="D340" s="64">
        <v>3</v>
      </c>
      <c r="E340" s="5">
        <v>0</v>
      </c>
      <c r="F340" s="3">
        <v>0</v>
      </c>
      <c r="G340" s="3">
        <v>0</v>
      </c>
      <c r="H340" s="3">
        <v>0</v>
      </c>
      <c r="I340" s="3">
        <v>25.86</v>
      </c>
      <c r="J340" s="3">
        <v>0</v>
      </c>
      <c r="K340" s="3">
        <v>0</v>
      </c>
      <c r="L340" s="3">
        <v>0</v>
      </c>
      <c r="M340" s="3">
        <v>0</v>
      </c>
      <c r="N340" s="3">
        <v>11.85</v>
      </c>
      <c r="O340" s="3">
        <v>21.11</v>
      </c>
      <c r="P340" s="3">
        <v>0</v>
      </c>
      <c r="Q340" s="3">
        <v>5.8</v>
      </c>
      <c r="R340" s="3">
        <v>0</v>
      </c>
      <c r="S340" s="3">
        <v>1.3</v>
      </c>
      <c r="T340" s="3">
        <v>0</v>
      </c>
      <c r="U340" s="3">
        <v>0</v>
      </c>
      <c r="V340" s="3">
        <v>0</v>
      </c>
      <c r="W340" s="3">
        <v>7.8</v>
      </c>
      <c r="X340" s="3">
        <v>0</v>
      </c>
      <c r="Y340" s="3">
        <v>7.71</v>
      </c>
      <c r="Z340" s="3">
        <v>0</v>
      </c>
      <c r="AA340" s="3">
        <v>0</v>
      </c>
      <c r="AB340" s="3">
        <v>0</v>
      </c>
      <c r="AC340" s="3">
        <v>7.45</v>
      </c>
      <c r="AD340" s="3">
        <v>5.01</v>
      </c>
      <c r="AE340" s="3">
        <v>1.08</v>
      </c>
      <c r="AF340" s="3">
        <v>3</v>
      </c>
      <c r="AG340" s="3">
        <v>2</v>
      </c>
      <c r="AH340" s="3">
        <v>0.2</v>
      </c>
      <c r="AI340" s="3">
        <v>0.2</v>
      </c>
      <c r="AJ340" s="3">
        <v>1.34</v>
      </c>
      <c r="AK340" s="3">
        <v>1.21</v>
      </c>
      <c r="AL340" s="3">
        <v>0.2</v>
      </c>
      <c r="AM340" s="3">
        <v>0</v>
      </c>
      <c r="AN340" s="3">
        <v>0</v>
      </c>
      <c r="AO340" s="3">
        <v>0.3</v>
      </c>
      <c r="AP340" s="3">
        <v>0</v>
      </c>
      <c r="AQ340" s="3">
        <v>0</v>
      </c>
      <c r="AR340" s="3">
        <v>2.78</v>
      </c>
      <c r="AS340" s="3">
        <v>0</v>
      </c>
      <c r="AT340" s="4">
        <v>1.2</v>
      </c>
    </row>
    <row r="341" spans="1:46" x14ac:dyDescent="0.25">
      <c r="A341" s="65">
        <v>2021</v>
      </c>
      <c r="B341" s="65">
        <v>12</v>
      </c>
      <c r="C341" s="63">
        <v>15</v>
      </c>
      <c r="D341" s="64">
        <v>4</v>
      </c>
      <c r="E341" s="5">
        <v>0</v>
      </c>
      <c r="F341" s="3">
        <v>0</v>
      </c>
      <c r="G341" s="3">
        <v>0</v>
      </c>
      <c r="H341" s="3">
        <v>0</v>
      </c>
      <c r="I341" s="3">
        <v>25.85</v>
      </c>
      <c r="J341" s="3">
        <v>0</v>
      </c>
      <c r="K341" s="3">
        <v>0</v>
      </c>
      <c r="L341" s="3">
        <v>0</v>
      </c>
      <c r="M341" s="3">
        <v>0</v>
      </c>
      <c r="N341" s="3">
        <v>11.8</v>
      </c>
      <c r="O341" s="3">
        <v>21.08</v>
      </c>
      <c r="P341" s="3">
        <v>0</v>
      </c>
      <c r="Q341" s="3">
        <v>5.76</v>
      </c>
      <c r="R341" s="3">
        <v>0</v>
      </c>
      <c r="S341" s="3">
        <v>1.3</v>
      </c>
      <c r="T341" s="3">
        <v>0</v>
      </c>
      <c r="U341" s="3">
        <v>0</v>
      </c>
      <c r="V341" s="3">
        <v>0</v>
      </c>
      <c r="W341" s="3">
        <v>7.8</v>
      </c>
      <c r="X341" s="3">
        <v>0</v>
      </c>
      <c r="Y341" s="3">
        <v>7.67</v>
      </c>
      <c r="Z341" s="3">
        <v>0</v>
      </c>
      <c r="AA341" s="3">
        <v>0</v>
      </c>
      <c r="AB341" s="3">
        <v>0</v>
      </c>
      <c r="AC341" s="3">
        <v>7.45</v>
      </c>
      <c r="AD341" s="3">
        <v>4.9800000000000004</v>
      </c>
      <c r="AE341" s="3">
        <v>1.1299999999999999</v>
      </c>
      <c r="AF341" s="3">
        <v>3</v>
      </c>
      <c r="AG341" s="3">
        <v>2</v>
      </c>
      <c r="AH341" s="3">
        <v>0.2</v>
      </c>
      <c r="AI341" s="3">
        <v>0.2</v>
      </c>
      <c r="AJ341" s="3">
        <v>1.34</v>
      </c>
      <c r="AK341" s="3">
        <v>1.21</v>
      </c>
      <c r="AL341" s="3">
        <v>0.2</v>
      </c>
      <c r="AM341" s="3">
        <v>0</v>
      </c>
      <c r="AN341" s="3">
        <v>0</v>
      </c>
      <c r="AO341" s="3">
        <v>0.3</v>
      </c>
      <c r="AP341" s="3">
        <v>0</v>
      </c>
      <c r="AQ341" s="3">
        <v>0</v>
      </c>
      <c r="AR341" s="3">
        <v>0</v>
      </c>
      <c r="AS341" s="3">
        <v>0</v>
      </c>
      <c r="AT341" s="4">
        <v>1.2</v>
      </c>
    </row>
    <row r="342" spans="1:46" x14ac:dyDescent="0.25">
      <c r="A342" s="65">
        <v>2021</v>
      </c>
      <c r="B342" s="65">
        <v>12</v>
      </c>
      <c r="C342" s="63">
        <v>15</v>
      </c>
      <c r="D342" s="64">
        <v>5</v>
      </c>
      <c r="E342" s="5">
        <v>0</v>
      </c>
      <c r="F342" s="3">
        <v>0</v>
      </c>
      <c r="G342" s="3">
        <v>0</v>
      </c>
      <c r="H342" s="3">
        <v>0</v>
      </c>
      <c r="I342" s="3">
        <v>25.84</v>
      </c>
      <c r="J342" s="3">
        <v>0</v>
      </c>
      <c r="K342" s="3">
        <v>0</v>
      </c>
      <c r="L342" s="3">
        <v>0</v>
      </c>
      <c r="M342" s="3">
        <v>0</v>
      </c>
      <c r="N342" s="3">
        <v>11.8</v>
      </c>
      <c r="O342" s="3">
        <v>21.08</v>
      </c>
      <c r="P342" s="3">
        <v>0</v>
      </c>
      <c r="Q342" s="3">
        <v>5.73</v>
      </c>
      <c r="R342" s="3">
        <v>0</v>
      </c>
      <c r="S342" s="3">
        <v>1.3</v>
      </c>
      <c r="T342" s="3">
        <v>0</v>
      </c>
      <c r="U342" s="3">
        <v>0</v>
      </c>
      <c r="V342" s="3">
        <v>0</v>
      </c>
      <c r="W342" s="3">
        <v>7.8</v>
      </c>
      <c r="X342" s="3">
        <v>0</v>
      </c>
      <c r="Y342" s="3">
        <v>7.67</v>
      </c>
      <c r="Z342" s="3">
        <v>0</v>
      </c>
      <c r="AA342" s="3">
        <v>0</v>
      </c>
      <c r="AB342" s="3">
        <v>0</v>
      </c>
      <c r="AC342" s="3">
        <v>7.45</v>
      </c>
      <c r="AD342" s="3">
        <v>4.96</v>
      </c>
      <c r="AE342" s="3">
        <v>1.1599999999999999</v>
      </c>
      <c r="AF342" s="3">
        <v>3</v>
      </c>
      <c r="AG342" s="3">
        <v>2</v>
      </c>
      <c r="AH342" s="3">
        <v>0.2</v>
      </c>
      <c r="AI342" s="3">
        <v>0.2</v>
      </c>
      <c r="AJ342" s="3">
        <v>1.34</v>
      </c>
      <c r="AK342" s="3">
        <v>1.2</v>
      </c>
      <c r="AL342" s="3">
        <v>0.2</v>
      </c>
      <c r="AM342" s="3">
        <v>0</v>
      </c>
      <c r="AN342" s="3">
        <v>0</v>
      </c>
      <c r="AO342" s="3">
        <v>0.3</v>
      </c>
      <c r="AP342" s="3">
        <v>0</v>
      </c>
      <c r="AQ342" s="3">
        <v>0</v>
      </c>
      <c r="AR342" s="3">
        <v>0</v>
      </c>
      <c r="AS342" s="3">
        <v>0</v>
      </c>
      <c r="AT342" s="4">
        <v>1.2</v>
      </c>
    </row>
    <row r="343" spans="1:46" x14ac:dyDescent="0.25">
      <c r="A343" s="65">
        <v>2021</v>
      </c>
      <c r="B343" s="65">
        <v>12</v>
      </c>
      <c r="C343" s="63">
        <v>15</v>
      </c>
      <c r="D343" s="64">
        <v>6</v>
      </c>
      <c r="E343" s="5">
        <v>0</v>
      </c>
      <c r="F343" s="3">
        <v>0</v>
      </c>
      <c r="G343" s="3">
        <v>0</v>
      </c>
      <c r="H343" s="3">
        <v>0</v>
      </c>
      <c r="I343" s="3">
        <v>25.77</v>
      </c>
      <c r="J343" s="3">
        <v>0</v>
      </c>
      <c r="K343" s="3">
        <v>0</v>
      </c>
      <c r="L343" s="3">
        <v>0</v>
      </c>
      <c r="M343" s="3">
        <v>0</v>
      </c>
      <c r="N343" s="3">
        <v>11.87</v>
      </c>
      <c r="O343" s="3">
        <v>21.05</v>
      </c>
      <c r="P343" s="3">
        <v>0</v>
      </c>
      <c r="Q343" s="3">
        <v>5.6</v>
      </c>
      <c r="R343" s="3">
        <v>0</v>
      </c>
      <c r="S343" s="3">
        <v>1.3</v>
      </c>
      <c r="T343" s="3">
        <v>0</v>
      </c>
      <c r="U343" s="3">
        <v>0</v>
      </c>
      <c r="V343" s="3">
        <v>0</v>
      </c>
      <c r="W343" s="3">
        <v>7.8</v>
      </c>
      <c r="X343" s="3">
        <v>0</v>
      </c>
      <c r="Y343" s="3">
        <v>7.71</v>
      </c>
      <c r="Z343" s="3">
        <v>0</v>
      </c>
      <c r="AA343" s="3">
        <v>0</v>
      </c>
      <c r="AB343" s="3">
        <v>0</v>
      </c>
      <c r="AC343" s="3">
        <v>7.45</v>
      </c>
      <c r="AD343" s="3">
        <v>4.95</v>
      </c>
      <c r="AE343" s="3">
        <v>0.95</v>
      </c>
      <c r="AF343" s="3">
        <v>3</v>
      </c>
      <c r="AG343" s="3">
        <v>2</v>
      </c>
      <c r="AH343" s="3">
        <v>0.2</v>
      </c>
      <c r="AI343" s="3">
        <v>0.2</v>
      </c>
      <c r="AJ343" s="3">
        <v>1.33</v>
      </c>
      <c r="AK343" s="3">
        <v>1.2</v>
      </c>
      <c r="AL343" s="3">
        <v>0.2</v>
      </c>
      <c r="AM343" s="3">
        <v>0</v>
      </c>
      <c r="AN343" s="3">
        <v>0</v>
      </c>
      <c r="AO343" s="3">
        <v>0.3</v>
      </c>
      <c r="AP343" s="3">
        <v>0</v>
      </c>
      <c r="AQ343" s="3">
        <v>0</v>
      </c>
      <c r="AR343" s="3">
        <v>0</v>
      </c>
      <c r="AS343" s="3">
        <v>0</v>
      </c>
      <c r="AT343" s="4">
        <v>1.2</v>
      </c>
    </row>
    <row r="344" spans="1:46" x14ac:dyDescent="0.25">
      <c r="A344" s="65">
        <v>2021</v>
      </c>
      <c r="B344" s="65">
        <v>12</v>
      </c>
      <c r="C344" s="63">
        <v>15</v>
      </c>
      <c r="D344" s="64">
        <v>7</v>
      </c>
      <c r="E344" s="5">
        <v>0</v>
      </c>
      <c r="F344" s="3">
        <v>0</v>
      </c>
      <c r="G344" s="3">
        <v>0</v>
      </c>
      <c r="H344" s="3">
        <v>0</v>
      </c>
      <c r="I344" s="3">
        <v>25.86</v>
      </c>
      <c r="J344" s="3">
        <v>0</v>
      </c>
      <c r="K344" s="3">
        <v>0</v>
      </c>
      <c r="L344" s="3">
        <v>0</v>
      </c>
      <c r="M344" s="3">
        <v>0</v>
      </c>
      <c r="N344" s="3">
        <v>11.91</v>
      </c>
      <c r="O344" s="3">
        <v>21.13</v>
      </c>
      <c r="P344" s="3">
        <v>0</v>
      </c>
      <c r="Q344" s="3">
        <v>5.75</v>
      </c>
      <c r="R344" s="3">
        <v>0</v>
      </c>
      <c r="S344" s="3">
        <v>1.3</v>
      </c>
      <c r="T344" s="3">
        <v>0</v>
      </c>
      <c r="U344" s="3">
        <v>0</v>
      </c>
      <c r="V344" s="3">
        <v>0</v>
      </c>
      <c r="W344" s="3">
        <v>7.8</v>
      </c>
      <c r="X344" s="3">
        <v>0</v>
      </c>
      <c r="Y344" s="3">
        <v>7.74</v>
      </c>
      <c r="Z344" s="3">
        <v>0</v>
      </c>
      <c r="AA344" s="3">
        <v>0</v>
      </c>
      <c r="AB344" s="3">
        <v>0</v>
      </c>
      <c r="AC344" s="3">
        <v>7.46</v>
      </c>
      <c r="AD344" s="3">
        <v>4.99</v>
      </c>
      <c r="AE344" s="3">
        <v>1.22</v>
      </c>
      <c r="AF344" s="3">
        <v>3</v>
      </c>
      <c r="AG344" s="3">
        <v>2</v>
      </c>
      <c r="AH344" s="3">
        <v>0.2</v>
      </c>
      <c r="AI344" s="3">
        <v>0.2</v>
      </c>
      <c r="AJ344" s="3">
        <v>1.34</v>
      </c>
      <c r="AK344" s="3">
        <v>1.21</v>
      </c>
      <c r="AL344" s="3">
        <v>0.2</v>
      </c>
      <c r="AM344" s="3">
        <v>0</v>
      </c>
      <c r="AN344" s="3">
        <v>0</v>
      </c>
      <c r="AO344" s="3">
        <v>0.3</v>
      </c>
      <c r="AP344" s="3">
        <v>0</v>
      </c>
      <c r="AQ344" s="3">
        <v>0</v>
      </c>
      <c r="AR344" s="3">
        <v>0</v>
      </c>
      <c r="AS344" s="3">
        <v>0</v>
      </c>
      <c r="AT344" s="4">
        <v>1.2</v>
      </c>
    </row>
    <row r="345" spans="1:46" x14ac:dyDescent="0.25">
      <c r="A345" s="65">
        <v>2021</v>
      </c>
      <c r="B345" s="65">
        <v>12</v>
      </c>
      <c r="C345" s="63">
        <v>15</v>
      </c>
      <c r="D345" s="64">
        <v>8</v>
      </c>
      <c r="E345" s="5">
        <v>0</v>
      </c>
      <c r="F345" s="3">
        <v>0</v>
      </c>
      <c r="G345" s="3">
        <v>0</v>
      </c>
      <c r="H345" s="3">
        <v>0</v>
      </c>
      <c r="I345" s="3">
        <v>4.9400000000000004</v>
      </c>
      <c r="J345" s="3">
        <v>0</v>
      </c>
      <c r="K345" s="3">
        <v>0</v>
      </c>
      <c r="L345" s="3">
        <v>0</v>
      </c>
      <c r="M345" s="3">
        <v>0</v>
      </c>
      <c r="N345" s="3">
        <v>11.92</v>
      </c>
      <c r="O345" s="3">
        <v>21.12</v>
      </c>
      <c r="P345" s="3">
        <v>0</v>
      </c>
      <c r="Q345" s="3">
        <v>5.74</v>
      </c>
      <c r="R345" s="3">
        <v>0</v>
      </c>
      <c r="S345" s="3">
        <v>1.3</v>
      </c>
      <c r="T345" s="3">
        <v>0</v>
      </c>
      <c r="U345" s="3">
        <v>0</v>
      </c>
      <c r="V345" s="3">
        <v>0</v>
      </c>
      <c r="W345" s="3">
        <v>7.8</v>
      </c>
      <c r="X345" s="3">
        <v>0</v>
      </c>
      <c r="Y345" s="3">
        <v>7.72</v>
      </c>
      <c r="Z345" s="3">
        <v>0</v>
      </c>
      <c r="AA345" s="3">
        <v>0</v>
      </c>
      <c r="AB345" s="3">
        <v>0</v>
      </c>
      <c r="AC345" s="3">
        <v>7.46</v>
      </c>
      <c r="AD345" s="3">
        <v>5.08</v>
      </c>
      <c r="AE345" s="3">
        <v>1.2</v>
      </c>
      <c r="AF345" s="3">
        <v>3</v>
      </c>
      <c r="AG345" s="3">
        <v>2</v>
      </c>
      <c r="AH345" s="3">
        <v>0.2</v>
      </c>
      <c r="AI345" s="3">
        <v>0.2</v>
      </c>
      <c r="AJ345" s="3">
        <v>1.34</v>
      </c>
      <c r="AK345" s="3">
        <v>1.22</v>
      </c>
      <c r="AL345" s="3">
        <v>0.2</v>
      </c>
      <c r="AM345" s="3">
        <v>0</v>
      </c>
      <c r="AN345" s="3">
        <v>0</v>
      </c>
      <c r="AO345" s="3">
        <v>0.3</v>
      </c>
      <c r="AP345" s="3">
        <v>0</v>
      </c>
      <c r="AQ345" s="3">
        <v>0</v>
      </c>
      <c r="AR345" s="3">
        <v>0</v>
      </c>
      <c r="AS345" s="3">
        <v>0</v>
      </c>
      <c r="AT345" s="4">
        <v>1.2</v>
      </c>
    </row>
    <row r="346" spans="1:46" x14ac:dyDescent="0.25">
      <c r="A346" s="65">
        <v>2021</v>
      </c>
      <c r="B346" s="65">
        <v>12</v>
      </c>
      <c r="C346" s="63">
        <v>15</v>
      </c>
      <c r="D346" s="64">
        <v>9</v>
      </c>
      <c r="E346" s="5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11.89</v>
      </c>
      <c r="O346" s="3">
        <v>0</v>
      </c>
      <c r="P346" s="3">
        <v>0</v>
      </c>
      <c r="Q346" s="3">
        <v>5.71</v>
      </c>
      <c r="R346" s="3">
        <v>0</v>
      </c>
      <c r="S346" s="3">
        <v>1.3</v>
      </c>
      <c r="T346" s="3">
        <v>0</v>
      </c>
      <c r="U346" s="3">
        <v>0</v>
      </c>
      <c r="V346" s="3">
        <v>0</v>
      </c>
      <c r="W346" s="3">
        <v>7.8</v>
      </c>
      <c r="X346" s="3">
        <v>0</v>
      </c>
      <c r="Y346" s="3">
        <v>7.72</v>
      </c>
      <c r="Z346" s="3">
        <v>0</v>
      </c>
      <c r="AA346" s="3">
        <v>0</v>
      </c>
      <c r="AB346" s="3">
        <v>0</v>
      </c>
      <c r="AC346" s="3">
        <v>7.45</v>
      </c>
      <c r="AD346" s="3">
        <v>5.12</v>
      </c>
      <c r="AE346" s="3">
        <v>1.25</v>
      </c>
      <c r="AF346" s="3">
        <v>3</v>
      </c>
      <c r="AG346" s="3">
        <v>2</v>
      </c>
      <c r="AH346" s="3">
        <v>0.2</v>
      </c>
      <c r="AI346" s="3">
        <v>0.2</v>
      </c>
      <c r="AJ346" s="3">
        <v>1.1200000000000001</v>
      </c>
      <c r="AK346" s="3">
        <v>1.23</v>
      </c>
      <c r="AL346" s="3">
        <v>0.2</v>
      </c>
      <c r="AM346" s="3">
        <v>0</v>
      </c>
      <c r="AN346" s="3">
        <v>0</v>
      </c>
      <c r="AO346" s="3">
        <v>0.3</v>
      </c>
      <c r="AP346" s="3">
        <v>0</v>
      </c>
      <c r="AQ346" s="3">
        <v>0</v>
      </c>
      <c r="AR346" s="3">
        <v>0</v>
      </c>
      <c r="AS346" s="3">
        <v>0</v>
      </c>
      <c r="AT346" s="4">
        <v>1.2</v>
      </c>
    </row>
    <row r="347" spans="1:46" x14ac:dyDescent="0.25">
      <c r="A347" s="65">
        <v>2021</v>
      </c>
      <c r="B347" s="65">
        <v>12</v>
      </c>
      <c r="C347" s="63">
        <v>15</v>
      </c>
      <c r="D347" s="64">
        <v>10</v>
      </c>
      <c r="E347" s="5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11.83</v>
      </c>
      <c r="O347" s="3">
        <v>0</v>
      </c>
      <c r="P347" s="3">
        <v>0</v>
      </c>
      <c r="Q347" s="3">
        <v>5.68</v>
      </c>
      <c r="R347" s="3">
        <v>0</v>
      </c>
      <c r="S347" s="3">
        <v>1.3</v>
      </c>
      <c r="T347" s="3">
        <v>0</v>
      </c>
      <c r="U347" s="3">
        <v>0</v>
      </c>
      <c r="V347" s="3">
        <v>0</v>
      </c>
      <c r="W347" s="3">
        <v>7.8</v>
      </c>
      <c r="X347" s="3">
        <v>0</v>
      </c>
      <c r="Y347" s="3">
        <v>7.67</v>
      </c>
      <c r="Z347" s="3">
        <v>0</v>
      </c>
      <c r="AA347" s="3">
        <v>0</v>
      </c>
      <c r="AB347" s="3">
        <v>0</v>
      </c>
      <c r="AC347" s="3">
        <v>7.45</v>
      </c>
      <c r="AD347" s="3">
        <v>5.1100000000000003</v>
      </c>
      <c r="AE347" s="3">
        <v>1.2</v>
      </c>
      <c r="AF347" s="3">
        <v>3</v>
      </c>
      <c r="AG347" s="3">
        <v>2</v>
      </c>
      <c r="AH347" s="3">
        <v>0.2</v>
      </c>
      <c r="AI347" s="3">
        <v>0.2</v>
      </c>
      <c r="AJ347" s="3">
        <v>1.35</v>
      </c>
      <c r="AK347" s="3">
        <v>1.22</v>
      </c>
      <c r="AL347" s="3">
        <v>0.2</v>
      </c>
      <c r="AM347" s="3">
        <v>0</v>
      </c>
      <c r="AN347" s="3">
        <v>0</v>
      </c>
      <c r="AO347" s="3">
        <v>0.3</v>
      </c>
      <c r="AP347" s="3">
        <v>0</v>
      </c>
      <c r="AQ347" s="3">
        <v>0</v>
      </c>
      <c r="AR347" s="3">
        <v>0</v>
      </c>
      <c r="AS347" s="3">
        <v>0</v>
      </c>
      <c r="AT347" s="4">
        <v>1.2</v>
      </c>
    </row>
    <row r="348" spans="1:46" x14ac:dyDescent="0.25">
      <c r="A348" s="65">
        <v>2021</v>
      </c>
      <c r="B348" s="65">
        <v>12</v>
      </c>
      <c r="C348" s="63">
        <v>15</v>
      </c>
      <c r="D348" s="64">
        <v>11</v>
      </c>
      <c r="E348" s="5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11.79</v>
      </c>
      <c r="O348" s="3">
        <v>0.31</v>
      </c>
      <c r="P348" s="3">
        <v>0</v>
      </c>
      <c r="Q348" s="3">
        <v>5.66</v>
      </c>
      <c r="R348" s="3">
        <v>0</v>
      </c>
      <c r="S348" s="3">
        <v>1.3</v>
      </c>
      <c r="T348" s="3">
        <v>0</v>
      </c>
      <c r="U348" s="3">
        <v>0</v>
      </c>
      <c r="V348" s="3">
        <v>0</v>
      </c>
      <c r="W348" s="3">
        <v>7.8</v>
      </c>
      <c r="X348" s="3">
        <v>0</v>
      </c>
      <c r="Y348" s="3">
        <v>7.57</v>
      </c>
      <c r="Z348" s="3">
        <v>0</v>
      </c>
      <c r="AA348" s="3">
        <v>0</v>
      </c>
      <c r="AB348" s="3">
        <v>0</v>
      </c>
      <c r="AC348" s="3">
        <v>7.47</v>
      </c>
      <c r="AD348" s="3">
        <v>5.12</v>
      </c>
      <c r="AE348" s="3">
        <v>1.21</v>
      </c>
      <c r="AF348" s="3">
        <v>3</v>
      </c>
      <c r="AG348" s="3">
        <v>2</v>
      </c>
      <c r="AH348" s="3">
        <v>0.2</v>
      </c>
      <c r="AI348" s="3">
        <v>0.2</v>
      </c>
      <c r="AJ348" s="3">
        <v>1.34</v>
      </c>
      <c r="AK348" s="3">
        <v>1.22</v>
      </c>
      <c r="AL348" s="3">
        <v>0.2</v>
      </c>
      <c r="AM348" s="3">
        <v>0</v>
      </c>
      <c r="AN348" s="3">
        <v>0</v>
      </c>
      <c r="AO348" s="3">
        <v>0.3</v>
      </c>
      <c r="AP348" s="3">
        <v>0</v>
      </c>
      <c r="AQ348" s="3">
        <v>0</v>
      </c>
      <c r="AR348" s="3">
        <v>0</v>
      </c>
      <c r="AS348" s="3">
        <v>0</v>
      </c>
      <c r="AT348" s="4">
        <v>1.2</v>
      </c>
    </row>
    <row r="349" spans="1:46" x14ac:dyDescent="0.25">
      <c r="A349" s="65">
        <v>2021</v>
      </c>
      <c r="B349" s="65">
        <v>12</v>
      </c>
      <c r="C349" s="63">
        <v>15</v>
      </c>
      <c r="D349" s="64">
        <v>12</v>
      </c>
      <c r="E349" s="5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11.69</v>
      </c>
      <c r="O349" s="3">
        <v>0</v>
      </c>
      <c r="P349" s="3">
        <v>0</v>
      </c>
      <c r="Q349" s="3">
        <v>5.62</v>
      </c>
      <c r="R349" s="3">
        <v>0</v>
      </c>
      <c r="S349" s="3">
        <v>1.3</v>
      </c>
      <c r="T349" s="3">
        <v>0</v>
      </c>
      <c r="U349" s="3">
        <v>0</v>
      </c>
      <c r="V349" s="3">
        <v>0</v>
      </c>
      <c r="W349" s="3">
        <v>7.89</v>
      </c>
      <c r="X349" s="3">
        <v>0</v>
      </c>
      <c r="Y349" s="3">
        <v>7.19</v>
      </c>
      <c r="Z349" s="3">
        <v>0</v>
      </c>
      <c r="AA349" s="3">
        <v>0</v>
      </c>
      <c r="AB349" s="3">
        <v>0</v>
      </c>
      <c r="AC349" s="3">
        <v>7.45</v>
      </c>
      <c r="AD349" s="3">
        <v>5.12</v>
      </c>
      <c r="AE349" s="3">
        <v>1.19</v>
      </c>
      <c r="AF349" s="3">
        <v>3</v>
      </c>
      <c r="AG349" s="3">
        <v>2</v>
      </c>
      <c r="AH349" s="3">
        <v>0.2</v>
      </c>
      <c r="AI349" s="3">
        <v>0.2</v>
      </c>
      <c r="AJ349" s="3">
        <v>1.34</v>
      </c>
      <c r="AK349" s="3">
        <v>1.22</v>
      </c>
      <c r="AL349" s="3">
        <v>0.2</v>
      </c>
      <c r="AM349" s="3">
        <v>0</v>
      </c>
      <c r="AN349" s="3">
        <v>0</v>
      </c>
      <c r="AO349" s="3">
        <v>0.3</v>
      </c>
      <c r="AP349" s="3">
        <v>0</v>
      </c>
      <c r="AQ349" s="3">
        <v>0</v>
      </c>
      <c r="AR349" s="3">
        <v>0</v>
      </c>
      <c r="AS349" s="3">
        <v>0</v>
      </c>
      <c r="AT349" s="4">
        <v>1.2</v>
      </c>
    </row>
    <row r="350" spans="1:46" x14ac:dyDescent="0.25">
      <c r="A350" s="65">
        <v>2021</v>
      </c>
      <c r="B350" s="65">
        <v>12</v>
      </c>
      <c r="C350" s="63">
        <v>15</v>
      </c>
      <c r="D350" s="64">
        <v>13</v>
      </c>
      <c r="E350" s="5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11.67</v>
      </c>
      <c r="O350" s="3">
        <v>0</v>
      </c>
      <c r="P350" s="3">
        <v>0</v>
      </c>
      <c r="Q350" s="3">
        <v>5.82</v>
      </c>
      <c r="R350" s="3">
        <v>0</v>
      </c>
      <c r="S350" s="3">
        <v>1.3</v>
      </c>
      <c r="T350" s="3">
        <v>0</v>
      </c>
      <c r="U350" s="3">
        <v>0</v>
      </c>
      <c r="V350" s="3">
        <v>0</v>
      </c>
      <c r="W350" s="3">
        <v>8</v>
      </c>
      <c r="X350" s="3">
        <v>0</v>
      </c>
      <c r="Y350" s="3">
        <v>7.12</v>
      </c>
      <c r="Z350" s="3">
        <v>0</v>
      </c>
      <c r="AA350" s="3">
        <v>0</v>
      </c>
      <c r="AB350" s="3">
        <v>0</v>
      </c>
      <c r="AC350" s="3">
        <v>7.43</v>
      </c>
      <c r="AD350" s="3">
        <v>5.12</v>
      </c>
      <c r="AE350" s="3">
        <v>1.2</v>
      </c>
      <c r="AF350" s="3">
        <v>3</v>
      </c>
      <c r="AG350" s="3">
        <v>2</v>
      </c>
      <c r="AH350" s="3">
        <v>0.2</v>
      </c>
      <c r="AI350" s="3">
        <v>0.2</v>
      </c>
      <c r="AJ350" s="3">
        <v>1.34</v>
      </c>
      <c r="AK350" s="3">
        <v>1.22</v>
      </c>
      <c r="AL350" s="3">
        <v>0.2</v>
      </c>
      <c r="AM350" s="3">
        <v>0</v>
      </c>
      <c r="AN350" s="3">
        <v>0</v>
      </c>
      <c r="AO350" s="3">
        <v>0.3</v>
      </c>
      <c r="AP350" s="3">
        <v>0</v>
      </c>
      <c r="AQ350" s="3">
        <v>0</v>
      </c>
      <c r="AR350" s="3">
        <v>0</v>
      </c>
      <c r="AS350" s="3">
        <v>0</v>
      </c>
      <c r="AT350" s="4">
        <v>1.2</v>
      </c>
    </row>
    <row r="351" spans="1:46" x14ac:dyDescent="0.25">
      <c r="A351" s="65">
        <v>2021</v>
      </c>
      <c r="B351" s="65">
        <v>12</v>
      </c>
      <c r="C351" s="63">
        <v>15</v>
      </c>
      <c r="D351" s="64">
        <v>14</v>
      </c>
      <c r="E351" s="5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12.04</v>
      </c>
      <c r="O351" s="3">
        <v>0</v>
      </c>
      <c r="P351" s="3">
        <v>0</v>
      </c>
      <c r="Q351" s="3">
        <v>6</v>
      </c>
      <c r="R351" s="3">
        <v>0</v>
      </c>
      <c r="S351" s="3">
        <v>1.3</v>
      </c>
      <c r="T351" s="3">
        <v>0</v>
      </c>
      <c r="U351" s="3">
        <v>0</v>
      </c>
      <c r="V351" s="3">
        <v>0</v>
      </c>
      <c r="W351" s="3">
        <v>8</v>
      </c>
      <c r="X351" s="3">
        <v>0</v>
      </c>
      <c r="Y351" s="3">
        <v>7.14</v>
      </c>
      <c r="Z351" s="3">
        <v>0</v>
      </c>
      <c r="AA351" s="3">
        <v>0</v>
      </c>
      <c r="AB351" s="3">
        <v>0</v>
      </c>
      <c r="AC351" s="3">
        <v>7.43</v>
      </c>
      <c r="AD351" s="3">
        <v>5.12</v>
      </c>
      <c r="AE351" s="3">
        <v>1.18</v>
      </c>
      <c r="AF351" s="3">
        <v>3</v>
      </c>
      <c r="AG351" s="3">
        <v>2</v>
      </c>
      <c r="AH351" s="3">
        <v>0.2</v>
      </c>
      <c r="AI351" s="3">
        <v>0.2</v>
      </c>
      <c r="AJ351" s="3">
        <v>1.34</v>
      </c>
      <c r="AK351" s="3">
        <v>1.22</v>
      </c>
      <c r="AL351" s="3">
        <v>0.2</v>
      </c>
      <c r="AM351" s="3">
        <v>0</v>
      </c>
      <c r="AN351" s="3">
        <v>0</v>
      </c>
      <c r="AO351" s="3">
        <v>0.2</v>
      </c>
      <c r="AP351" s="3">
        <v>0</v>
      </c>
      <c r="AQ351" s="3">
        <v>0</v>
      </c>
      <c r="AR351" s="3">
        <v>0</v>
      </c>
      <c r="AS351" s="3">
        <v>0</v>
      </c>
      <c r="AT351" s="4">
        <v>1.2</v>
      </c>
    </row>
    <row r="352" spans="1:46" x14ac:dyDescent="0.25">
      <c r="A352" s="65">
        <v>2021</v>
      </c>
      <c r="B352" s="65">
        <v>12</v>
      </c>
      <c r="C352" s="63">
        <v>15</v>
      </c>
      <c r="D352" s="64">
        <v>15</v>
      </c>
      <c r="E352" s="5">
        <v>0</v>
      </c>
      <c r="F352" s="3">
        <v>0</v>
      </c>
      <c r="G352" s="3">
        <v>0</v>
      </c>
      <c r="H352" s="3">
        <v>0</v>
      </c>
      <c r="I352" s="3">
        <v>0</v>
      </c>
      <c r="J352" s="3">
        <v>16.84</v>
      </c>
      <c r="K352" s="3">
        <v>0</v>
      </c>
      <c r="L352" s="3">
        <v>0</v>
      </c>
      <c r="M352" s="3">
        <v>0</v>
      </c>
      <c r="N352" s="3">
        <v>12.22</v>
      </c>
      <c r="O352" s="3">
        <v>0</v>
      </c>
      <c r="P352" s="3">
        <v>3.94</v>
      </c>
      <c r="Q352" s="3">
        <v>5.97</v>
      </c>
      <c r="R352" s="3">
        <v>0</v>
      </c>
      <c r="S352" s="3">
        <v>1.3</v>
      </c>
      <c r="T352" s="3">
        <v>0</v>
      </c>
      <c r="U352" s="3">
        <v>0</v>
      </c>
      <c r="V352" s="3">
        <v>0</v>
      </c>
      <c r="W352" s="3">
        <v>8</v>
      </c>
      <c r="X352" s="3">
        <v>0</v>
      </c>
      <c r="Y352" s="3">
        <v>7.48</v>
      </c>
      <c r="Z352" s="3">
        <v>0.4</v>
      </c>
      <c r="AA352" s="3">
        <v>0</v>
      </c>
      <c r="AB352" s="3">
        <v>0</v>
      </c>
      <c r="AC352" s="3">
        <v>7.43</v>
      </c>
      <c r="AD352" s="3">
        <v>0.04</v>
      </c>
      <c r="AE352" s="3">
        <v>1.21</v>
      </c>
      <c r="AF352" s="3">
        <v>3</v>
      </c>
      <c r="AG352" s="3">
        <v>2</v>
      </c>
      <c r="AH352" s="3">
        <v>0.2</v>
      </c>
      <c r="AI352" s="3">
        <v>0.2</v>
      </c>
      <c r="AJ352" s="3">
        <v>1.33</v>
      </c>
      <c r="AK352" s="3">
        <v>1.22</v>
      </c>
      <c r="AL352" s="3">
        <v>0</v>
      </c>
      <c r="AM352" s="3">
        <v>0</v>
      </c>
      <c r="AN352" s="3">
        <v>0</v>
      </c>
      <c r="AO352" s="3">
        <v>0.2</v>
      </c>
      <c r="AP352" s="3">
        <v>0</v>
      </c>
      <c r="AQ352" s="3">
        <v>0</v>
      </c>
      <c r="AR352" s="3">
        <v>0</v>
      </c>
      <c r="AS352" s="3">
        <v>0</v>
      </c>
      <c r="AT352" s="4">
        <v>1.2</v>
      </c>
    </row>
    <row r="353" spans="1:46" x14ac:dyDescent="0.25">
      <c r="A353" s="65">
        <v>2021</v>
      </c>
      <c r="B353" s="65">
        <v>12</v>
      </c>
      <c r="C353" s="63">
        <v>15</v>
      </c>
      <c r="D353" s="64">
        <v>16</v>
      </c>
      <c r="E353" s="5">
        <v>0</v>
      </c>
      <c r="F353" s="3">
        <v>0</v>
      </c>
      <c r="G353" s="3">
        <v>42.87</v>
      </c>
      <c r="H353" s="3">
        <v>0</v>
      </c>
      <c r="I353" s="3">
        <v>0</v>
      </c>
      <c r="J353" s="3">
        <v>27.13</v>
      </c>
      <c r="K353" s="3">
        <v>0</v>
      </c>
      <c r="L353" s="3">
        <v>0</v>
      </c>
      <c r="M353" s="3">
        <v>0</v>
      </c>
      <c r="N353" s="3">
        <v>12.22</v>
      </c>
      <c r="O353" s="3">
        <v>0</v>
      </c>
      <c r="P353" s="3">
        <v>21.58</v>
      </c>
      <c r="Q353" s="3">
        <v>5.93</v>
      </c>
      <c r="R353" s="3">
        <v>0</v>
      </c>
      <c r="S353" s="3">
        <v>1.3</v>
      </c>
      <c r="T353" s="3">
        <v>0</v>
      </c>
      <c r="U353" s="3">
        <v>0</v>
      </c>
      <c r="V353" s="3">
        <v>0</v>
      </c>
      <c r="W353" s="3">
        <v>8</v>
      </c>
      <c r="X353" s="3">
        <v>0</v>
      </c>
      <c r="Y353" s="3">
        <v>7.52</v>
      </c>
      <c r="Z353" s="3">
        <v>0.4</v>
      </c>
      <c r="AA353" s="3">
        <v>0</v>
      </c>
      <c r="AB353" s="3">
        <v>0</v>
      </c>
      <c r="AC353" s="3">
        <v>7.43</v>
      </c>
      <c r="AD353" s="3">
        <v>0</v>
      </c>
      <c r="AE353" s="3">
        <v>1.19</v>
      </c>
      <c r="AF353" s="3">
        <v>3</v>
      </c>
      <c r="AG353" s="3">
        <v>2</v>
      </c>
      <c r="AH353" s="3">
        <v>0.2</v>
      </c>
      <c r="AI353" s="3">
        <v>0.2</v>
      </c>
      <c r="AJ353" s="3">
        <v>1.34</v>
      </c>
      <c r="AK353" s="3">
        <v>1.22</v>
      </c>
      <c r="AL353" s="3">
        <v>0</v>
      </c>
      <c r="AM353" s="3">
        <v>0</v>
      </c>
      <c r="AN353" s="3">
        <v>0</v>
      </c>
      <c r="AO353" s="3">
        <v>0.2</v>
      </c>
      <c r="AP353" s="3">
        <v>0</v>
      </c>
      <c r="AQ353" s="3">
        <v>0</v>
      </c>
      <c r="AR353" s="3">
        <v>0</v>
      </c>
      <c r="AS353" s="3">
        <v>0</v>
      </c>
      <c r="AT353" s="4">
        <v>1.2</v>
      </c>
    </row>
    <row r="354" spans="1:46" x14ac:dyDescent="0.25">
      <c r="A354" s="65">
        <v>2021</v>
      </c>
      <c r="B354" s="65">
        <v>12</v>
      </c>
      <c r="C354" s="63">
        <v>15</v>
      </c>
      <c r="D354" s="64">
        <v>17</v>
      </c>
      <c r="E354" s="5">
        <v>0</v>
      </c>
      <c r="F354" s="3">
        <v>0.03</v>
      </c>
      <c r="G354" s="3">
        <v>44.76</v>
      </c>
      <c r="H354" s="3">
        <v>0</v>
      </c>
      <c r="I354" s="3">
        <v>0</v>
      </c>
      <c r="J354" s="3">
        <v>27.19</v>
      </c>
      <c r="K354" s="3">
        <v>0</v>
      </c>
      <c r="L354" s="3">
        <v>0</v>
      </c>
      <c r="M354" s="3">
        <v>0</v>
      </c>
      <c r="N354" s="3">
        <v>12.2</v>
      </c>
      <c r="O354" s="3">
        <v>0</v>
      </c>
      <c r="P354" s="3">
        <v>21.63</v>
      </c>
      <c r="Q354" s="3">
        <v>5.81</v>
      </c>
      <c r="R354" s="3">
        <v>0</v>
      </c>
      <c r="S354" s="3">
        <v>1.3</v>
      </c>
      <c r="T354" s="3">
        <v>0</v>
      </c>
      <c r="U354" s="3">
        <v>0</v>
      </c>
      <c r="V354" s="3">
        <v>0</v>
      </c>
      <c r="W354" s="3">
        <v>8</v>
      </c>
      <c r="X354" s="3">
        <v>0</v>
      </c>
      <c r="Y354" s="3">
        <v>7.51</v>
      </c>
      <c r="Z354" s="3">
        <v>0.4</v>
      </c>
      <c r="AA354" s="3">
        <v>0</v>
      </c>
      <c r="AB354" s="3">
        <v>0</v>
      </c>
      <c r="AC354" s="3">
        <v>7.42</v>
      </c>
      <c r="AD354" s="3">
        <v>0</v>
      </c>
      <c r="AE354" s="3">
        <v>1.27</v>
      </c>
      <c r="AF354" s="3">
        <v>3</v>
      </c>
      <c r="AG354" s="3">
        <v>2</v>
      </c>
      <c r="AH354" s="3">
        <v>0.2</v>
      </c>
      <c r="AI354" s="3">
        <v>0.2</v>
      </c>
      <c r="AJ354" s="3">
        <v>1.33</v>
      </c>
      <c r="AK354" s="3">
        <v>1.22</v>
      </c>
      <c r="AL354" s="3">
        <v>0</v>
      </c>
      <c r="AM354" s="3">
        <v>0</v>
      </c>
      <c r="AN354" s="3">
        <v>0</v>
      </c>
      <c r="AO354" s="3">
        <v>0.2</v>
      </c>
      <c r="AP354" s="3">
        <v>0</v>
      </c>
      <c r="AQ354" s="3">
        <v>0</v>
      </c>
      <c r="AR354" s="3">
        <v>0</v>
      </c>
      <c r="AS354" s="3">
        <v>0</v>
      </c>
      <c r="AT354" s="4">
        <v>1.2</v>
      </c>
    </row>
    <row r="355" spans="1:46" x14ac:dyDescent="0.25">
      <c r="A355" s="65">
        <v>2021</v>
      </c>
      <c r="B355" s="65">
        <v>12</v>
      </c>
      <c r="C355" s="63">
        <v>15</v>
      </c>
      <c r="D355" s="64">
        <v>18</v>
      </c>
      <c r="E355" s="5">
        <v>0</v>
      </c>
      <c r="F355" s="3">
        <v>44.21</v>
      </c>
      <c r="G355" s="3">
        <v>44.74</v>
      </c>
      <c r="H355" s="3">
        <v>0</v>
      </c>
      <c r="I355" s="3">
        <v>0</v>
      </c>
      <c r="J355" s="3">
        <v>27.26</v>
      </c>
      <c r="K355" s="3">
        <v>0</v>
      </c>
      <c r="L355" s="3">
        <v>0.16</v>
      </c>
      <c r="M355" s="3">
        <v>0</v>
      </c>
      <c r="N355" s="3">
        <v>12.2</v>
      </c>
      <c r="O355" s="3">
        <v>0</v>
      </c>
      <c r="P355" s="3">
        <v>21.62</v>
      </c>
      <c r="Q355" s="3">
        <v>5.74</v>
      </c>
      <c r="R355" s="3">
        <v>0</v>
      </c>
      <c r="S355" s="3">
        <v>1.3</v>
      </c>
      <c r="T355" s="3">
        <v>0</v>
      </c>
      <c r="U355" s="3">
        <v>0</v>
      </c>
      <c r="V355" s="3">
        <v>0</v>
      </c>
      <c r="W355" s="3">
        <v>8</v>
      </c>
      <c r="X355" s="3">
        <v>0</v>
      </c>
      <c r="Y355" s="3">
        <v>7.5</v>
      </c>
      <c r="Z355" s="3">
        <v>0.4</v>
      </c>
      <c r="AA355" s="3">
        <v>0</v>
      </c>
      <c r="AB355" s="3">
        <v>0</v>
      </c>
      <c r="AC355" s="3">
        <v>7.43</v>
      </c>
      <c r="AD355" s="3">
        <v>0</v>
      </c>
      <c r="AE355" s="3">
        <v>1.2</v>
      </c>
      <c r="AF355" s="3">
        <v>3</v>
      </c>
      <c r="AG355" s="3">
        <v>2</v>
      </c>
      <c r="AH355" s="3">
        <v>0.2</v>
      </c>
      <c r="AI355" s="3">
        <v>0.2</v>
      </c>
      <c r="AJ355" s="3">
        <v>0.62</v>
      </c>
      <c r="AK355" s="3">
        <v>1.23</v>
      </c>
      <c r="AL355" s="3">
        <v>0</v>
      </c>
      <c r="AM355" s="3">
        <v>0</v>
      </c>
      <c r="AN355" s="3">
        <v>0</v>
      </c>
      <c r="AO355" s="3">
        <v>0.2</v>
      </c>
      <c r="AP355" s="3">
        <v>0</v>
      </c>
      <c r="AQ355" s="3">
        <v>0</v>
      </c>
      <c r="AR355" s="3">
        <v>0</v>
      </c>
      <c r="AS355" s="3">
        <v>0</v>
      </c>
      <c r="AT355" s="4">
        <v>1.2</v>
      </c>
    </row>
    <row r="356" spans="1:46" x14ac:dyDescent="0.25">
      <c r="A356" s="65">
        <v>2021</v>
      </c>
      <c r="B356" s="65">
        <v>12</v>
      </c>
      <c r="C356" s="63">
        <v>15</v>
      </c>
      <c r="D356" s="64">
        <v>19</v>
      </c>
      <c r="E356" s="5">
        <v>0</v>
      </c>
      <c r="F356" s="3">
        <v>44.66</v>
      </c>
      <c r="G356" s="3">
        <v>44.71</v>
      </c>
      <c r="H356" s="3">
        <v>0</v>
      </c>
      <c r="I356" s="3">
        <v>6.78</v>
      </c>
      <c r="J356" s="3">
        <v>26.84</v>
      </c>
      <c r="K356" s="3">
        <v>0</v>
      </c>
      <c r="L356" s="3">
        <v>20.93</v>
      </c>
      <c r="M356" s="3">
        <v>0</v>
      </c>
      <c r="N356" s="3">
        <v>12.22</v>
      </c>
      <c r="O356" s="3">
        <v>3.41</v>
      </c>
      <c r="P356" s="3">
        <v>21.64</v>
      </c>
      <c r="Q356" s="3">
        <v>5.81</v>
      </c>
      <c r="R356" s="3">
        <v>0</v>
      </c>
      <c r="S356" s="3">
        <v>1.3</v>
      </c>
      <c r="T356" s="3">
        <v>0</v>
      </c>
      <c r="U356" s="3">
        <v>0</v>
      </c>
      <c r="V356" s="3">
        <v>0</v>
      </c>
      <c r="W356" s="3">
        <v>8</v>
      </c>
      <c r="X356" s="3">
        <v>0</v>
      </c>
      <c r="Y356" s="3">
        <v>7.53</v>
      </c>
      <c r="Z356" s="3">
        <v>0.4</v>
      </c>
      <c r="AA356" s="3">
        <v>0</v>
      </c>
      <c r="AB356" s="3">
        <v>0</v>
      </c>
      <c r="AC356" s="3">
        <v>7.42</v>
      </c>
      <c r="AD356" s="3">
        <v>4.99</v>
      </c>
      <c r="AE356" s="3">
        <v>1.2</v>
      </c>
      <c r="AF356" s="3">
        <v>3</v>
      </c>
      <c r="AG356" s="3">
        <v>2</v>
      </c>
      <c r="AH356" s="3">
        <v>0.2</v>
      </c>
      <c r="AI356" s="3">
        <v>0.2</v>
      </c>
      <c r="AJ356" s="3">
        <v>0</v>
      </c>
      <c r="AK356" s="3">
        <v>0.67</v>
      </c>
      <c r="AL356" s="3">
        <v>0</v>
      </c>
      <c r="AM356" s="3">
        <v>0</v>
      </c>
      <c r="AN356" s="3">
        <v>0</v>
      </c>
      <c r="AO356" s="3">
        <v>0.2</v>
      </c>
      <c r="AP356" s="3">
        <v>0</v>
      </c>
      <c r="AQ356" s="3">
        <v>0</v>
      </c>
      <c r="AR356" s="3">
        <v>0</v>
      </c>
      <c r="AS356" s="3">
        <v>31.34</v>
      </c>
      <c r="AT356" s="4">
        <v>1.2</v>
      </c>
    </row>
    <row r="357" spans="1:46" x14ac:dyDescent="0.25">
      <c r="A357" s="65">
        <v>2021</v>
      </c>
      <c r="B357" s="65">
        <v>12</v>
      </c>
      <c r="C357" s="63">
        <v>15</v>
      </c>
      <c r="D357" s="64">
        <v>20</v>
      </c>
      <c r="E357" s="5">
        <v>0</v>
      </c>
      <c r="F357" s="3">
        <v>43.43</v>
      </c>
      <c r="G357" s="3">
        <v>44.69</v>
      </c>
      <c r="H357" s="3">
        <v>0</v>
      </c>
      <c r="I357" s="3">
        <v>11.18</v>
      </c>
      <c r="J357" s="3">
        <v>27.18</v>
      </c>
      <c r="K357" s="3">
        <v>0</v>
      </c>
      <c r="L357" s="3">
        <v>20.97</v>
      </c>
      <c r="M357" s="3">
        <v>0</v>
      </c>
      <c r="N357" s="3">
        <v>12.13</v>
      </c>
      <c r="O357" s="3">
        <v>13.41</v>
      </c>
      <c r="P357" s="3">
        <v>21.63</v>
      </c>
      <c r="Q357" s="3">
        <v>5.86</v>
      </c>
      <c r="R357" s="3">
        <v>0</v>
      </c>
      <c r="S357" s="3">
        <v>1.3</v>
      </c>
      <c r="T357" s="3">
        <v>0</v>
      </c>
      <c r="U357" s="3">
        <v>0</v>
      </c>
      <c r="V357" s="3">
        <v>0</v>
      </c>
      <c r="W357" s="3">
        <v>8</v>
      </c>
      <c r="X357" s="3">
        <v>0</v>
      </c>
      <c r="Y357" s="3">
        <v>7.46</v>
      </c>
      <c r="Z357" s="3">
        <v>0.4</v>
      </c>
      <c r="AA357" s="3">
        <v>0</v>
      </c>
      <c r="AB357" s="3">
        <v>0</v>
      </c>
      <c r="AC357" s="3">
        <v>7.42</v>
      </c>
      <c r="AD357" s="3">
        <v>5.1100000000000003</v>
      </c>
      <c r="AE357" s="3">
        <v>1.18</v>
      </c>
      <c r="AF357" s="3">
        <v>3</v>
      </c>
      <c r="AG357" s="3">
        <v>2</v>
      </c>
      <c r="AH357" s="3">
        <v>0.2</v>
      </c>
      <c r="AI357" s="3">
        <v>0.2</v>
      </c>
      <c r="AJ357" s="3">
        <v>0.02</v>
      </c>
      <c r="AK357" s="3">
        <v>0.01</v>
      </c>
      <c r="AL357" s="3">
        <v>0</v>
      </c>
      <c r="AM357" s="3">
        <v>0</v>
      </c>
      <c r="AN357" s="3">
        <v>0</v>
      </c>
      <c r="AO357" s="3">
        <v>0.2</v>
      </c>
      <c r="AP357" s="3">
        <v>0</v>
      </c>
      <c r="AQ357" s="3">
        <v>0</v>
      </c>
      <c r="AR357" s="3">
        <v>0</v>
      </c>
      <c r="AS357" s="3">
        <v>34.549999999999997</v>
      </c>
      <c r="AT357" s="4">
        <v>1.2</v>
      </c>
    </row>
    <row r="358" spans="1:46" x14ac:dyDescent="0.25">
      <c r="A358" s="65">
        <v>2021</v>
      </c>
      <c r="B358" s="65">
        <v>12</v>
      </c>
      <c r="C358" s="63">
        <v>15</v>
      </c>
      <c r="D358" s="64">
        <v>21</v>
      </c>
      <c r="E358" s="5">
        <v>0</v>
      </c>
      <c r="F358" s="3">
        <v>43.37</v>
      </c>
      <c r="G358" s="3">
        <v>44.69</v>
      </c>
      <c r="H358" s="3">
        <v>0</v>
      </c>
      <c r="I358" s="3">
        <v>0</v>
      </c>
      <c r="J358" s="3">
        <v>28.11</v>
      </c>
      <c r="K358" s="3">
        <v>0</v>
      </c>
      <c r="L358" s="3">
        <v>20.98</v>
      </c>
      <c r="M358" s="3">
        <v>0</v>
      </c>
      <c r="N358" s="3">
        <v>12.15</v>
      </c>
      <c r="O358" s="3">
        <v>0</v>
      </c>
      <c r="P358" s="3">
        <v>21.62</v>
      </c>
      <c r="Q358" s="3">
        <v>5.91</v>
      </c>
      <c r="R358" s="3">
        <v>0</v>
      </c>
      <c r="S358" s="3">
        <v>1.3</v>
      </c>
      <c r="T358" s="3">
        <v>0</v>
      </c>
      <c r="U358" s="3">
        <v>0</v>
      </c>
      <c r="V358" s="3">
        <v>0</v>
      </c>
      <c r="W358" s="3">
        <v>8</v>
      </c>
      <c r="X358" s="3">
        <v>0</v>
      </c>
      <c r="Y358" s="3">
        <v>7.47</v>
      </c>
      <c r="Z358" s="3">
        <v>0.4</v>
      </c>
      <c r="AA358" s="3">
        <v>0</v>
      </c>
      <c r="AB358" s="3">
        <v>0</v>
      </c>
      <c r="AC358" s="3">
        <v>7.42</v>
      </c>
      <c r="AD358" s="3">
        <v>5.1100000000000003</v>
      </c>
      <c r="AE358" s="3">
        <v>1.22</v>
      </c>
      <c r="AF358" s="3">
        <v>3</v>
      </c>
      <c r="AG358" s="3">
        <v>2</v>
      </c>
      <c r="AH358" s="3">
        <v>0.2</v>
      </c>
      <c r="AI358" s="3">
        <v>0.2</v>
      </c>
      <c r="AJ358" s="3">
        <v>0.05</v>
      </c>
      <c r="AK358" s="3">
        <v>0.02</v>
      </c>
      <c r="AL358" s="3">
        <v>0</v>
      </c>
      <c r="AM358" s="3">
        <v>0</v>
      </c>
      <c r="AN358" s="3">
        <v>0</v>
      </c>
      <c r="AO358" s="3">
        <v>0.2</v>
      </c>
      <c r="AP358" s="3">
        <v>0</v>
      </c>
      <c r="AQ358" s="3">
        <v>0</v>
      </c>
      <c r="AR358" s="3">
        <v>0</v>
      </c>
      <c r="AS358" s="3">
        <v>34.6</v>
      </c>
      <c r="AT358" s="4">
        <v>1.2</v>
      </c>
    </row>
    <row r="359" spans="1:46" x14ac:dyDescent="0.25">
      <c r="A359" s="65">
        <v>2021</v>
      </c>
      <c r="B359" s="65">
        <v>12</v>
      </c>
      <c r="C359" s="63">
        <v>15</v>
      </c>
      <c r="D359" s="64">
        <v>22</v>
      </c>
      <c r="E359" s="5">
        <v>0</v>
      </c>
      <c r="F359" s="3">
        <v>42.93</v>
      </c>
      <c r="G359" s="3">
        <v>44.64</v>
      </c>
      <c r="H359" s="3">
        <v>0</v>
      </c>
      <c r="I359" s="3">
        <v>0</v>
      </c>
      <c r="J359" s="3">
        <v>28.13</v>
      </c>
      <c r="K359" s="3">
        <v>0</v>
      </c>
      <c r="L359" s="3">
        <v>20.95</v>
      </c>
      <c r="M359" s="3">
        <v>0</v>
      </c>
      <c r="N359" s="3">
        <v>12.11</v>
      </c>
      <c r="O359" s="3">
        <v>0</v>
      </c>
      <c r="P359" s="3">
        <v>21.55</v>
      </c>
      <c r="Q359" s="3">
        <v>5.96</v>
      </c>
      <c r="R359" s="3">
        <v>0</v>
      </c>
      <c r="S359" s="3">
        <v>1.3</v>
      </c>
      <c r="T359" s="3">
        <v>0</v>
      </c>
      <c r="U359" s="3">
        <v>0</v>
      </c>
      <c r="V359" s="3">
        <v>0</v>
      </c>
      <c r="W359" s="3">
        <v>8</v>
      </c>
      <c r="X359" s="3">
        <v>0</v>
      </c>
      <c r="Y359" s="3">
        <v>7.46</v>
      </c>
      <c r="Z359" s="3">
        <v>0.4</v>
      </c>
      <c r="AA359" s="3">
        <v>0</v>
      </c>
      <c r="AB359" s="3">
        <v>0</v>
      </c>
      <c r="AC359" s="3">
        <v>7.42</v>
      </c>
      <c r="AD359" s="3">
        <v>5.1100000000000003</v>
      </c>
      <c r="AE359" s="3">
        <v>1.28</v>
      </c>
      <c r="AF359" s="3">
        <v>3</v>
      </c>
      <c r="AG359" s="3">
        <v>2</v>
      </c>
      <c r="AH359" s="3">
        <v>0.2</v>
      </c>
      <c r="AI359" s="3">
        <v>0.2</v>
      </c>
      <c r="AJ359" s="3">
        <v>1.28</v>
      </c>
      <c r="AK359" s="3">
        <v>1.03</v>
      </c>
      <c r="AL359" s="3">
        <v>0</v>
      </c>
      <c r="AM359" s="3">
        <v>0</v>
      </c>
      <c r="AN359" s="3">
        <v>0</v>
      </c>
      <c r="AO359" s="3">
        <v>0.2</v>
      </c>
      <c r="AP359" s="3">
        <v>0</v>
      </c>
      <c r="AQ359" s="3">
        <v>0</v>
      </c>
      <c r="AR359" s="3">
        <v>0</v>
      </c>
      <c r="AS359" s="3">
        <v>34.380000000000003</v>
      </c>
      <c r="AT359" s="4">
        <v>1.2</v>
      </c>
    </row>
    <row r="360" spans="1:46" x14ac:dyDescent="0.25">
      <c r="A360" s="65">
        <v>2021</v>
      </c>
      <c r="B360" s="65">
        <v>12</v>
      </c>
      <c r="C360" s="63">
        <v>15</v>
      </c>
      <c r="D360" s="64">
        <v>23</v>
      </c>
      <c r="E360" s="5">
        <v>0</v>
      </c>
      <c r="F360" s="3">
        <v>42.81</v>
      </c>
      <c r="G360" s="3">
        <v>44.67</v>
      </c>
      <c r="H360" s="3">
        <v>0</v>
      </c>
      <c r="I360" s="3">
        <v>0</v>
      </c>
      <c r="J360" s="3">
        <v>28.2</v>
      </c>
      <c r="K360" s="3">
        <v>0</v>
      </c>
      <c r="L360" s="3">
        <v>21.32</v>
      </c>
      <c r="M360" s="3">
        <v>0</v>
      </c>
      <c r="N360" s="3">
        <v>12.12</v>
      </c>
      <c r="O360" s="3">
        <v>0</v>
      </c>
      <c r="P360" s="3">
        <v>21.61</v>
      </c>
      <c r="Q360" s="3">
        <v>6.02</v>
      </c>
      <c r="R360" s="3">
        <v>0</v>
      </c>
      <c r="S360" s="3">
        <v>1.3</v>
      </c>
      <c r="T360" s="3">
        <v>0</v>
      </c>
      <c r="U360" s="3">
        <v>0</v>
      </c>
      <c r="V360" s="3">
        <v>0</v>
      </c>
      <c r="W360" s="3">
        <v>8</v>
      </c>
      <c r="X360" s="3">
        <v>0</v>
      </c>
      <c r="Y360" s="3">
        <v>7.45</v>
      </c>
      <c r="Z360" s="3">
        <v>0.4</v>
      </c>
      <c r="AA360" s="3">
        <v>0</v>
      </c>
      <c r="AB360" s="3">
        <v>0</v>
      </c>
      <c r="AC360" s="3">
        <v>7.42</v>
      </c>
      <c r="AD360" s="3">
        <v>5.1100000000000003</v>
      </c>
      <c r="AE360" s="3">
        <v>1.21</v>
      </c>
      <c r="AF360" s="3">
        <v>3</v>
      </c>
      <c r="AG360" s="3">
        <v>2</v>
      </c>
      <c r="AH360" s="3">
        <v>0.2</v>
      </c>
      <c r="AI360" s="3">
        <v>0.2</v>
      </c>
      <c r="AJ360" s="3">
        <v>1.34</v>
      </c>
      <c r="AK360" s="3">
        <v>1.21</v>
      </c>
      <c r="AL360" s="3">
        <v>0</v>
      </c>
      <c r="AM360" s="3">
        <v>0</v>
      </c>
      <c r="AN360" s="3">
        <v>0</v>
      </c>
      <c r="AO360" s="3">
        <v>0.2</v>
      </c>
      <c r="AP360" s="3">
        <v>0</v>
      </c>
      <c r="AQ360" s="3">
        <v>0</v>
      </c>
      <c r="AR360" s="3">
        <v>0</v>
      </c>
      <c r="AS360" s="3">
        <v>34.450000000000003</v>
      </c>
      <c r="AT360" s="4">
        <v>1.2</v>
      </c>
    </row>
    <row r="361" spans="1:46" x14ac:dyDescent="0.25">
      <c r="A361" s="65">
        <v>2021</v>
      </c>
      <c r="B361" s="65">
        <v>12</v>
      </c>
      <c r="C361" s="63">
        <v>15</v>
      </c>
      <c r="D361" s="64">
        <v>24</v>
      </c>
      <c r="E361" s="5">
        <v>0</v>
      </c>
      <c r="F361" s="3">
        <v>42.63</v>
      </c>
      <c r="G361" s="3">
        <v>44.67</v>
      </c>
      <c r="H361" s="3">
        <v>0</v>
      </c>
      <c r="I361" s="3">
        <v>0</v>
      </c>
      <c r="J361" s="3">
        <v>27.57</v>
      </c>
      <c r="K361" s="3">
        <v>0</v>
      </c>
      <c r="L361" s="3">
        <v>21.31</v>
      </c>
      <c r="M361" s="3">
        <v>0</v>
      </c>
      <c r="N361" s="3">
        <v>12.12</v>
      </c>
      <c r="O361" s="3">
        <v>0</v>
      </c>
      <c r="P361" s="3">
        <v>21.6</v>
      </c>
      <c r="Q361" s="3">
        <v>5.78</v>
      </c>
      <c r="R361" s="3">
        <v>0</v>
      </c>
      <c r="S361" s="3">
        <v>1.3</v>
      </c>
      <c r="T361" s="3">
        <v>0.2</v>
      </c>
      <c r="U361" s="3">
        <v>0</v>
      </c>
      <c r="V361" s="3">
        <v>0</v>
      </c>
      <c r="W361" s="3">
        <v>8</v>
      </c>
      <c r="X361" s="3">
        <v>0</v>
      </c>
      <c r="Y361" s="3">
        <v>7.46</v>
      </c>
      <c r="Z361" s="3">
        <v>0.4</v>
      </c>
      <c r="AA361" s="3">
        <v>0</v>
      </c>
      <c r="AB361" s="3">
        <v>0</v>
      </c>
      <c r="AC361" s="3">
        <v>7.42</v>
      </c>
      <c r="AD361" s="3">
        <v>5.1100000000000003</v>
      </c>
      <c r="AE361" s="3">
        <v>1.03</v>
      </c>
      <c r="AF361" s="3">
        <v>3</v>
      </c>
      <c r="AG361" s="3">
        <v>2</v>
      </c>
      <c r="AH361" s="3">
        <v>0.2</v>
      </c>
      <c r="AI361" s="3">
        <v>0.2</v>
      </c>
      <c r="AJ361" s="3">
        <v>1.35</v>
      </c>
      <c r="AK361" s="3">
        <v>1.22</v>
      </c>
      <c r="AL361" s="3">
        <v>0</v>
      </c>
      <c r="AM361" s="3">
        <v>0</v>
      </c>
      <c r="AN361" s="3">
        <v>0</v>
      </c>
      <c r="AO361" s="3">
        <v>0.2</v>
      </c>
      <c r="AP361" s="3">
        <v>0</v>
      </c>
      <c r="AQ361" s="3">
        <v>0</v>
      </c>
      <c r="AR361" s="3">
        <v>0</v>
      </c>
      <c r="AS361" s="3">
        <v>34.43</v>
      </c>
      <c r="AT361" s="4">
        <v>1.2</v>
      </c>
    </row>
    <row r="362" spans="1:46" x14ac:dyDescent="0.25">
      <c r="A362" s="65">
        <v>2021</v>
      </c>
      <c r="B362" s="65">
        <v>12</v>
      </c>
      <c r="C362" s="63">
        <v>16</v>
      </c>
      <c r="D362" s="64">
        <v>1</v>
      </c>
      <c r="E362" s="5">
        <v>0</v>
      </c>
      <c r="F362" s="3">
        <v>43.59</v>
      </c>
      <c r="G362" s="3">
        <v>9.52</v>
      </c>
      <c r="H362" s="3">
        <v>0</v>
      </c>
      <c r="I362" s="3">
        <v>0</v>
      </c>
      <c r="J362" s="3">
        <v>27.57</v>
      </c>
      <c r="K362" s="3">
        <v>0</v>
      </c>
      <c r="L362" s="3">
        <v>0.22</v>
      </c>
      <c r="M362" s="3">
        <v>0</v>
      </c>
      <c r="N362" s="3">
        <v>12.19</v>
      </c>
      <c r="O362" s="3">
        <v>0</v>
      </c>
      <c r="P362" s="3">
        <v>21.61</v>
      </c>
      <c r="Q362" s="3">
        <v>5.74</v>
      </c>
      <c r="R362" s="3">
        <v>0</v>
      </c>
      <c r="S362" s="3">
        <v>1.3</v>
      </c>
      <c r="T362" s="3">
        <v>0.2</v>
      </c>
      <c r="U362" s="3">
        <v>0</v>
      </c>
      <c r="V362" s="3">
        <v>0</v>
      </c>
      <c r="W362" s="3">
        <v>8</v>
      </c>
      <c r="X362" s="3">
        <v>0</v>
      </c>
      <c r="Y362" s="3">
        <v>7.53</v>
      </c>
      <c r="Z362" s="3">
        <v>0.5</v>
      </c>
      <c r="AA362" s="3">
        <v>0</v>
      </c>
      <c r="AB362" s="3">
        <v>0</v>
      </c>
      <c r="AC362" s="3">
        <v>7.43</v>
      </c>
      <c r="AD362" s="3">
        <v>5.1100000000000003</v>
      </c>
      <c r="AE362" s="3">
        <v>1.0900000000000001</v>
      </c>
      <c r="AF362" s="3">
        <v>3</v>
      </c>
      <c r="AG362" s="3">
        <v>2</v>
      </c>
      <c r="AH362" s="3">
        <v>0.2</v>
      </c>
      <c r="AI362" s="3">
        <v>0.2</v>
      </c>
      <c r="AJ362" s="3">
        <v>1.35</v>
      </c>
      <c r="AK362" s="3">
        <v>1.22</v>
      </c>
      <c r="AL362" s="3">
        <v>0.2</v>
      </c>
      <c r="AM362" s="3">
        <v>0</v>
      </c>
      <c r="AN362" s="3">
        <v>0</v>
      </c>
      <c r="AO362" s="3">
        <v>0.2</v>
      </c>
      <c r="AP362" s="3">
        <v>0</v>
      </c>
      <c r="AQ362" s="3">
        <v>0</v>
      </c>
      <c r="AR362" s="3">
        <v>0</v>
      </c>
      <c r="AS362" s="3">
        <v>3.29</v>
      </c>
      <c r="AT362" s="4">
        <v>1.2</v>
      </c>
    </row>
    <row r="363" spans="1:46" x14ac:dyDescent="0.25">
      <c r="A363" s="65">
        <v>2021</v>
      </c>
      <c r="B363" s="65">
        <v>12</v>
      </c>
      <c r="C363" s="63">
        <v>16</v>
      </c>
      <c r="D363" s="64">
        <v>2</v>
      </c>
      <c r="E363" s="5">
        <v>0</v>
      </c>
      <c r="F363" s="3">
        <v>41.92</v>
      </c>
      <c r="G363" s="3">
        <v>0</v>
      </c>
      <c r="H363" s="3">
        <v>0</v>
      </c>
      <c r="I363" s="3">
        <v>0</v>
      </c>
      <c r="J363" s="3">
        <v>27.53</v>
      </c>
      <c r="K363" s="3">
        <v>0</v>
      </c>
      <c r="L363" s="3">
        <v>0</v>
      </c>
      <c r="M363" s="3">
        <v>0</v>
      </c>
      <c r="N363" s="3">
        <v>11.82</v>
      </c>
      <c r="O363" s="3">
        <v>0</v>
      </c>
      <c r="P363" s="3">
        <v>21.62</v>
      </c>
      <c r="Q363" s="3">
        <v>5.81</v>
      </c>
      <c r="R363" s="3">
        <v>0</v>
      </c>
      <c r="S363" s="3">
        <v>1.3</v>
      </c>
      <c r="T363" s="3">
        <v>0.2</v>
      </c>
      <c r="U363" s="3">
        <v>0</v>
      </c>
      <c r="V363" s="3">
        <v>0</v>
      </c>
      <c r="W363" s="3">
        <v>8</v>
      </c>
      <c r="X363" s="3">
        <v>0</v>
      </c>
      <c r="Y363" s="3">
        <v>7.46</v>
      </c>
      <c r="Z363" s="3">
        <v>0.5</v>
      </c>
      <c r="AA363" s="3">
        <v>0</v>
      </c>
      <c r="AB363" s="3">
        <v>0</v>
      </c>
      <c r="AC363" s="3">
        <v>7.42</v>
      </c>
      <c r="AD363" s="3">
        <v>5.1100000000000003</v>
      </c>
      <c r="AE363" s="3">
        <v>1.1000000000000001</v>
      </c>
      <c r="AF363" s="3">
        <v>3</v>
      </c>
      <c r="AG363" s="3">
        <v>2</v>
      </c>
      <c r="AH363" s="3">
        <v>0.2</v>
      </c>
      <c r="AI363" s="3">
        <v>0.2</v>
      </c>
      <c r="AJ363" s="3">
        <v>1.34</v>
      </c>
      <c r="AK363" s="3">
        <v>1.21</v>
      </c>
      <c r="AL363" s="3">
        <v>0.2</v>
      </c>
      <c r="AM363" s="3">
        <v>0</v>
      </c>
      <c r="AN363" s="3">
        <v>0</v>
      </c>
      <c r="AO363" s="3">
        <v>0.2</v>
      </c>
      <c r="AP363" s="3">
        <v>0</v>
      </c>
      <c r="AQ363" s="3">
        <v>0</v>
      </c>
      <c r="AR363" s="3">
        <v>0</v>
      </c>
      <c r="AS363" s="3">
        <v>0</v>
      </c>
      <c r="AT363" s="4">
        <v>1.2</v>
      </c>
    </row>
    <row r="364" spans="1:46" x14ac:dyDescent="0.25">
      <c r="A364" s="65">
        <v>2021</v>
      </c>
      <c r="B364" s="65">
        <v>12</v>
      </c>
      <c r="C364" s="63">
        <v>16</v>
      </c>
      <c r="D364" s="64">
        <v>3</v>
      </c>
      <c r="E364" s="5">
        <v>0</v>
      </c>
      <c r="F364" s="3">
        <v>0.08</v>
      </c>
      <c r="G364" s="3">
        <v>0</v>
      </c>
      <c r="H364" s="3">
        <v>0</v>
      </c>
      <c r="I364" s="3">
        <v>0</v>
      </c>
      <c r="J364" s="3">
        <v>27.48</v>
      </c>
      <c r="K364" s="3">
        <v>0</v>
      </c>
      <c r="L364" s="3">
        <v>0</v>
      </c>
      <c r="M364" s="3">
        <v>0</v>
      </c>
      <c r="N364" s="3">
        <v>11.85</v>
      </c>
      <c r="O364" s="3">
        <v>0</v>
      </c>
      <c r="P364" s="3">
        <v>21.62</v>
      </c>
      <c r="Q364" s="3">
        <v>5.82</v>
      </c>
      <c r="R364" s="3">
        <v>0</v>
      </c>
      <c r="S364" s="3">
        <v>1.3</v>
      </c>
      <c r="T364" s="3">
        <v>0.2</v>
      </c>
      <c r="U364" s="3">
        <v>0</v>
      </c>
      <c r="V364" s="3">
        <v>0</v>
      </c>
      <c r="W364" s="3">
        <v>8</v>
      </c>
      <c r="X364" s="3">
        <v>0</v>
      </c>
      <c r="Y364" s="3">
        <v>7.49</v>
      </c>
      <c r="Z364" s="3">
        <v>0.5</v>
      </c>
      <c r="AA364" s="3">
        <v>0</v>
      </c>
      <c r="AB364" s="3">
        <v>0</v>
      </c>
      <c r="AC364" s="3">
        <v>7.42</v>
      </c>
      <c r="AD364" s="3">
        <v>5.1100000000000003</v>
      </c>
      <c r="AE364" s="3">
        <v>1.1000000000000001</v>
      </c>
      <c r="AF364" s="3">
        <v>3</v>
      </c>
      <c r="AG364" s="3">
        <v>2</v>
      </c>
      <c r="AH364" s="3">
        <v>0.2</v>
      </c>
      <c r="AI364" s="3">
        <v>0.2</v>
      </c>
      <c r="AJ364" s="3">
        <v>1.35</v>
      </c>
      <c r="AK364" s="3">
        <v>1.21</v>
      </c>
      <c r="AL364" s="3">
        <v>0.2</v>
      </c>
      <c r="AM364" s="3">
        <v>0</v>
      </c>
      <c r="AN364" s="3">
        <v>0</v>
      </c>
      <c r="AO364" s="3">
        <v>0.2</v>
      </c>
      <c r="AP364" s="3">
        <v>0</v>
      </c>
      <c r="AQ364" s="3">
        <v>0</v>
      </c>
      <c r="AR364" s="3">
        <v>0</v>
      </c>
      <c r="AS364" s="3">
        <v>0</v>
      </c>
      <c r="AT364" s="4">
        <v>1.2</v>
      </c>
    </row>
    <row r="365" spans="1:46" x14ac:dyDescent="0.25">
      <c r="A365" s="65">
        <v>2021</v>
      </c>
      <c r="B365" s="65">
        <v>12</v>
      </c>
      <c r="C365" s="63">
        <v>16</v>
      </c>
      <c r="D365" s="64">
        <v>4</v>
      </c>
      <c r="E365" s="5">
        <v>0</v>
      </c>
      <c r="F365" s="3">
        <v>0</v>
      </c>
      <c r="G365" s="3">
        <v>0</v>
      </c>
      <c r="H365" s="3">
        <v>0</v>
      </c>
      <c r="I365" s="3">
        <v>0</v>
      </c>
      <c r="J365" s="3">
        <v>27.42</v>
      </c>
      <c r="K365" s="3">
        <v>0</v>
      </c>
      <c r="L365" s="3">
        <v>0</v>
      </c>
      <c r="M365" s="3">
        <v>0</v>
      </c>
      <c r="N365" s="3">
        <v>11.82</v>
      </c>
      <c r="O365" s="3">
        <v>0</v>
      </c>
      <c r="P365" s="3">
        <v>21.62</v>
      </c>
      <c r="Q365" s="3">
        <v>5.88</v>
      </c>
      <c r="R365" s="3">
        <v>0</v>
      </c>
      <c r="S365" s="3">
        <v>1.3</v>
      </c>
      <c r="T365" s="3">
        <v>0.2</v>
      </c>
      <c r="U365" s="3">
        <v>0</v>
      </c>
      <c r="V365" s="3">
        <v>0</v>
      </c>
      <c r="W365" s="3">
        <v>8</v>
      </c>
      <c r="X365" s="3">
        <v>0</v>
      </c>
      <c r="Y365" s="3">
        <v>7.46</v>
      </c>
      <c r="Z365" s="3">
        <v>0.5</v>
      </c>
      <c r="AA365" s="3">
        <v>0</v>
      </c>
      <c r="AB365" s="3">
        <v>0</v>
      </c>
      <c r="AC365" s="3">
        <v>7.42</v>
      </c>
      <c r="AD365" s="3">
        <v>5.1100000000000003</v>
      </c>
      <c r="AE365" s="3">
        <v>1.0900000000000001</v>
      </c>
      <c r="AF365" s="3">
        <v>3</v>
      </c>
      <c r="AG365" s="3">
        <v>2</v>
      </c>
      <c r="AH365" s="3">
        <v>0.2</v>
      </c>
      <c r="AI365" s="3">
        <v>0.2</v>
      </c>
      <c r="AJ365" s="3">
        <v>1.35</v>
      </c>
      <c r="AK365" s="3">
        <v>1.21</v>
      </c>
      <c r="AL365" s="3">
        <v>0.2</v>
      </c>
      <c r="AM365" s="3">
        <v>0</v>
      </c>
      <c r="AN365" s="3">
        <v>0</v>
      </c>
      <c r="AO365" s="3">
        <v>0.2</v>
      </c>
      <c r="AP365" s="3">
        <v>0</v>
      </c>
      <c r="AQ365" s="3">
        <v>0</v>
      </c>
      <c r="AR365" s="3">
        <v>0</v>
      </c>
      <c r="AS365" s="3">
        <v>0</v>
      </c>
      <c r="AT365" s="4">
        <v>1.2</v>
      </c>
    </row>
    <row r="366" spans="1:46" x14ac:dyDescent="0.25">
      <c r="A366" s="65">
        <v>2021</v>
      </c>
      <c r="B366" s="65">
        <v>12</v>
      </c>
      <c r="C366" s="63">
        <v>16</v>
      </c>
      <c r="D366" s="64">
        <v>5</v>
      </c>
      <c r="E366" s="5">
        <v>0</v>
      </c>
      <c r="F366" s="3">
        <v>0</v>
      </c>
      <c r="G366" s="3">
        <v>0</v>
      </c>
      <c r="H366" s="3">
        <v>0</v>
      </c>
      <c r="I366" s="3">
        <v>0</v>
      </c>
      <c r="J366" s="3">
        <v>27.35</v>
      </c>
      <c r="K366" s="3">
        <v>0</v>
      </c>
      <c r="L366" s="3">
        <v>0</v>
      </c>
      <c r="M366" s="3">
        <v>0</v>
      </c>
      <c r="N366" s="3">
        <v>11.82</v>
      </c>
      <c r="O366" s="3">
        <v>0</v>
      </c>
      <c r="P366" s="3">
        <v>21.61</v>
      </c>
      <c r="Q366" s="3">
        <v>5.86</v>
      </c>
      <c r="R366" s="3">
        <v>0</v>
      </c>
      <c r="S366" s="3">
        <v>1.3</v>
      </c>
      <c r="T366" s="3">
        <v>0.2</v>
      </c>
      <c r="U366" s="3">
        <v>0</v>
      </c>
      <c r="V366" s="3">
        <v>0</v>
      </c>
      <c r="W366" s="3">
        <v>8</v>
      </c>
      <c r="X366" s="3">
        <v>0</v>
      </c>
      <c r="Y366" s="3">
        <v>7.47</v>
      </c>
      <c r="Z366" s="3">
        <v>0.5</v>
      </c>
      <c r="AA366" s="3">
        <v>0</v>
      </c>
      <c r="AB366" s="3">
        <v>0</v>
      </c>
      <c r="AC366" s="3">
        <v>7.42</v>
      </c>
      <c r="AD366" s="3">
        <v>5.0999999999999996</v>
      </c>
      <c r="AE366" s="3">
        <v>1.17</v>
      </c>
      <c r="AF366" s="3">
        <v>3</v>
      </c>
      <c r="AG366" s="3">
        <v>2</v>
      </c>
      <c r="AH366" s="3">
        <v>0.2</v>
      </c>
      <c r="AI366" s="3">
        <v>0.2</v>
      </c>
      <c r="AJ366" s="3">
        <v>1.34</v>
      </c>
      <c r="AK366" s="3">
        <v>1.21</v>
      </c>
      <c r="AL366" s="3">
        <v>0.2</v>
      </c>
      <c r="AM366" s="3">
        <v>0</v>
      </c>
      <c r="AN366" s="3">
        <v>0</v>
      </c>
      <c r="AO366" s="3">
        <v>0.2</v>
      </c>
      <c r="AP366" s="3">
        <v>0</v>
      </c>
      <c r="AQ366" s="3">
        <v>0</v>
      </c>
      <c r="AR366" s="3">
        <v>0</v>
      </c>
      <c r="AS366" s="3">
        <v>0</v>
      </c>
      <c r="AT366" s="4">
        <v>1.2</v>
      </c>
    </row>
    <row r="367" spans="1:46" x14ac:dyDescent="0.25">
      <c r="A367" s="65">
        <v>2021</v>
      </c>
      <c r="B367" s="65">
        <v>12</v>
      </c>
      <c r="C367" s="63">
        <v>16</v>
      </c>
      <c r="D367" s="64">
        <v>6</v>
      </c>
      <c r="E367" s="5">
        <v>0</v>
      </c>
      <c r="F367" s="3">
        <v>0</v>
      </c>
      <c r="G367" s="3">
        <v>0</v>
      </c>
      <c r="H367" s="3">
        <v>0</v>
      </c>
      <c r="I367" s="3">
        <v>0</v>
      </c>
      <c r="J367" s="3">
        <v>27.3</v>
      </c>
      <c r="K367" s="3">
        <v>0</v>
      </c>
      <c r="L367" s="3">
        <v>0</v>
      </c>
      <c r="M367" s="3">
        <v>0</v>
      </c>
      <c r="N367" s="3">
        <v>11.86</v>
      </c>
      <c r="O367" s="3">
        <v>0</v>
      </c>
      <c r="P367" s="3">
        <v>21.61</v>
      </c>
      <c r="Q367" s="3">
        <v>5.83</v>
      </c>
      <c r="R367" s="3">
        <v>0</v>
      </c>
      <c r="S367" s="3">
        <v>1.3</v>
      </c>
      <c r="T367" s="3">
        <v>0.2</v>
      </c>
      <c r="U367" s="3">
        <v>0</v>
      </c>
      <c r="V367" s="3">
        <v>0</v>
      </c>
      <c r="W367" s="3">
        <v>8</v>
      </c>
      <c r="X367" s="3">
        <v>0</v>
      </c>
      <c r="Y367" s="3">
        <v>7.49</v>
      </c>
      <c r="Z367" s="3">
        <v>0.5</v>
      </c>
      <c r="AA367" s="3">
        <v>0</v>
      </c>
      <c r="AB367" s="3">
        <v>0</v>
      </c>
      <c r="AC367" s="3">
        <v>7.42</v>
      </c>
      <c r="AD367" s="3">
        <v>5.0999999999999996</v>
      </c>
      <c r="AE367" s="3">
        <v>1.17</v>
      </c>
      <c r="AF367" s="3">
        <v>3</v>
      </c>
      <c r="AG367" s="3">
        <v>2</v>
      </c>
      <c r="AH367" s="3">
        <v>0.2</v>
      </c>
      <c r="AI367" s="3">
        <v>0.2</v>
      </c>
      <c r="AJ367" s="3">
        <v>1.34</v>
      </c>
      <c r="AK367" s="3">
        <v>1.21</v>
      </c>
      <c r="AL367" s="3">
        <v>0.2</v>
      </c>
      <c r="AM367" s="3">
        <v>0</v>
      </c>
      <c r="AN367" s="3">
        <v>0</v>
      </c>
      <c r="AO367" s="3">
        <v>0.2</v>
      </c>
      <c r="AP367" s="3">
        <v>0</v>
      </c>
      <c r="AQ367" s="3">
        <v>0</v>
      </c>
      <c r="AR367" s="3">
        <v>0</v>
      </c>
      <c r="AS367" s="3">
        <v>0</v>
      </c>
      <c r="AT367" s="4">
        <v>1.2</v>
      </c>
    </row>
    <row r="368" spans="1:46" x14ac:dyDescent="0.25">
      <c r="A368" s="65">
        <v>2021</v>
      </c>
      <c r="B368" s="65">
        <v>12</v>
      </c>
      <c r="C368" s="63">
        <v>16</v>
      </c>
      <c r="D368" s="64">
        <v>7</v>
      </c>
      <c r="E368" s="5">
        <v>0</v>
      </c>
      <c r="F368" s="3">
        <v>0</v>
      </c>
      <c r="G368" s="3">
        <v>0</v>
      </c>
      <c r="H368" s="3">
        <v>0</v>
      </c>
      <c r="I368" s="3">
        <v>0</v>
      </c>
      <c r="J368" s="3">
        <v>27.25</v>
      </c>
      <c r="K368" s="3">
        <v>0</v>
      </c>
      <c r="L368" s="3">
        <v>0</v>
      </c>
      <c r="M368" s="3">
        <v>0</v>
      </c>
      <c r="N368" s="3">
        <v>11.94</v>
      </c>
      <c r="O368" s="3">
        <v>0</v>
      </c>
      <c r="P368" s="3">
        <v>21.66</v>
      </c>
      <c r="Q368" s="3">
        <v>5.78</v>
      </c>
      <c r="R368" s="3">
        <v>0</v>
      </c>
      <c r="S368" s="3">
        <v>1.3</v>
      </c>
      <c r="T368" s="3">
        <v>0.2</v>
      </c>
      <c r="U368" s="3">
        <v>0</v>
      </c>
      <c r="V368" s="3">
        <v>0</v>
      </c>
      <c r="W368" s="3">
        <v>8</v>
      </c>
      <c r="X368" s="3">
        <v>0</v>
      </c>
      <c r="Y368" s="3">
        <v>7.55</v>
      </c>
      <c r="Z368" s="3">
        <v>0.5</v>
      </c>
      <c r="AA368" s="3">
        <v>0</v>
      </c>
      <c r="AB368" s="3">
        <v>0</v>
      </c>
      <c r="AC368" s="3">
        <v>7.42</v>
      </c>
      <c r="AD368" s="3">
        <v>5.0999999999999996</v>
      </c>
      <c r="AE368" s="3">
        <v>1.1200000000000001</v>
      </c>
      <c r="AF368" s="3">
        <v>3</v>
      </c>
      <c r="AG368" s="3">
        <v>2</v>
      </c>
      <c r="AH368" s="3">
        <v>0.2</v>
      </c>
      <c r="AI368" s="3">
        <v>0.2</v>
      </c>
      <c r="AJ368" s="3">
        <v>1.34</v>
      </c>
      <c r="AK368" s="3">
        <v>1.21</v>
      </c>
      <c r="AL368" s="3">
        <v>0.2</v>
      </c>
      <c r="AM368" s="3">
        <v>0</v>
      </c>
      <c r="AN368" s="3">
        <v>0</v>
      </c>
      <c r="AO368" s="3">
        <v>0.2</v>
      </c>
      <c r="AP368" s="3">
        <v>0</v>
      </c>
      <c r="AQ368" s="3">
        <v>0</v>
      </c>
      <c r="AR368" s="3">
        <v>0</v>
      </c>
      <c r="AS368" s="3">
        <v>0</v>
      </c>
      <c r="AT368" s="4">
        <v>1.2</v>
      </c>
    </row>
    <row r="369" spans="1:46" x14ac:dyDescent="0.25">
      <c r="A369" s="65">
        <v>2021</v>
      </c>
      <c r="B369" s="65">
        <v>12</v>
      </c>
      <c r="C369" s="63">
        <v>16</v>
      </c>
      <c r="D369" s="64">
        <v>8</v>
      </c>
      <c r="E369" s="5">
        <v>0</v>
      </c>
      <c r="F369" s="3">
        <v>0</v>
      </c>
      <c r="G369" s="3">
        <v>0</v>
      </c>
      <c r="H369" s="3">
        <v>0</v>
      </c>
      <c r="I369" s="3">
        <v>0</v>
      </c>
      <c r="J369" s="3">
        <v>16.02</v>
      </c>
      <c r="K369" s="3">
        <v>0</v>
      </c>
      <c r="L369" s="3">
        <v>0</v>
      </c>
      <c r="M369" s="3">
        <v>0</v>
      </c>
      <c r="N369" s="3">
        <v>11.86</v>
      </c>
      <c r="O369" s="3">
        <v>0</v>
      </c>
      <c r="P369" s="3">
        <v>13.64</v>
      </c>
      <c r="Q369" s="3">
        <v>5.74</v>
      </c>
      <c r="R369" s="3">
        <v>0</v>
      </c>
      <c r="S369" s="3">
        <v>1.3</v>
      </c>
      <c r="T369" s="3">
        <v>0.2</v>
      </c>
      <c r="U369" s="3">
        <v>0</v>
      </c>
      <c r="V369" s="3">
        <v>0</v>
      </c>
      <c r="W369" s="3">
        <v>8</v>
      </c>
      <c r="X369" s="3">
        <v>0</v>
      </c>
      <c r="Y369" s="3">
        <v>7.49</v>
      </c>
      <c r="Z369" s="3">
        <v>0.5</v>
      </c>
      <c r="AA369" s="3">
        <v>0</v>
      </c>
      <c r="AB369" s="3">
        <v>0</v>
      </c>
      <c r="AC369" s="3">
        <v>7.42</v>
      </c>
      <c r="AD369" s="3">
        <v>5.0999999999999996</v>
      </c>
      <c r="AE369" s="3">
        <v>1.24</v>
      </c>
      <c r="AF369" s="3">
        <v>3</v>
      </c>
      <c r="AG369" s="3">
        <v>2</v>
      </c>
      <c r="AH369" s="3">
        <v>0.2</v>
      </c>
      <c r="AI369" s="3">
        <v>0.2</v>
      </c>
      <c r="AJ369" s="3">
        <v>1.34</v>
      </c>
      <c r="AK369" s="3">
        <v>1.21</v>
      </c>
      <c r="AL369" s="3">
        <v>0.2</v>
      </c>
      <c r="AM369" s="3">
        <v>0</v>
      </c>
      <c r="AN369" s="3">
        <v>0</v>
      </c>
      <c r="AO369" s="3">
        <v>0.2</v>
      </c>
      <c r="AP369" s="3">
        <v>0</v>
      </c>
      <c r="AQ369" s="3">
        <v>0</v>
      </c>
      <c r="AR369" s="3">
        <v>0</v>
      </c>
      <c r="AS369" s="3">
        <v>0</v>
      </c>
      <c r="AT369" s="4">
        <v>1.2</v>
      </c>
    </row>
    <row r="370" spans="1:46" x14ac:dyDescent="0.25">
      <c r="A370" s="65">
        <v>2021</v>
      </c>
      <c r="B370" s="65">
        <v>12</v>
      </c>
      <c r="C370" s="63">
        <v>16</v>
      </c>
      <c r="D370" s="64">
        <v>9</v>
      </c>
      <c r="E370" s="5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11.85</v>
      </c>
      <c r="O370" s="3">
        <v>0</v>
      </c>
      <c r="P370" s="3">
        <v>0</v>
      </c>
      <c r="Q370" s="3">
        <v>5.71</v>
      </c>
      <c r="R370" s="3">
        <v>0</v>
      </c>
      <c r="S370" s="3">
        <v>1.3</v>
      </c>
      <c r="T370" s="3">
        <v>0.2</v>
      </c>
      <c r="U370" s="3">
        <v>0</v>
      </c>
      <c r="V370" s="3">
        <v>0</v>
      </c>
      <c r="W370" s="3">
        <v>8</v>
      </c>
      <c r="X370" s="3">
        <v>0</v>
      </c>
      <c r="Y370" s="3">
        <v>7.49</v>
      </c>
      <c r="Z370" s="3">
        <v>0.5</v>
      </c>
      <c r="AA370" s="3">
        <v>0</v>
      </c>
      <c r="AB370" s="3">
        <v>0</v>
      </c>
      <c r="AC370" s="3">
        <v>7.49</v>
      </c>
      <c r="AD370" s="3">
        <v>5.0999999999999996</v>
      </c>
      <c r="AE370" s="3">
        <v>1.22</v>
      </c>
      <c r="AF370" s="3">
        <v>3</v>
      </c>
      <c r="AG370" s="3">
        <v>2</v>
      </c>
      <c r="AH370" s="3">
        <v>0.2</v>
      </c>
      <c r="AI370" s="3">
        <v>0.2</v>
      </c>
      <c r="AJ370" s="3">
        <v>1.34</v>
      </c>
      <c r="AK370" s="3">
        <v>1.21</v>
      </c>
      <c r="AL370" s="3">
        <v>0.2</v>
      </c>
      <c r="AM370" s="3">
        <v>0</v>
      </c>
      <c r="AN370" s="3">
        <v>0</v>
      </c>
      <c r="AO370" s="3">
        <v>0.2</v>
      </c>
      <c r="AP370" s="3">
        <v>0</v>
      </c>
      <c r="AQ370" s="3">
        <v>0</v>
      </c>
      <c r="AR370" s="3">
        <v>0</v>
      </c>
      <c r="AS370" s="3">
        <v>0</v>
      </c>
      <c r="AT370" s="4">
        <v>1.2</v>
      </c>
    </row>
    <row r="371" spans="1:46" x14ac:dyDescent="0.25">
      <c r="A371" s="65">
        <v>2021</v>
      </c>
      <c r="B371" s="65">
        <v>12</v>
      </c>
      <c r="C371" s="63">
        <v>16</v>
      </c>
      <c r="D371" s="64">
        <v>10</v>
      </c>
      <c r="E371" s="5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11.84</v>
      </c>
      <c r="O371" s="3">
        <v>0</v>
      </c>
      <c r="P371" s="3">
        <v>0</v>
      </c>
      <c r="Q371" s="3">
        <v>5.7</v>
      </c>
      <c r="R371" s="3">
        <v>0</v>
      </c>
      <c r="S371" s="3">
        <v>1.3</v>
      </c>
      <c r="T371" s="3">
        <v>0.2</v>
      </c>
      <c r="U371" s="3">
        <v>0</v>
      </c>
      <c r="V371" s="3">
        <v>0</v>
      </c>
      <c r="W371" s="3">
        <v>8</v>
      </c>
      <c r="X371" s="3">
        <v>0</v>
      </c>
      <c r="Y371" s="3">
        <v>7.65</v>
      </c>
      <c r="Z371" s="3">
        <v>0.5</v>
      </c>
      <c r="AA371" s="3">
        <v>0</v>
      </c>
      <c r="AB371" s="3">
        <v>0</v>
      </c>
      <c r="AC371" s="3">
        <v>7.5</v>
      </c>
      <c r="AD371" s="3">
        <v>5.0999999999999996</v>
      </c>
      <c r="AE371" s="3">
        <v>1.19</v>
      </c>
      <c r="AF371" s="3">
        <v>3</v>
      </c>
      <c r="AG371" s="3">
        <v>2</v>
      </c>
      <c r="AH371" s="3">
        <v>0.2</v>
      </c>
      <c r="AI371" s="3">
        <v>0.2</v>
      </c>
      <c r="AJ371" s="3">
        <v>1.31</v>
      </c>
      <c r="AK371" s="3">
        <v>1.21</v>
      </c>
      <c r="AL371" s="3">
        <v>0.2</v>
      </c>
      <c r="AM371" s="3">
        <v>0</v>
      </c>
      <c r="AN371" s="3">
        <v>0</v>
      </c>
      <c r="AO371" s="3">
        <v>0.2</v>
      </c>
      <c r="AP371" s="3">
        <v>22.58</v>
      </c>
      <c r="AQ371" s="3">
        <v>8.42</v>
      </c>
      <c r="AR371" s="3">
        <v>0</v>
      </c>
      <c r="AS371" s="3">
        <v>0</v>
      </c>
      <c r="AT371" s="4">
        <v>1.2</v>
      </c>
    </row>
    <row r="372" spans="1:46" x14ac:dyDescent="0.25">
      <c r="A372" s="65">
        <v>2021</v>
      </c>
      <c r="B372" s="65">
        <v>12</v>
      </c>
      <c r="C372" s="63">
        <v>16</v>
      </c>
      <c r="D372" s="64">
        <v>11</v>
      </c>
      <c r="E372" s="5">
        <v>43.98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7.08</v>
      </c>
      <c r="N372" s="3">
        <v>11.83</v>
      </c>
      <c r="O372" s="3">
        <v>0</v>
      </c>
      <c r="P372" s="3">
        <v>0</v>
      </c>
      <c r="Q372" s="3">
        <v>5.73</v>
      </c>
      <c r="R372" s="3">
        <v>0</v>
      </c>
      <c r="S372" s="3">
        <v>1.3</v>
      </c>
      <c r="T372" s="3">
        <v>0.2</v>
      </c>
      <c r="U372" s="3">
        <v>0</v>
      </c>
      <c r="V372" s="3">
        <v>0</v>
      </c>
      <c r="W372" s="3">
        <v>8</v>
      </c>
      <c r="X372" s="3">
        <v>0</v>
      </c>
      <c r="Y372" s="3">
        <v>7.68</v>
      </c>
      <c r="Z372" s="3">
        <v>0.5</v>
      </c>
      <c r="AA372" s="3">
        <v>0</v>
      </c>
      <c r="AB372" s="3">
        <v>0</v>
      </c>
      <c r="AC372" s="3">
        <v>7.5</v>
      </c>
      <c r="AD372" s="3">
        <v>5.0999999999999996</v>
      </c>
      <c r="AE372" s="3">
        <v>1.1599999999999999</v>
      </c>
      <c r="AF372" s="3">
        <v>3</v>
      </c>
      <c r="AG372" s="3">
        <v>2</v>
      </c>
      <c r="AH372" s="3">
        <v>0.2</v>
      </c>
      <c r="AI372" s="3">
        <v>0.2</v>
      </c>
      <c r="AJ372" s="3">
        <v>0.82</v>
      </c>
      <c r="AK372" s="3">
        <v>0.77</v>
      </c>
      <c r="AL372" s="3">
        <v>0.2</v>
      </c>
      <c r="AM372" s="3">
        <v>0</v>
      </c>
      <c r="AN372" s="3">
        <v>0</v>
      </c>
      <c r="AO372" s="3">
        <v>0.2</v>
      </c>
      <c r="AP372" s="3">
        <v>23.55</v>
      </c>
      <c r="AQ372" s="3">
        <v>23.17</v>
      </c>
      <c r="AR372" s="3">
        <v>0</v>
      </c>
      <c r="AS372" s="3">
        <v>0</v>
      </c>
      <c r="AT372" s="4">
        <v>1.2</v>
      </c>
    </row>
    <row r="373" spans="1:46" x14ac:dyDescent="0.25">
      <c r="A373" s="65">
        <v>2021</v>
      </c>
      <c r="B373" s="65">
        <v>12</v>
      </c>
      <c r="C373" s="63">
        <v>16</v>
      </c>
      <c r="D373" s="64">
        <v>12</v>
      </c>
      <c r="E373" s="5">
        <v>45.28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12.52</v>
      </c>
      <c r="N373" s="3">
        <v>11.84</v>
      </c>
      <c r="O373" s="3">
        <v>0</v>
      </c>
      <c r="P373" s="3">
        <v>0</v>
      </c>
      <c r="Q373" s="3">
        <v>5.79</v>
      </c>
      <c r="R373" s="3">
        <v>0</v>
      </c>
      <c r="S373" s="3">
        <v>1.3</v>
      </c>
      <c r="T373" s="3">
        <v>0.2</v>
      </c>
      <c r="U373" s="3">
        <v>0</v>
      </c>
      <c r="V373" s="3">
        <v>0</v>
      </c>
      <c r="W373" s="3">
        <v>8</v>
      </c>
      <c r="X373" s="3">
        <v>0</v>
      </c>
      <c r="Y373" s="3">
        <v>7.7</v>
      </c>
      <c r="Z373" s="3">
        <v>0.5</v>
      </c>
      <c r="AA373" s="3">
        <v>0</v>
      </c>
      <c r="AB373" s="3">
        <v>0</v>
      </c>
      <c r="AC373" s="3">
        <v>7.5</v>
      </c>
      <c r="AD373" s="3">
        <v>5.0999999999999996</v>
      </c>
      <c r="AE373" s="3">
        <v>1.1399999999999999</v>
      </c>
      <c r="AF373" s="3">
        <v>3</v>
      </c>
      <c r="AG373" s="3">
        <v>2</v>
      </c>
      <c r="AH373" s="3">
        <v>0.2</v>
      </c>
      <c r="AI373" s="3">
        <v>0.2</v>
      </c>
      <c r="AJ373" s="3">
        <v>0.99</v>
      </c>
      <c r="AK373" s="3">
        <v>0.81</v>
      </c>
      <c r="AL373" s="3">
        <v>0.2</v>
      </c>
      <c r="AM373" s="3">
        <v>0</v>
      </c>
      <c r="AN373" s="3">
        <v>0</v>
      </c>
      <c r="AO373" s="3">
        <v>0.2</v>
      </c>
      <c r="AP373" s="3">
        <v>23.58</v>
      </c>
      <c r="AQ373" s="3">
        <v>23.25</v>
      </c>
      <c r="AR373" s="3">
        <v>0</v>
      </c>
      <c r="AS373" s="3">
        <v>0</v>
      </c>
      <c r="AT373" s="4">
        <v>1.2</v>
      </c>
    </row>
    <row r="374" spans="1:46" x14ac:dyDescent="0.25">
      <c r="A374" s="65">
        <v>2021</v>
      </c>
      <c r="B374" s="65">
        <v>12</v>
      </c>
      <c r="C374" s="63">
        <v>16</v>
      </c>
      <c r="D374" s="64">
        <v>13</v>
      </c>
      <c r="E374" s="5">
        <v>44.71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12.24</v>
      </c>
      <c r="N374" s="3">
        <v>11.82</v>
      </c>
      <c r="O374" s="3">
        <v>0</v>
      </c>
      <c r="P374" s="3">
        <v>0</v>
      </c>
      <c r="Q374" s="3">
        <v>5.84</v>
      </c>
      <c r="R374" s="3">
        <v>0</v>
      </c>
      <c r="S374" s="3">
        <v>1.3</v>
      </c>
      <c r="T374" s="3">
        <v>0.2</v>
      </c>
      <c r="U374" s="3">
        <v>0</v>
      </c>
      <c r="V374" s="3">
        <v>0</v>
      </c>
      <c r="W374" s="3">
        <v>8</v>
      </c>
      <c r="X374" s="3">
        <v>0</v>
      </c>
      <c r="Y374" s="3">
        <v>7.68</v>
      </c>
      <c r="Z374" s="3">
        <v>0.5</v>
      </c>
      <c r="AA374" s="3">
        <v>0</v>
      </c>
      <c r="AB374" s="3">
        <v>0</v>
      </c>
      <c r="AC374" s="3">
        <v>7.5</v>
      </c>
      <c r="AD374" s="3">
        <v>5.0999999999999996</v>
      </c>
      <c r="AE374" s="3">
        <v>1.1200000000000001</v>
      </c>
      <c r="AF374" s="3">
        <v>3</v>
      </c>
      <c r="AG374" s="3">
        <v>2</v>
      </c>
      <c r="AH374" s="3">
        <v>0.2</v>
      </c>
      <c r="AI374" s="3">
        <v>0.2</v>
      </c>
      <c r="AJ374" s="3">
        <v>1.34</v>
      </c>
      <c r="AK374" s="3">
        <v>1.21</v>
      </c>
      <c r="AL374" s="3">
        <v>0.2</v>
      </c>
      <c r="AM374" s="3">
        <v>0</v>
      </c>
      <c r="AN374" s="3">
        <v>0</v>
      </c>
      <c r="AO374" s="3">
        <v>0.2</v>
      </c>
      <c r="AP374" s="3">
        <v>23.52</v>
      </c>
      <c r="AQ374" s="3">
        <v>23.15</v>
      </c>
      <c r="AR374" s="3">
        <v>0</v>
      </c>
      <c r="AS374" s="3">
        <v>0</v>
      </c>
      <c r="AT374" s="4">
        <v>1.2</v>
      </c>
    </row>
    <row r="375" spans="1:46" x14ac:dyDescent="0.25">
      <c r="A375" s="65">
        <v>2021</v>
      </c>
      <c r="B375" s="65">
        <v>12</v>
      </c>
      <c r="C375" s="63">
        <v>16</v>
      </c>
      <c r="D375" s="64">
        <v>14</v>
      </c>
      <c r="E375" s="5">
        <v>45.06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11.82</v>
      </c>
      <c r="N375" s="3">
        <v>11.87</v>
      </c>
      <c r="O375" s="3">
        <v>11.45</v>
      </c>
      <c r="P375" s="3">
        <v>0</v>
      </c>
      <c r="Q375" s="3">
        <v>5.89</v>
      </c>
      <c r="R375" s="3">
        <v>0</v>
      </c>
      <c r="S375" s="3">
        <v>1.3</v>
      </c>
      <c r="T375" s="3">
        <v>0.2</v>
      </c>
      <c r="U375" s="3">
        <v>0</v>
      </c>
      <c r="V375" s="3">
        <v>0</v>
      </c>
      <c r="W375" s="3">
        <v>8</v>
      </c>
      <c r="X375" s="3">
        <v>0</v>
      </c>
      <c r="Y375" s="3">
        <v>7.71</v>
      </c>
      <c r="Z375" s="3">
        <v>0.5</v>
      </c>
      <c r="AA375" s="3">
        <v>0</v>
      </c>
      <c r="AB375" s="3">
        <v>0</v>
      </c>
      <c r="AC375" s="3">
        <v>7.5</v>
      </c>
      <c r="AD375" s="3">
        <v>5.03</v>
      </c>
      <c r="AE375" s="3">
        <v>1.1399999999999999</v>
      </c>
      <c r="AF375" s="3">
        <v>3</v>
      </c>
      <c r="AG375" s="3">
        <v>2</v>
      </c>
      <c r="AH375" s="3">
        <v>0.2</v>
      </c>
      <c r="AI375" s="3">
        <v>0.2</v>
      </c>
      <c r="AJ375" s="3">
        <v>1.34</v>
      </c>
      <c r="AK375" s="3">
        <v>1.21</v>
      </c>
      <c r="AL375" s="3">
        <v>0</v>
      </c>
      <c r="AM375" s="3">
        <v>0</v>
      </c>
      <c r="AN375" s="3">
        <v>0</v>
      </c>
      <c r="AO375" s="3">
        <v>0.2</v>
      </c>
      <c r="AP375" s="3">
        <v>23.58</v>
      </c>
      <c r="AQ375" s="3">
        <v>23.27</v>
      </c>
      <c r="AR375" s="3">
        <v>0</v>
      </c>
      <c r="AS375" s="3">
        <v>0</v>
      </c>
      <c r="AT375" s="4">
        <v>1.2</v>
      </c>
    </row>
    <row r="376" spans="1:46" x14ac:dyDescent="0.25">
      <c r="A376" s="65">
        <v>2021</v>
      </c>
      <c r="B376" s="65">
        <v>12</v>
      </c>
      <c r="C376" s="63">
        <v>16</v>
      </c>
      <c r="D376" s="64">
        <v>15</v>
      </c>
      <c r="E376" s="5">
        <v>44.64</v>
      </c>
      <c r="F376" s="3">
        <v>0</v>
      </c>
      <c r="G376" s="3">
        <v>0</v>
      </c>
      <c r="H376" s="3">
        <v>0</v>
      </c>
      <c r="I376" s="3">
        <v>22.76</v>
      </c>
      <c r="J376" s="3">
        <v>0</v>
      </c>
      <c r="K376" s="3">
        <v>0</v>
      </c>
      <c r="L376" s="3">
        <v>0</v>
      </c>
      <c r="M376" s="3">
        <v>11.78</v>
      </c>
      <c r="N376" s="3">
        <v>11.85</v>
      </c>
      <c r="O376" s="3">
        <v>21.62</v>
      </c>
      <c r="P376" s="3">
        <v>0</v>
      </c>
      <c r="Q376" s="3">
        <v>5.94</v>
      </c>
      <c r="R376" s="3">
        <v>0</v>
      </c>
      <c r="S376" s="3">
        <v>1.3</v>
      </c>
      <c r="T376" s="3">
        <v>0.2</v>
      </c>
      <c r="U376" s="3">
        <v>0</v>
      </c>
      <c r="V376" s="3">
        <v>0</v>
      </c>
      <c r="W376" s="3">
        <v>8</v>
      </c>
      <c r="X376" s="3">
        <v>0</v>
      </c>
      <c r="Y376" s="3">
        <v>7.69</v>
      </c>
      <c r="Z376" s="3">
        <v>0.5</v>
      </c>
      <c r="AA376" s="3">
        <v>0</v>
      </c>
      <c r="AB376" s="3">
        <v>0</v>
      </c>
      <c r="AC376" s="3">
        <v>7.5</v>
      </c>
      <c r="AD376" s="3">
        <v>0</v>
      </c>
      <c r="AE376" s="3">
        <v>1.26</v>
      </c>
      <c r="AF376" s="3">
        <v>3</v>
      </c>
      <c r="AG376" s="3">
        <v>2</v>
      </c>
      <c r="AH376" s="3">
        <v>0</v>
      </c>
      <c r="AI376" s="3">
        <v>0.2</v>
      </c>
      <c r="AJ376" s="3">
        <v>1.34</v>
      </c>
      <c r="AK376" s="3">
        <v>1.21</v>
      </c>
      <c r="AL376" s="3">
        <v>0</v>
      </c>
      <c r="AM376" s="3">
        <v>0</v>
      </c>
      <c r="AN376" s="3">
        <v>0</v>
      </c>
      <c r="AO376" s="3">
        <v>0.2</v>
      </c>
      <c r="AP376" s="3">
        <v>23.51</v>
      </c>
      <c r="AQ376" s="3">
        <v>23.17</v>
      </c>
      <c r="AR376" s="3">
        <v>0</v>
      </c>
      <c r="AS376" s="3">
        <v>0</v>
      </c>
      <c r="AT376" s="4">
        <v>1.2</v>
      </c>
    </row>
    <row r="377" spans="1:46" x14ac:dyDescent="0.25">
      <c r="A377" s="65">
        <v>2021</v>
      </c>
      <c r="B377" s="65">
        <v>12</v>
      </c>
      <c r="C377" s="63">
        <v>16</v>
      </c>
      <c r="D377" s="64">
        <v>16</v>
      </c>
      <c r="E377" s="5">
        <v>36.07</v>
      </c>
      <c r="F377" s="3">
        <v>0</v>
      </c>
      <c r="G377" s="3">
        <v>7.12</v>
      </c>
      <c r="H377" s="3">
        <v>0</v>
      </c>
      <c r="I377" s="3">
        <v>26.22</v>
      </c>
      <c r="J377" s="3">
        <v>0</v>
      </c>
      <c r="K377" s="3">
        <v>0</v>
      </c>
      <c r="L377" s="3">
        <v>0</v>
      </c>
      <c r="M377" s="3">
        <v>11.83</v>
      </c>
      <c r="N377" s="3">
        <v>11.9</v>
      </c>
      <c r="O377" s="3">
        <v>21.65</v>
      </c>
      <c r="P377" s="3">
        <v>0</v>
      </c>
      <c r="Q377" s="3">
        <v>5.99</v>
      </c>
      <c r="R377" s="3">
        <v>0</v>
      </c>
      <c r="S377" s="3">
        <v>1.3</v>
      </c>
      <c r="T377" s="3">
        <v>0.2</v>
      </c>
      <c r="U377" s="3">
        <v>0</v>
      </c>
      <c r="V377" s="3">
        <v>0</v>
      </c>
      <c r="W377" s="3">
        <v>8</v>
      </c>
      <c r="X377" s="3">
        <v>0</v>
      </c>
      <c r="Y377" s="3">
        <v>7.72</v>
      </c>
      <c r="Z377" s="3">
        <v>0.5</v>
      </c>
      <c r="AA377" s="3">
        <v>0</v>
      </c>
      <c r="AB377" s="3">
        <v>0</v>
      </c>
      <c r="AC377" s="3">
        <v>7.5</v>
      </c>
      <c r="AD377" s="3">
        <v>0</v>
      </c>
      <c r="AE377" s="3">
        <v>1.2</v>
      </c>
      <c r="AF377" s="3">
        <v>3</v>
      </c>
      <c r="AG377" s="3">
        <v>2</v>
      </c>
      <c r="AH377" s="3">
        <v>0.2</v>
      </c>
      <c r="AI377" s="3">
        <v>0.2</v>
      </c>
      <c r="AJ377" s="3">
        <v>1.33</v>
      </c>
      <c r="AK377" s="3">
        <v>1.22</v>
      </c>
      <c r="AL377" s="3">
        <v>0</v>
      </c>
      <c r="AM377" s="3">
        <v>0</v>
      </c>
      <c r="AN377" s="3">
        <v>0</v>
      </c>
      <c r="AO377" s="3">
        <v>0.2</v>
      </c>
      <c r="AP377" s="3">
        <v>23.58</v>
      </c>
      <c r="AQ377" s="3">
        <v>23.3</v>
      </c>
      <c r="AR377" s="3">
        <v>0</v>
      </c>
      <c r="AS377" s="3">
        <v>0</v>
      </c>
      <c r="AT377" s="4">
        <v>1.2</v>
      </c>
    </row>
    <row r="378" spans="1:46" x14ac:dyDescent="0.25">
      <c r="A378" s="65">
        <v>2021</v>
      </c>
      <c r="B378" s="65">
        <v>12</v>
      </c>
      <c r="C378" s="63">
        <v>16</v>
      </c>
      <c r="D378" s="64">
        <v>17</v>
      </c>
      <c r="E378" s="5">
        <v>2.5499999999999998</v>
      </c>
      <c r="F378" s="3">
        <v>0</v>
      </c>
      <c r="G378" s="3">
        <v>45.33</v>
      </c>
      <c r="H378" s="3">
        <v>0</v>
      </c>
      <c r="I378" s="3">
        <v>26.22</v>
      </c>
      <c r="J378" s="3">
        <v>0</v>
      </c>
      <c r="K378" s="3">
        <v>0</v>
      </c>
      <c r="L378" s="3">
        <v>0</v>
      </c>
      <c r="M378" s="3">
        <v>11.83</v>
      </c>
      <c r="N378" s="3">
        <v>11.91</v>
      </c>
      <c r="O378" s="3">
        <v>21.63</v>
      </c>
      <c r="P378" s="3">
        <v>0</v>
      </c>
      <c r="Q378" s="3">
        <v>5.96</v>
      </c>
      <c r="R378" s="3">
        <v>0</v>
      </c>
      <c r="S378" s="3">
        <v>1.3</v>
      </c>
      <c r="T378" s="3">
        <v>0.2</v>
      </c>
      <c r="U378" s="3">
        <v>0</v>
      </c>
      <c r="V378" s="3">
        <v>0</v>
      </c>
      <c r="W378" s="3">
        <v>7.41</v>
      </c>
      <c r="X378" s="3">
        <v>0</v>
      </c>
      <c r="Y378" s="3">
        <v>7.72</v>
      </c>
      <c r="Z378" s="3">
        <v>0.5</v>
      </c>
      <c r="AA378" s="3">
        <v>0</v>
      </c>
      <c r="AB378" s="3">
        <v>0</v>
      </c>
      <c r="AC378" s="3">
        <v>7.5</v>
      </c>
      <c r="AD378" s="3">
        <v>0</v>
      </c>
      <c r="AE378" s="3">
        <v>1.1599999999999999</v>
      </c>
      <c r="AF378" s="3">
        <v>3</v>
      </c>
      <c r="AG378" s="3">
        <v>2</v>
      </c>
      <c r="AH378" s="3">
        <v>0.2</v>
      </c>
      <c r="AI378" s="3">
        <v>0.2</v>
      </c>
      <c r="AJ378" s="3">
        <v>1.33</v>
      </c>
      <c r="AK378" s="3">
        <v>1.21</v>
      </c>
      <c r="AL378" s="3">
        <v>0</v>
      </c>
      <c r="AM378" s="3">
        <v>0</v>
      </c>
      <c r="AN378" s="3">
        <v>0</v>
      </c>
      <c r="AO378" s="3">
        <v>0.2</v>
      </c>
      <c r="AP378" s="3">
        <v>23.55</v>
      </c>
      <c r="AQ378" s="3">
        <v>23.24</v>
      </c>
      <c r="AR378" s="3">
        <v>0</v>
      </c>
      <c r="AS378" s="3">
        <v>0</v>
      </c>
      <c r="AT378" s="4">
        <v>1.2</v>
      </c>
    </row>
    <row r="379" spans="1:46" x14ac:dyDescent="0.25">
      <c r="A379" s="65">
        <v>2021</v>
      </c>
      <c r="B379" s="65">
        <v>12</v>
      </c>
      <c r="C379" s="63">
        <v>16</v>
      </c>
      <c r="D379" s="64">
        <v>18</v>
      </c>
      <c r="E379" s="5">
        <v>0</v>
      </c>
      <c r="F379" s="3">
        <v>0</v>
      </c>
      <c r="G379" s="3">
        <v>45.28</v>
      </c>
      <c r="H379" s="3">
        <v>0</v>
      </c>
      <c r="I379" s="3">
        <v>26.22</v>
      </c>
      <c r="J379" s="3">
        <v>0</v>
      </c>
      <c r="K379" s="3">
        <v>0</v>
      </c>
      <c r="L379" s="3">
        <v>0</v>
      </c>
      <c r="M379" s="3">
        <v>11.82</v>
      </c>
      <c r="N379" s="3">
        <v>11.9</v>
      </c>
      <c r="O379" s="3">
        <v>21.64</v>
      </c>
      <c r="P379" s="3">
        <v>0</v>
      </c>
      <c r="Q379" s="3">
        <v>5.92</v>
      </c>
      <c r="R379" s="3">
        <v>0</v>
      </c>
      <c r="S379" s="3">
        <v>1.3</v>
      </c>
      <c r="T379" s="3">
        <v>0.2</v>
      </c>
      <c r="U379" s="3">
        <v>0</v>
      </c>
      <c r="V379" s="3">
        <v>0</v>
      </c>
      <c r="W379" s="3">
        <v>7.1</v>
      </c>
      <c r="X379" s="3">
        <v>0</v>
      </c>
      <c r="Y379" s="3">
        <v>7.72</v>
      </c>
      <c r="Z379" s="3">
        <v>0.5</v>
      </c>
      <c r="AA379" s="3">
        <v>0</v>
      </c>
      <c r="AB379" s="3">
        <v>0</v>
      </c>
      <c r="AC379" s="3">
        <v>7.5</v>
      </c>
      <c r="AD379" s="3">
        <v>0</v>
      </c>
      <c r="AE379" s="3">
        <v>1.1599999999999999</v>
      </c>
      <c r="AF379" s="3">
        <v>3</v>
      </c>
      <c r="AG379" s="3">
        <v>2</v>
      </c>
      <c r="AH379" s="3">
        <v>0.2</v>
      </c>
      <c r="AI379" s="3">
        <v>0.2</v>
      </c>
      <c r="AJ379" s="3">
        <v>0.57999999999999996</v>
      </c>
      <c r="AK379" s="3">
        <v>1.22</v>
      </c>
      <c r="AL379" s="3">
        <v>0</v>
      </c>
      <c r="AM379" s="3">
        <v>0</v>
      </c>
      <c r="AN379" s="3">
        <v>0</v>
      </c>
      <c r="AO379" s="3">
        <v>0.2</v>
      </c>
      <c r="AP379" s="3">
        <v>23.52</v>
      </c>
      <c r="AQ379" s="3">
        <v>23.22</v>
      </c>
      <c r="AR379" s="3">
        <v>0</v>
      </c>
      <c r="AS379" s="3">
        <v>0</v>
      </c>
      <c r="AT379" s="4">
        <v>1.2</v>
      </c>
    </row>
    <row r="380" spans="1:46" x14ac:dyDescent="0.25">
      <c r="A380" s="65">
        <v>2021</v>
      </c>
      <c r="B380" s="65">
        <v>12</v>
      </c>
      <c r="C380" s="63">
        <v>16</v>
      </c>
      <c r="D380" s="64">
        <v>19</v>
      </c>
      <c r="E380" s="5">
        <v>17.53</v>
      </c>
      <c r="F380" s="3">
        <v>0</v>
      </c>
      <c r="G380" s="3">
        <v>45.26</v>
      </c>
      <c r="H380" s="3">
        <v>0</v>
      </c>
      <c r="I380" s="3">
        <v>26.23</v>
      </c>
      <c r="J380" s="3">
        <v>0</v>
      </c>
      <c r="K380" s="3">
        <v>20.58</v>
      </c>
      <c r="L380" s="3">
        <v>0</v>
      </c>
      <c r="M380" s="3">
        <v>11.82</v>
      </c>
      <c r="N380" s="3">
        <v>11.9</v>
      </c>
      <c r="O380" s="3">
        <v>21.62</v>
      </c>
      <c r="P380" s="3">
        <v>0</v>
      </c>
      <c r="Q380" s="3">
        <v>5.88</v>
      </c>
      <c r="R380" s="3">
        <v>0</v>
      </c>
      <c r="S380" s="3">
        <v>1.3</v>
      </c>
      <c r="T380" s="3">
        <v>0.2</v>
      </c>
      <c r="U380" s="3">
        <v>0</v>
      </c>
      <c r="V380" s="3">
        <v>8.89</v>
      </c>
      <c r="W380" s="3">
        <v>7.24</v>
      </c>
      <c r="X380" s="3">
        <v>0</v>
      </c>
      <c r="Y380" s="3">
        <v>7.71</v>
      </c>
      <c r="Z380" s="3">
        <v>0.5</v>
      </c>
      <c r="AA380" s="3">
        <v>0</v>
      </c>
      <c r="AB380" s="3">
        <v>0</v>
      </c>
      <c r="AC380" s="3">
        <v>7.5</v>
      </c>
      <c r="AD380" s="3">
        <v>5.03</v>
      </c>
      <c r="AE380" s="3">
        <v>1.1299999999999999</v>
      </c>
      <c r="AF380" s="3">
        <v>3</v>
      </c>
      <c r="AG380" s="3">
        <v>2</v>
      </c>
      <c r="AH380" s="3">
        <v>0.2</v>
      </c>
      <c r="AI380" s="3">
        <v>0.2</v>
      </c>
      <c r="AJ380" s="3">
        <v>0</v>
      </c>
      <c r="AK380" s="3">
        <v>0.72</v>
      </c>
      <c r="AL380" s="3">
        <v>0</v>
      </c>
      <c r="AM380" s="3">
        <v>0</v>
      </c>
      <c r="AN380" s="3">
        <v>0</v>
      </c>
      <c r="AO380" s="3">
        <v>0.2</v>
      </c>
      <c r="AP380" s="3">
        <v>23.51</v>
      </c>
      <c r="AQ380" s="3">
        <v>23.19</v>
      </c>
      <c r="AR380" s="3">
        <v>31.76</v>
      </c>
      <c r="AS380" s="3">
        <v>0</v>
      </c>
      <c r="AT380" s="4">
        <v>1.2</v>
      </c>
    </row>
    <row r="381" spans="1:46" x14ac:dyDescent="0.25">
      <c r="A381" s="65">
        <v>2021</v>
      </c>
      <c r="B381" s="65">
        <v>12</v>
      </c>
      <c r="C381" s="63">
        <v>16</v>
      </c>
      <c r="D381" s="64">
        <v>20</v>
      </c>
      <c r="E381" s="5">
        <v>44.05</v>
      </c>
      <c r="F381" s="3">
        <v>0</v>
      </c>
      <c r="G381" s="3">
        <v>45.23</v>
      </c>
      <c r="H381" s="3">
        <v>0</v>
      </c>
      <c r="I381" s="3">
        <v>26.21</v>
      </c>
      <c r="J381" s="3">
        <v>0</v>
      </c>
      <c r="K381" s="3">
        <v>20.87</v>
      </c>
      <c r="L381" s="3">
        <v>0</v>
      </c>
      <c r="M381" s="3">
        <v>11.77</v>
      </c>
      <c r="N381" s="3">
        <v>11.85</v>
      </c>
      <c r="O381" s="3">
        <v>21.62</v>
      </c>
      <c r="P381" s="3">
        <v>0</v>
      </c>
      <c r="Q381" s="3">
        <v>5.91</v>
      </c>
      <c r="R381" s="3">
        <v>0</v>
      </c>
      <c r="S381" s="3">
        <v>1.3</v>
      </c>
      <c r="T381" s="3">
        <v>0.2</v>
      </c>
      <c r="U381" s="3">
        <v>0</v>
      </c>
      <c r="V381" s="3">
        <v>8.93</v>
      </c>
      <c r="W381" s="3">
        <v>8</v>
      </c>
      <c r="X381" s="3">
        <v>0</v>
      </c>
      <c r="Y381" s="3">
        <v>7.67</v>
      </c>
      <c r="Z381" s="3">
        <v>0.5</v>
      </c>
      <c r="AA381" s="3">
        <v>0</v>
      </c>
      <c r="AB381" s="3">
        <v>0</v>
      </c>
      <c r="AC381" s="3">
        <v>7.49</v>
      </c>
      <c r="AD381" s="3">
        <v>5.09</v>
      </c>
      <c r="AE381" s="3">
        <v>1.0900000000000001</v>
      </c>
      <c r="AF381" s="3">
        <v>3</v>
      </c>
      <c r="AG381" s="3">
        <v>2</v>
      </c>
      <c r="AH381" s="3">
        <v>0.2</v>
      </c>
      <c r="AI381" s="3">
        <v>0.2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0.2</v>
      </c>
      <c r="AP381" s="3">
        <v>23.4</v>
      </c>
      <c r="AQ381" s="3">
        <v>23.04</v>
      </c>
      <c r="AR381" s="3">
        <v>33.94</v>
      </c>
      <c r="AS381" s="3">
        <v>0</v>
      </c>
      <c r="AT381" s="4">
        <v>1.2</v>
      </c>
    </row>
    <row r="382" spans="1:46" x14ac:dyDescent="0.25">
      <c r="A382" s="65">
        <v>2021</v>
      </c>
      <c r="B382" s="65">
        <v>12</v>
      </c>
      <c r="C382" s="63">
        <v>16</v>
      </c>
      <c r="D382" s="64">
        <v>21</v>
      </c>
      <c r="E382" s="5">
        <v>43.59</v>
      </c>
      <c r="F382" s="3">
        <v>0</v>
      </c>
      <c r="G382" s="3">
        <v>45.24</v>
      </c>
      <c r="H382" s="3">
        <v>0</v>
      </c>
      <c r="I382" s="3">
        <v>15.59</v>
      </c>
      <c r="J382" s="3">
        <v>14.48</v>
      </c>
      <c r="K382" s="3">
        <v>20.84</v>
      </c>
      <c r="L382" s="3">
        <v>0</v>
      </c>
      <c r="M382" s="3">
        <v>11.75</v>
      </c>
      <c r="N382" s="3">
        <v>11.82</v>
      </c>
      <c r="O382" s="3">
        <v>21.62</v>
      </c>
      <c r="P382" s="3">
        <v>0</v>
      </c>
      <c r="Q382" s="3">
        <v>5.96</v>
      </c>
      <c r="R382" s="3">
        <v>0</v>
      </c>
      <c r="S382" s="3">
        <v>1.3</v>
      </c>
      <c r="T382" s="3">
        <v>0.2</v>
      </c>
      <c r="U382" s="3">
        <v>0</v>
      </c>
      <c r="V382" s="3">
        <v>8.93</v>
      </c>
      <c r="W382" s="3">
        <v>8</v>
      </c>
      <c r="X382" s="3">
        <v>0</v>
      </c>
      <c r="Y382" s="3">
        <v>7.67</v>
      </c>
      <c r="Z382" s="3">
        <v>0.5</v>
      </c>
      <c r="AA382" s="3">
        <v>0</v>
      </c>
      <c r="AB382" s="3">
        <v>0</v>
      </c>
      <c r="AC382" s="3">
        <v>7.49</v>
      </c>
      <c r="AD382" s="3">
        <v>5.09</v>
      </c>
      <c r="AE382" s="3">
        <v>1.25</v>
      </c>
      <c r="AF382" s="3">
        <v>3</v>
      </c>
      <c r="AG382" s="3">
        <v>2</v>
      </c>
      <c r="AH382" s="3">
        <v>0.2</v>
      </c>
      <c r="AI382" s="3">
        <v>0.2</v>
      </c>
      <c r="AJ382" s="3">
        <v>0.04</v>
      </c>
      <c r="AK382" s="3">
        <v>0.01</v>
      </c>
      <c r="AL382" s="3">
        <v>0</v>
      </c>
      <c r="AM382" s="3">
        <v>0</v>
      </c>
      <c r="AN382" s="3">
        <v>0</v>
      </c>
      <c r="AO382" s="3">
        <v>0.2</v>
      </c>
      <c r="AP382" s="3">
        <v>23.35</v>
      </c>
      <c r="AQ382" s="3">
        <v>22.95</v>
      </c>
      <c r="AR382" s="3">
        <v>33.96</v>
      </c>
      <c r="AS382" s="3">
        <v>0</v>
      </c>
      <c r="AT382" s="4">
        <v>1.2</v>
      </c>
    </row>
    <row r="383" spans="1:46" x14ac:dyDescent="0.25">
      <c r="A383" s="65">
        <v>2021</v>
      </c>
      <c r="B383" s="65">
        <v>12</v>
      </c>
      <c r="C383" s="63">
        <v>16</v>
      </c>
      <c r="D383" s="64">
        <v>22</v>
      </c>
      <c r="E383" s="5">
        <v>43.73</v>
      </c>
      <c r="F383" s="3">
        <v>0</v>
      </c>
      <c r="G383" s="3">
        <v>45.2</v>
      </c>
      <c r="H383" s="3">
        <v>0</v>
      </c>
      <c r="I383" s="3">
        <v>25.46</v>
      </c>
      <c r="J383" s="3">
        <v>24.35</v>
      </c>
      <c r="K383" s="3">
        <v>20.87</v>
      </c>
      <c r="L383" s="3">
        <v>0</v>
      </c>
      <c r="M383" s="3">
        <v>11.78</v>
      </c>
      <c r="N383" s="3">
        <v>11.84</v>
      </c>
      <c r="O383" s="3">
        <v>21.6</v>
      </c>
      <c r="P383" s="3">
        <v>0</v>
      </c>
      <c r="Q383" s="3">
        <v>5.74</v>
      </c>
      <c r="R383" s="3">
        <v>0</v>
      </c>
      <c r="S383" s="3">
        <v>1.3</v>
      </c>
      <c r="T383" s="3">
        <v>0.2</v>
      </c>
      <c r="U383" s="3">
        <v>0</v>
      </c>
      <c r="V383" s="3">
        <v>8.91</v>
      </c>
      <c r="W383" s="3">
        <v>8</v>
      </c>
      <c r="X383" s="3">
        <v>0</v>
      </c>
      <c r="Y383" s="3">
        <v>7.69</v>
      </c>
      <c r="Z383" s="3">
        <v>0.5</v>
      </c>
      <c r="AA383" s="3">
        <v>0</v>
      </c>
      <c r="AB383" s="3">
        <v>0</v>
      </c>
      <c r="AC383" s="3">
        <v>7.49</v>
      </c>
      <c r="AD383" s="3">
        <v>5.07</v>
      </c>
      <c r="AE383" s="3">
        <v>1.25</v>
      </c>
      <c r="AF383" s="3">
        <v>3</v>
      </c>
      <c r="AG383" s="3">
        <v>2</v>
      </c>
      <c r="AH383" s="3">
        <v>0.2</v>
      </c>
      <c r="AI383" s="3">
        <v>0.2</v>
      </c>
      <c r="AJ383" s="3">
        <v>0.67</v>
      </c>
      <c r="AK383" s="3">
        <v>0.38</v>
      </c>
      <c r="AL383" s="3">
        <v>0</v>
      </c>
      <c r="AM383" s="3">
        <v>0</v>
      </c>
      <c r="AN383" s="3">
        <v>0</v>
      </c>
      <c r="AO383" s="3">
        <v>0.2</v>
      </c>
      <c r="AP383" s="3">
        <v>23.39</v>
      </c>
      <c r="AQ383" s="3">
        <v>23.03</v>
      </c>
      <c r="AR383" s="3">
        <v>33.86</v>
      </c>
      <c r="AS383" s="3">
        <v>0</v>
      </c>
      <c r="AT383" s="4">
        <v>1.2</v>
      </c>
    </row>
    <row r="384" spans="1:46" x14ac:dyDescent="0.25">
      <c r="A384" s="65">
        <v>2021</v>
      </c>
      <c r="B384" s="65">
        <v>12</v>
      </c>
      <c r="C384" s="63">
        <v>16</v>
      </c>
      <c r="D384" s="64">
        <v>23</v>
      </c>
      <c r="E384" s="5">
        <v>44.48</v>
      </c>
      <c r="F384" s="3">
        <v>0</v>
      </c>
      <c r="G384" s="3">
        <v>45.25</v>
      </c>
      <c r="H384" s="3">
        <v>0</v>
      </c>
      <c r="I384" s="3">
        <v>25.51</v>
      </c>
      <c r="J384" s="3">
        <v>24.37</v>
      </c>
      <c r="K384" s="3">
        <v>20.96</v>
      </c>
      <c r="L384" s="3">
        <v>0</v>
      </c>
      <c r="M384" s="3">
        <v>11.84</v>
      </c>
      <c r="N384" s="3">
        <v>11.91</v>
      </c>
      <c r="O384" s="3">
        <v>21.65</v>
      </c>
      <c r="P384" s="3">
        <v>0</v>
      </c>
      <c r="Q384" s="3">
        <v>5.68</v>
      </c>
      <c r="R384" s="3">
        <v>0</v>
      </c>
      <c r="S384" s="3">
        <v>1.3</v>
      </c>
      <c r="T384" s="3">
        <v>0.2</v>
      </c>
      <c r="U384" s="3">
        <v>0</v>
      </c>
      <c r="V384" s="3">
        <v>8.9600000000000009</v>
      </c>
      <c r="W384" s="3">
        <v>8</v>
      </c>
      <c r="X384" s="3">
        <v>0</v>
      </c>
      <c r="Y384" s="3">
        <v>7.75</v>
      </c>
      <c r="Z384" s="3">
        <v>0.5</v>
      </c>
      <c r="AA384" s="3">
        <v>0</v>
      </c>
      <c r="AB384" s="3">
        <v>0</v>
      </c>
      <c r="AC384" s="3">
        <v>7.49</v>
      </c>
      <c r="AD384" s="3">
        <v>5.08</v>
      </c>
      <c r="AE384" s="3">
        <v>1.17</v>
      </c>
      <c r="AF384" s="3">
        <v>3</v>
      </c>
      <c r="AG384" s="3">
        <v>2</v>
      </c>
      <c r="AH384" s="3">
        <v>0.2</v>
      </c>
      <c r="AI384" s="3">
        <v>0.2</v>
      </c>
      <c r="AJ384" s="3">
        <v>1.33</v>
      </c>
      <c r="AK384" s="3">
        <v>1.21</v>
      </c>
      <c r="AL384" s="3">
        <v>0</v>
      </c>
      <c r="AM384" s="3">
        <v>0</v>
      </c>
      <c r="AN384" s="3">
        <v>0</v>
      </c>
      <c r="AO384" s="3">
        <v>0.2</v>
      </c>
      <c r="AP384" s="3">
        <v>23.51</v>
      </c>
      <c r="AQ384" s="3">
        <v>23.24</v>
      </c>
      <c r="AR384" s="3">
        <v>2.79</v>
      </c>
      <c r="AS384" s="3">
        <v>0</v>
      </c>
      <c r="AT384" s="4">
        <v>1.2</v>
      </c>
    </row>
    <row r="385" spans="1:46" x14ac:dyDescent="0.25">
      <c r="A385" s="65">
        <v>2021</v>
      </c>
      <c r="B385" s="65">
        <v>12</v>
      </c>
      <c r="C385" s="63">
        <v>16</v>
      </c>
      <c r="D385" s="64">
        <v>24</v>
      </c>
      <c r="E385" s="5">
        <v>42.5</v>
      </c>
      <c r="F385" s="3">
        <v>0</v>
      </c>
      <c r="G385" s="3">
        <v>45.12</v>
      </c>
      <c r="H385" s="3">
        <v>0</v>
      </c>
      <c r="I385" s="3">
        <v>25.35</v>
      </c>
      <c r="J385" s="3">
        <v>24.26</v>
      </c>
      <c r="K385" s="3">
        <v>20.66</v>
      </c>
      <c r="L385" s="3">
        <v>0</v>
      </c>
      <c r="M385" s="3">
        <v>11.69</v>
      </c>
      <c r="N385" s="3">
        <v>11.76</v>
      </c>
      <c r="O385" s="3">
        <v>21.51</v>
      </c>
      <c r="P385" s="3">
        <v>0</v>
      </c>
      <c r="Q385" s="3">
        <v>5.69</v>
      </c>
      <c r="R385" s="3">
        <v>0</v>
      </c>
      <c r="S385" s="3">
        <v>1.3</v>
      </c>
      <c r="T385" s="3">
        <v>0.2</v>
      </c>
      <c r="U385" s="3">
        <v>0</v>
      </c>
      <c r="V385" s="3">
        <v>8.89</v>
      </c>
      <c r="W385" s="3">
        <v>8</v>
      </c>
      <c r="X385" s="3">
        <v>0</v>
      </c>
      <c r="Y385" s="3">
        <v>7.64</v>
      </c>
      <c r="Z385" s="3">
        <v>0.5</v>
      </c>
      <c r="AA385" s="3">
        <v>0</v>
      </c>
      <c r="AB385" s="3">
        <v>0</v>
      </c>
      <c r="AC385" s="3">
        <v>7.49</v>
      </c>
      <c r="AD385" s="3">
        <v>4.96</v>
      </c>
      <c r="AE385" s="3">
        <v>1.1599999999999999</v>
      </c>
      <c r="AF385" s="3">
        <v>3</v>
      </c>
      <c r="AG385" s="3">
        <v>2</v>
      </c>
      <c r="AH385" s="3">
        <v>0.2</v>
      </c>
      <c r="AI385" s="3">
        <v>0.2</v>
      </c>
      <c r="AJ385" s="3">
        <v>1.33</v>
      </c>
      <c r="AK385" s="3">
        <v>1.22</v>
      </c>
      <c r="AL385" s="3">
        <v>0</v>
      </c>
      <c r="AM385" s="3">
        <v>0</v>
      </c>
      <c r="AN385" s="3">
        <v>0</v>
      </c>
      <c r="AO385" s="3">
        <v>0.2</v>
      </c>
      <c r="AP385" s="3">
        <v>23.24</v>
      </c>
      <c r="AQ385" s="3">
        <v>22.8</v>
      </c>
      <c r="AR385" s="3">
        <v>0</v>
      </c>
      <c r="AS385" s="3">
        <v>0</v>
      </c>
      <c r="AT385" s="4">
        <v>1.2</v>
      </c>
    </row>
    <row r="386" spans="1:46" x14ac:dyDescent="0.25">
      <c r="A386" s="65">
        <v>2021</v>
      </c>
      <c r="B386" s="65">
        <v>12</v>
      </c>
      <c r="C386" s="63">
        <v>17</v>
      </c>
      <c r="D386" s="64">
        <v>1</v>
      </c>
      <c r="E386" s="5">
        <v>14.25</v>
      </c>
      <c r="F386" s="3">
        <v>0</v>
      </c>
      <c r="G386" s="3">
        <v>45.27</v>
      </c>
      <c r="H386" s="3">
        <v>0</v>
      </c>
      <c r="I386" s="3">
        <v>25.49</v>
      </c>
      <c r="J386" s="3">
        <v>24.35</v>
      </c>
      <c r="K386" s="3">
        <v>0.03</v>
      </c>
      <c r="L386" s="3">
        <v>0</v>
      </c>
      <c r="M386" s="3">
        <v>11.85</v>
      </c>
      <c r="N386" s="3">
        <v>11.92</v>
      </c>
      <c r="O386" s="3">
        <v>21.64</v>
      </c>
      <c r="P386" s="3">
        <v>0</v>
      </c>
      <c r="Q386" s="3">
        <v>5.7</v>
      </c>
      <c r="R386" s="3">
        <v>0</v>
      </c>
      <c r="S386" s="3">
        <v>1.3</v>
      </c>
      <c r="T386" s="3">
        <v>0.2</v>
      </c>
      <c r="U386" s="3">
        <v>0</v>
      </c>
      <c r="V386" s="3">
        <v>0.55000000000000004</v>
      </c>
      <c r="W386" s="3">
        <v>8</v>
      </c>
      <c r="X386" s="3">
        <v>0</v>
      </c>
      <c r="Y386" s="3">
        <v>7.75</v>
      </c>
      <c r="Z386" s="3">
        <v>0.5</v>
      </c>
      <c r="AA386" s="3">
        <v>0</v>
      </c>
      <c r="AB386" s="3">
        <v>0</v>
      </c>
      <c r="AC386" s="3">
        <v>7.49</v>
      </c>
      <c r="AD386" s="3">
        <v>5.04</v>
      </c>
      <c r="AE386" s="3">
        <v>1.23</v>
      </c>
      <c r="AF386" s="3">
        <v>3</v>
      </c>
      <c r="AG386" s="3">
        <v>2</v>
      </c>
      <c r="AH386" s="3">
        <v>0.2</v>
      </c>
      <c r="AI386" s="3">
        <v>0</v>
      </c>
      <c r="AJ386" s="3">
        <v>1.33</v>
      </c>
      <c r="AK386" s="3">
        <v>1.22</v>
      </c>
      <c r="AL386" s="3">
        <v>0</v>
      </c>
      <c r="AM386" s="3">
        <v>0</v>
      </c>
      <c r="AN386" s="3">
        <v>0</v>
      </c>
      <c r="AO386" s="3">
        <v>0.2</v>
      </c>
      <c r="AP386" s="3">
        <v>13.13</v>
      </c>
      <c r="AQ386" s="3">
        <v>23.54</v>
      </c>
      <c r="AR386" s="3">
        <v>0</v>
      </c>
      <c r="AS386" s="3">
        <v>0</v>
      </c>
      <c r="AT386" s="4">
        <v>1.2</v>
      </c>
    </row>
    <row r="387" spans="1:46" x14ac:dyDescent="0.25">
      <c r="A387" s="65">
        <v>2021</v>
      </c>
      <c r="B387" s="65">
        <v>12</v>
      </c>
      <c r="C387" s="63">
        <v>17</v>
      </c>
      <c r="D387" s="64">
        <v>2</v>
      </c>
      <c r="E387" s="5">
        <v>0</v>
      </c>
      <c r="F387" s="3">
        <v>0</v>
      </c>
      <c r="G387" s="3">
        <v>45.26</v>
      </c>
      <c r="H387" s="3">
        <v>0</v>
      </c>
      <c r="I387" s="3">
        <v>25.5</v>
      </c>
      <c r="J387" s="3">
        <v>2.1800000000000002</v>
      </c>
      <c r="K387" s="3">
        <v>0</v>
      </c>
      <c r="L387" s="3">
        <v>0</v>
      </c>
      <c r="M387" s="3">
        <v>11.81</v>
      </c>
      <c r="N387" s="3">
        <v>11.89</v>
      </c>
      <c r="O387" s="3">
        <v>21.63</v>
      </c>
      <c r="P387" s="3">
        <v>0</v>
      </c>
      <c r="Q387" s="3">
        <v>6</v>
      </c>
      <c r="R387" s="3">
        <v>0</v>
      </c>
      <c r="S387" s="3">
        <v>1.3</v>
      </c>
      <c r="T387" s="3">
        <v>0.2</v>
      </c>
      <c r="U387" s="3">
        <v>0</v>
      </c>
      <c r="V387" s="3">
        <v>0</v>
      </c>
      <c r="W387" s="3">
        <v>8</v>
      </c>
      <c r="X387" s="3">
        <v>0</v>
      </c>
      <c r="Y387" s="3">
        <v>7.73</v>
      </c>
      <c r="Z387" s="3">
        <v>0.5</v>
      </c>
      <c r="AA387" s="3">
        <v>0</v>
      </c>
      <c r="AB387" s="3">
        <v>0</v>
      </c>
      <c r="AC387" s="3">
        <v>7.49</v>
      </c>
      <c r="AD387" s="3">
        <v>5.01</v>
      </c>
      <c r="AE387" s="3">
        <v>1.21</v>
      </c>
      <c r="AF387" s="3">
        <v>3</v>
      </c>
      <c r="AG387" s="3">
        <v>2</v>
      </c>
      <c r="AH387" s="3">
        <v>0.2</v>
      </c>
      <c r="AI387" s="3">
        <v>0</v>
      </c>
      <c r="AJ387" s="3">
        <v>1.33</v>
      </c>
      <c r="AK387" s="3">
        <v>1.22</v>
      </c>
      <c r="AL387" s="3">
        <v>0</v>
      </c>
      <c r="AM387" s="3">
        <v>0</v>
      </c>
      <c r="AN387" s="3">
        <v>0</v>
      </c>
      <c r="AO387" s="3">
        <v>0.2</v>
      </c>
      <c r="AP387" s="3">
        <v>0</v>
      </c>
      <c r="AQ387" s="3">
        <v>23.89</v>
      </c>
      <c r="AR387" s="3">
        <v>0</v>
      </c>
      <c r="AS387" s="3">
        <v>0</v>
      </c>
      <c r="AT387" s="4">
        <v>1.2</v>
      </c>
    </row>
    <row r="388" spans="1:46" x14ac:dyDescent="0.25">
      <c r="A388" s="65">
        <v>2021</v>
      </c>
      <c r="B388" s="65">
        <v>12</v>
      </c>
      <c r="C388" s="63">
        <v>17</v>
      </c>
      <c r="D388" s="64">
        <v>3</v>
      </c>
      <c r="E388" s="5">
        <v>0</v>
      </c>
      <c r="F388" s="3">
        <v>0</v>
      </c>
      <c r="G388" s="3">
        <v>4.12</v>
      </c>
      <c r="H388" s="3">
        <v>0</v>
      </c>
      <c r="I388" s="3">
        <v>25.49</v>
      </c>
      <c r="J388" s="3">
        <v>0</v>
      </c>
      <c r="K388" s="3">
        <v>0</v>
      </c>
      <c r="L388" s="3">
        <v>0</v>
      </c>
      <c r="M388" s="3">
        <v>11.76</v>
      </c>
      <c r="N388" s="3">
        <v>11.84</v>
      </c>
      <c r="O388" s="3">
        <v>21.64</v>
      </c>
      <c r="P388" s="3">
        <v>0</v>
      </c>
      <c r="Q388" s="3">
        <v>5.98</v>
      </c>
      <c r="R388" s="3">
        <v>0</v>
      </c>
      <c r="S388" s="3">
        <v>1.3</v>
      </c>
      <c r="T388" s="3">
        <v>0.2</v>
      </c>
      <c r="U388" s="3">
        <v>0</v>
      </c>
      <c r="V388" s="3">
        <v>0</v>
      </c>
      <c r="W388" s="3">
        <v>8</v>
      </c>
      <c r="X388" s="3">
        <v>0</v>
      </c>
      <c r="Y388" s="3">
        <v>7.69</v>
      </c>
      <c r="Z388" s="3">
        <v>0.5</v>
      </c>
      <c r="AA388" s="3">
        <v>0</v>
      </c>
      <c r="AB388" s="3">
        <v>0</v>
      </c>
      <c r="AC388" s="3">
        <v>7.49</v>
      </c>
      <c r="AD388" s="3">
        <v>4.97</v>
      </c>
      <c r="AE388" s="3">
        <v>1.21</v>
      </c>
      <c r="AF388" s="3">
        <v>3</v>
      </c>
      <c r="AG388" s="3">
        <v>2</v>
      </c>
      <c r="AH388" s="3">
        <v>0.2</v>
      </c>
      <c r="AI388" s="3">
        <v>0</v>
      </c>
      <c r="AJ388" s="3">
        <v>1.33</v>
      </c>
      <c r="AK388" s="3">
        <v>1.22</v>
      </c>
      <c r="AL388" s="3">
        <v>0</v>
      </c>
      <c r="AM388" s="3">
        <v>0</v>
      </c>
      <c r="AN388" s="3">
        <v>0</v>
      </c>
      <c r="AO388" s="3">
        <v>0.2</v>
      </c>
      <c r="AP388" s="3">
        <v>0</v>
      </c>
      <c r="AQ388" s="3">
        <v>23.72</v>
      </c>
      <c r="AR388" s="3">
        <v>0</v>
      </c>
      <c r="AS388" s="3">
        <v>0</v>
      </c>
      <c r="AT388" s="4">
        <v>1.2</v>
      </c>
    </row>
    <row r="389" spans="1:46" x14ac:dyDescent="0.25">
      <c r="A389" s="65">
        <v>2021</v>
      </c>
      <c r="B389" s="65">
        <v>12</v>
      </c>
      <c r="C389" s="63">
        <v>17</v>
      </c>
      <c r="D389" s="64">
        <v>4</v>
      </c>
      <c r="E389" s="5">
        <v>0</v>
      </c>
      <c r="F389" s="3">
        <v>0</v>
      </c>
      <c r="G389" s="3">
        <v>0</v>
      </c>
      <c r="H389" s="3">
        <v>0</v>
      </c>
      <c r="I389" s="3">
        <v>25.47</v>
      </c>
      <c r="J389" s="3">
        <v>0</v>
      </c>
      <c r="K389" s="3">
        <v>0</v>
      </c>
      <c r="L389" s="3">
        <v>0</v>
      </c>
      <c r="M389" s="3">
        <v>11.8</v>
      </c>
      <c r="N389" s="3">
        <v>11.87</v>
      </c>
      <c r="O389" s="3">
        <v>21.62</v>
      </c>
      <c r="P389" s="3">
        <v>0</v>
      </c>
      <c r="Q389" s="3">
        <v>5.95</v>
      </c>
      <c r="R389" s="3">
        <v>0</v>
      </c>
      <c r="S389" s="3">
        <v>1.3</v>
      </c>
      <c r="T389" s="3">
        <v>0.2</v>
      </c>
      <c r="U389" s="3">
        <v>0</v>
      </c>
      <c r="V389" s="3">
        <v>0</v>
      </c>
      <c r="W389" s="3">
        <v>8</v>
      </c>
      <c r="X389" s="3">
        <v>0</v>
      </c>
      <c r="Y389" s="3">
        <v>7.72</v>
      </c>
      <c r="Z389" s="3">
        <v>0.5</v>
      </c>
      <c r="AA389" s="3">
        <v>0</v>
      </c>
      <c r="AB389" s="3">
        <v>0</v>
      </c>
      <c r="AC389" s="3">
        <v>7.49</v>
      </c>
      <c r="AD389" s="3">
        <v>4.95</v>
      </c>
      <c r="AE389" s="3">
        <v>1.22</v>
      </c>
      <c r="AF389" s="3">
        <v>3</v>
      </c>
      <c r="AG389" s="3">
        <v>2</v>
      </c>
      <c r="AH389" s="3">
        <v>0.2</v>
      </c>
      <c r="AI389" s="3">
        <v>0</v>
      </c>
      <c r="AJ389" s="3">
        <v>1.33</v>
      </c>
      <c r="AK389" s="3">
        <v>1.22</v>
      </c>
      <c r="AL389" s="3">
        <v>0</v>
      </c>
      <c r="AM389" s="3">
        <v>0</v>
      </c>
      <c r="AN389" s="3">
        <v>0</v>
      </c>
      <c r="AO389" s="3">
        <v>0.2</v>
      </c>
      <c r="AP389" s="3">
        <v>0</v>
      </c>
      <c r="AQ389" s="3">
        <v>23.8</v>
      </c>
      <c r="AR389" s="3">
        <v>0</v>
      </c>
      <c r="AS389" s="3">
        <v>0</v>
      </c>
      <c r="AT389" s="4">
        <v>1.2</v>
      </c>
    </row>
    <row r="390" spans="1:46" x14ac:dyDescent="0.25">
      <c r="A390" s="65">
        <v>2021</v>
      </c>
      <c r="B390" s="65">
        <v>12</v>
      </c>
      <c r="C390" s="63">
        <v>17</v>
      </c>
      <c r="D390" s="64">
        <v>5</v>
      </c>
      <c r="E390" s="5">
        <v>0</v>
      </c>
      <c r="F390" s="3">
        <v>0</v>
      </c>
      <c r="G390" s="3">
        <v>0</v>
      </c>
      <c r="H390" s="3">
        <v>0</v>
      </c>
      <c r="I390" s="3">
        <v>25.42</v>
      </c>
      <c r="J390" s="3">
        <v>0</v>
      </c>
      <c r="K390" s="3">
        <v>0</v>
      </c>
      <c r="L390" s="3">
        <v>0</v>
      </c>
      <c r="M390" s="3">
        <v>11.79</v>
      </c>
      <c r="N390" s="3">
        <v>11.87</v>
      </c>
      <c r="O390" s="3">
        <v>21.58</v>
      </c>
      <c r="P390" s="3">
        <v>0</v>
      </c>
      <c r="Q390" s="3">
        <v>5.92</v>
      </c>
      <c r="R390" s="3">
        <v>0</v>
      </c>
      <c r="S390" s="3">
        <v>1.3</v>
      </c>
      <c r="T390" s="3">
        <v>0.2</v>
      </c>
      <c r="U390" s="3">
        <v>0</v>
      </c>
      <c r="V390" s="3">
        <v>0</v>
      </c>
      <c r="W390" s="3">
        <v>8</v>
      </c>
      <c r="X390" s="3">
        <v>0</v>
      </c>
      <c r="Y390" s="3">
        <v>7.7</v>
      </c>
      <c r="Z390" s="3">
        <v>0.5</v>
      </c>
      <c r="AA390" s="3">
        <v>0</v>
      </c>
      <c r="AB390" s="3">
        <v>0</v>
      </c>
      <c r="AC390" s="3">
        <v>7.49</v>
      </c>
      <c r="AD390" s="3">
        <v>5.0599999999999996</v>
      </c>
      <c r="AE390" s="3">
        <v>1.19</v>
      </c>
      <c r="AF390" s="3">
        <v>3</v>
      </c>
      <c r="AG390" s="3">
        <v>2</v>
      </c>
      <c r="AH390" s="3">
        <v>0.2</v>
      </c>
      <c r="AI390" s="3">
        <v>0</v>
      </c>
      <c r="AJ390" s="3">
        <v>1.33</v>
      </c>
      <c r="AK390" s="3">
        <v>1.22</v>
      </c>
      <c r="AL390" s="3">
        <v>0</v>
      </c>
      <c r="AM390" s="3">
        <v>0</v>
      </c>
      <c r="AN390" s="3">
        <v>0</v>
      </c>
      <c r="AO390" s="3">
        <v>0.2</v>
      </c>
      <c r="AP390" s="3">
        <v>0</v>
      </c>
      <c r="AQ390" s="3">
        <v>23.74</v>
      </c>
      <c r="AR390" s="3">
        <v>0</v>
      </c>
      <c r="AS390" s="3">
        <v>0</v>
      </c>
      <c r="AT390" s="4">
        <v>1.2</v>
      </c>
    </row>
    <row r="391" spans="1:46" x14ac:dyDescent="0.25">
      <c r="A391" s="65">
        <v>2021</v>
      </c>
      <c r="B391" s="65">
        <v>12</v>
      </c>
      <c r="C391" s="63">
        <v>17</v>
      </c>
      <c r="D391" s="64">
        <v>6</v>
      </c>
      <c r="E391" s="5">
        <v>0</v>
      </c>
      <c r="F391" s="3">
        <v>0</v>
      </c>
      <c r="G391" s="3">
        <v>0</v>
      </c>
      <c r="H391" s="3">
        <v>0</v>
      </c>
      <c r="I391" s="3">
        <v>25.5</v>
      </c>
      <c r="J391" s="3">
        <v>0</v>
      </c>
      <c r="K391" s="3">
        <v>0</v>
      </c>
      <c r="L391" s="3">
        <v>0</v>
      </c>
      <c r="M391" s="3">
        <v>11.83</v>
      </c>
      <c r="N391" s="3">
        <v>11.92</v>
      </c>
      <c r="O391" s="3">
        <v>21.65</v>
      </c>
      <c r="P391" s="3">
        <v>0</v>
      </c>
      <c r="Q391" s="3">
        <v>5.89</v>
      </c>
      <c r="R391" s="3">
        <v>0</v>
      </c>
      <c r="S391" s="3">
        <v>1.3</v>
      </c>
      <c r="T391" s="3">
        <v>0.2</v>
      </c>
      <c r="U391" s="3">
        <v>0</v>
      </c>
      <c r="V391" s="3">
        <v>0</v>
      </c>
      <c r="W391" s="3">
        <v>8</v>
      </c>
      <c r="X391" s="3">
        <v>0</v>
      </c>
      <c r="Y391" s="3">
        <v>7.73</v>
      </c>
      <c r="Z391" s="3">
        <v>0.5</v>
      </c>
      <c r="AA391" s="3">
        <v>0</v>
      </c>
      <c r="AB391" s="3">
        <v>0</v>
      </c>
      <c r="AC391" s="3">
        <v>7.49</v>
      </c>
      <c r="AD391" s="3">
        <v>5.09</v>
      </c>
      <c r="AE391" s="3">
        <v>1.06</v>
      </c>
      <c r="AF391" s="3">
        <v>3</v>
      </c>
      <c r="AG391" s="3">
        <v>2</v>
      </c>
      <c r="AH391" s="3">
        <v>0.2</v>
      </c>
      <c r="AI391" s="3">
        <v>0</v>
      </c>
      <c r="AJ391" s="3">
        <v>1.33</v>
      </c>
      <c r="AK391" s="3">
        <v>1.22</v>
      </c>
      <c r="AL391" s="3">
        <v>0</v>
      </c>
      <c r="AM391" s="3">
        <v>0</v>
      </c>
      <c r="AN391" s="3">
        <v>0</v>
      </c>
      <c r="AO391" s="3">
        <v>0.2</v>
      </c>
      <c r="AP391" s="3">
        <v>0</v>
      </c>
      <c r="AQ391" s="3">
        <v>23.89</v>
      </c>
      <c r="AR391" s="3">
        <v>0</v>
      </c>
      <c r="AS391" s="3">
        <v>0</v>
      </c>
      <c r="AT391" s="4">
        <v>1.2</v>
      </c>
    </row>
    <row r="392" spans="1:46" x14ac:dyDescent="0.25">
      <c r="A392" s="65">
        <v>2021</v>
      </c>
      <c r="B392" s="65">
        <v>12</v>
      </c>
      <c r="C392" s="63">
        <v>17</v>
      </c>
      <c r="D392" s="64">
        <v>7</v>
      </c>
      <c r="E392" s="5">
        <v>0</v>
      </c>
      <c r="F392" s="3">
        <v>0</v>
      </c>
      <c r="G392" s="3">
        <v>0</v>
      </c>
      <c r="H392" s="3">
        <v>0</v>
      </c>
      <c r="I392" s="3">
        <v>25.33</v>
      </c>
      <c r="J392" s="3">
        <v>0</v>
      </c>
      <c r="K392" s="3">
        <v>0</v>
      </c>
      <c r="L392" s="3">
        <v>0</v>
      </c>
      <c r="M392" s="3">
        <v>11.73</v>
      </c>
      <c r="N392" s="3">
        <v>11.8</v>
      </c>
      <c r="O392" s="3">
        <v>17.13</v>
      </c>
      <c r="P392" s="3">
        <v>0</v>
      </c>
      <c r="Q392" s="3">
        <v>5.87</v>
      </c>
      <c r="R392" s="3">
        <v>0</v>
      </c>
      <c r="S392" s="3">
        <v>1.3</v>
      </c>
      <c r="T392" s="3">
        <v>0.2</v>
      </c>
      <c r="U392" s="3">
        <v>0</v>
      </c>
      <c r="V392" s="3">
        <v>8.76</v>
      </c>
      <c r="W392" s="3">
        <v>8</v>
      </c>
      <c r="X392" s="3">
        <v>0</v>
      </c>
      <c r="Y392" s="3">
        <v>7.63</v>
      </c>
      <c r="Z392" s="3">
        <v>0</v>
      </c>
      <c r="AA392" s="3">
        <v>0</v>
      </c>
      <c r="AB392" s="3">
        <v>0</v>
      </c>
      <c r="AC392" s="3">
        <v>7.49</v>
      </c>
      <c r="AD392" s="3">
        <v>5</v>
      </c>
      <c r="AE392" s="3">
        <v>0.91</v>
      </c>
      <c r="AF392" s="3">
        <v>3</v>
      </c>
      <c r="AG392" s="3">
        <v>2</v>
      </c>
      <c r="AH392" s="3">
        <v>0.2</v>
      </c>
      <c r="AI392" s="3">
        <v>0</v>
      </c>
      <c r="AJ392" s="3">
        <v>1.33</v>
      </c>
      <c r="AK392" s="3">
        <v>1.22</v>
      </c>
      <c r="AL392" s="3">
        <v>0.2</v>
      </c>
      <c r="AM392" s="3">
        <v>0</v>
      </c>
      <c r="AN392" s="3">
        <v>0</v>
      </c>
      <c r="AO392" s="3">
        <v>0.2</v>
      </c>
      <c r="AP392" s="3">
        <v>0</v>
      </c>
      <c r="AQ392" s="3">
        <v>23.57</v>
      </c>
      <c r="AR392" s="3">
        <v>0</v>
      </c>
      <c r="AS392" s="3">
        <v>0</v>
      </c>
      <c r="AT392" s="4">
        <v>1.2</v>
      </c>
    </row>
    <row r="393" spans="1:46" x14ac:dyDescent="0.25">
      <c r="A393" s="65">
        <v>2021</v>
      </c>
      <c r="B393" s="65">
        <v>12</v>
      </c>
      <c r="C393" s="63">
        <v>17</v>
      </c>
      <c r="D393" s="64">
        <v>8</v>
      </c>
      <c r="E393" s="5">
        <v>0</v>
      </c>
      <c r="F393" s="3">
        <v>0</v>
      </c>
      <c r="G393" s="3">
        <v>0</v>
      </c>
      <c r="H393" s="3">
        <v>0</v>
      </c>
      <c r="I393" s="3">
        <v>25.44</v>
      </c>
      <c r="J393" s="3">
        <v>0</v>
      </c>
      <c r="K393" s="3">
        <v>0</v>
      </c>
      <c r="L393" s="3">
        <v>0</v>
      </c>
      <c r="M393" s="3">
        <v>11.78</v>
      </c>
      <c r="N393" s="3">
        <v>11.84</v>
      </c>
      <c r="O393" s="3">
        <v>0</v>
      </c>
      <c r="P393" s="3">
        <v>0</v>
      </c>
      <c r="Q393" s="3">
        <v>5.89</v>
      </c>
      <c r="R393" s="3">
        <v>0</v>
      </c>
      <c r="S393" s="3">
        <v>1.3</v>
      </c>
      <c r="T393" s="3">
        <v>0.2</v>
      </c>
      <c r="U393" s="3">
        <v>0</v>
      </c>
      <c r="V393" s="3">
        <v>9.02</v>
      </c>
      <c r="W393" s="3">
        <v>8</v>
      </c>
      <c r="X393" s="3">
        <v>0</v>
      </c>
      <c r="Y393" s="3">
        <v>7.68</v>
      </c>
      <c r="Z393" s="3">
        <v>0</v>
      </c>
      <c r="AA393" s="3">
        <v>0</v>
      </c>
      <c r="AB393" s="3">
        <v>0</v>
      </c>
      <c r="AC393" s="3">
        <v>7.48</v>
      </c>
      <c r="AD393" s="3">
        <v>5.04</v>
      </c>
      <c r="AE393" s="3">
        <v>1.18</v>
      </c>
      <c r="AF393" s="3">
        <v>3</v>
      </c>
      <c r="AG393" s="3">
        <v>2</v>
      </c>
      <c r="AH393" s="3">
        <v>0.2</v>
      </c>
      <c r="AI393" s="3">
        <v>0</v>
      </c>
      <c r="AJ393" s="3">
        <v>1.33</v>
      </c>
      <c r="AK393" s="3">
        <v>1.22</v>
      </c>
      <c r="AL393" s="3">
        <v>0.2</v>
      </c>
      <c r="AM393" s="3">
        <v>0</v>
      </c>
      <c r="AN393" s="3">
        <v>0</v>
      </c>
      <c r="AO393" s="3">
        <v>0.2</v>
      </c>
      <c r="AP393" s="3">
        <v>0</v>
      </c>
      <c r="AQ393" s="3">
        <v>23.69</v>
      </c>
      <c r="AR393" s="3">
        <v>0</v>
      </c>
      <c r="AS393" s="3">
        <v>0</v>
      </c>
      <c r="AT393" s="4">
        <v>1.2</v>
      </c>
    </row>
    <row r="394" spans="1:46" x14ac:dyDescent="0.25">
      <c r="A394" s="65">
        <v>2021</v>
      </c>
      <c r="B394" s="65">
        <v>12</v>
      </c>
      <c r="C394" s="63">
        <v>17</v>
      </c>
      <c r="D394" s="64">
        <v>9</v>
      </c>
      <c r="E394" s="5">
        <v>0</v>
      </c>
      <c r="F394" s="3">
        <v>0</v>
      </c>
      <c r="G394" s="3">
        <v>0</v>
      </c>
      <c r="H394" s="3">
        <v>0</v>
      </c>
      <c r="I394" s="3">
        <v>25.5</v>
      </c>
      <c r="J394" s="3">
        <v>0</v>
      </c>
      <c r="K394" s="3">
        <v>0</v>
      </c>
      <c r="L394" s="3">
        <v>0</v>
      </c>
      <c r="M394" s="3">
        <v>11.84</v>
      </c>
      <c r="N394" s="3">
        <v>11.9</v>
      </c>
      <c r="O394" s="3">
        <v>0</v>
      </c>
      <c r="P394" s="3">
        <v>0</v>
      </c>
      <c r="Q394" s="3">
        <v>5.86</v>
      </c>
      <c r="R394" s="3">
        <v>0</v>
      </c>
      <c r="S394" s="3">
        <v>1.3</v>
      </c>
      <c r="T394" s="3">
        <v>0.2</v>
      </c>
      <c r="U394" s="3">
        <v>0</v>
      </c>
      <c r="V394" s="3">
        <v>9.0399999999999991</v>
      </c>
      <c r="W394" s="3">
        <v>8</v>
      </c>
      <c r="X394" s="3">
        <v>0</v>
      </c>
      <c r="Y394" s="3">
        <v>7.73</v>
      </c>
      <c r="Z394" s="3">
        <v>0</v>
      </c>
      <c r="AA394" s="3">
        <v>0</v>
      </c>
      <c r="AB394" s="3">
        <v>0</v>
      </c>
      <c r="AC394" s="3">
        <v>7.49</v>
      </c>
      <c r="AD394" s="3">
        <v>4.96</v>
      </c>
      <c r="AE394" s="3">
        <v>1.21</v>
      </c>
      <c r="AF394" s="3">
        <v>3</v>
      </c>
      <c r="AG394" s="3">
        <v>2</v>
      </c>
      <c r="AH394" s="3">
        <v>0.2</v>
      </c>
      <c r="AI394" s="3">
        <v>0</v>
      </c>
      <c r="AJ394" s="3">
        <v>1.35</v>
      </c>
      <c r="AK394" s="3">
        <v>1.22</v>
      </c>
      <c r="AL394" s="3">
        <v>0.2</v>
      </c>
      <c r="AM394" s="3">
        <v>0</v>
      </c>
      <c r="AN394" s="3">
        <v>0</v>
      </c>
      <c r="AO394" s="3">
        <v>0.2</v>
      </c>
      <c r="AP394" s="3">
        <v>0</v>
      </c>
      <c r="AQ394" s="3">
        <v>23.86</v>
      </c>
      <c r="AR394" s="3">
        <v>0</v>
      </c>
      <c r="AS394" s="3">
        <v>0</v>
      </c>
      <c r="AT394" s="4">
        <v>1.2</v>
      </c>
    </row>
    <row r="395" spans="1:46" x14ac:dyDescent="0.25">
      <c r="A395" s="65">
        <v>2021</v>
      </c>
      <c r="B395" s="65">
        <v>12</v>
      </c>
      <c r="C395" s="63">
        <v>17</v>
      </c>
      <c r="D395" s="64">
        <v>10</v>
      </c>
      <c r="E395" s="5">
        <v>0</v>
      </c>
      <c r="F395" s="3">
        <v>0</v>
      </c>
      <c r="G395" s="3">
        <v>0</v>
      </c>
      <c r="H395" s="3">
        <v>0</v>
      </c>
      <c r="I395" s="3">
        <v>2.69</v>
      </c>
      <c r="J395" s="3">
        <v>0</v>
      </c>
      <c r="K395" s="3">
        <v>0</v>
      </c>
      <c r="L395" s="3">
        <v>0</v>
      </c>
      <c r="M395" s="3">
        <v>11.76</v>
      </c>
      <c r="N395" s="3">
        <v>11.83</v>
      </c>
      <c r="O395" s="3">
        <v>0</v>
      </c>
      <c r="P395" s="3">
        <v>0</v>
      </c>
      <c r="Q395" s="3">
        <v>5.83</v>
      </c>
      <c r="R395" s="3">
        <v>0</v>
      </c>
      <c r="S395" s="3">
        <v>1.3</v>
      </c>
      <c r="T395" s="3">
        <v>0.2</v>
      </c>
      <c r="U395" s="3">
        <v>0</v>
      </c>
      <c r="V395" s="3">
        <v>9.01</v>
      </c>
      <c r="W395" s="3">
        <v>8</v>
      </c>
      <c r="X395" s="3">
        <v>0</v>
      </c>
      <c r="Y395" s="3">
        <v>7.66</v>
      </c>
      <c r="Z395" s="3">
        <v>0</v>
      </c>
      <c r="AA395" s="3">
        <v>0</v>
      </c>
      <c r="AB395" s="3">
        <v>0</v>
      </c>
      <c r="AC395" s="3">
        <v>7.49</v>
      </c>
      <c r="AD395" s="3">
        <v>4.92</v>
      </c>
      <c r="AE395" s="3">
        <v>1.23</v>
      </c>
      <c r="AF395" s="3">
        <v>3</v>
      </c>
      <c r="AG395" s="3">
        <v>2</v>
      </c>
      <c r="AH395" s="3">
        <v>0.2</v>
      </c>
      <c r="AI395" s="3">
        <v>0</v>
      </c>
      <c r="AJ395" s="3">
        <v>1.35</v>
      </c>
      <c r="AK395" s="3">
        <v>1.23</v>
      </c>
      <c r="AL395" s="3">
        <v>0.2</v>
      </c>
      <c r="AM395" s="3">
        <v>0</v>
      </c>
      <c r="AN395" s="3">
        <v>0</v>
      </c>
      <c r="AO395" s="3">
        <v>0.2</v>
      </c>
      <c r="AP395" s="3">
        <v>0</v>
      </c>
      <c r="AQ395" s="3">
        <v>23.64</v>
      </c>
      <c r="AR395" s="3">
        <v>0</v>
      </c>
      <c r="AS395" s="3">
        <v>0</v>
      </c>
      <c r="AT395" s="4">
        <v>1.2</v>
      </c>
    </row>
    <row r="396" spans="1:46" x14ac:dyDescent="0.25">
      <c r="A396" s="65">
        <v>2021</v>
      </c>
      <c r="B396" s="65">
        <v>12</v>
      </c>
      <c r="C396" s="63">
        <v>17</v>
      </c>
      <c r="D396" s="64">
        <v>11</v>
      </c>
      <c r="E396" s="5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11.76</v>
      </c>
      <c r="N396" s="3">
        <v>11.86</v>
      </c>
      <c r="O396" s="3">
        <v>0</v>
      </c>
      <c r="P396" s="3">
        <v>0</v>
      </c>
      <c r="Q396" s="3">
        <v>5.8</v>
      </c>
      <c r="R396" s="3">
        <v>0</v>
      </c>
      <c r="S396" s="3">
        <v>1.3</v>
      </c>
      <c r="T396" s="3">
        <v>0.2</v>
      </c>
      <c r="U396" s="3">
        <v>0</v>
      </c>
      <c r="V396" s="3">
        <v>9</v>
      </c>
      <c r="W396" s="3">
        <v>8</v>
      </c>
      <c r="X396" s="3">
        <v>0</v>
      </c>
      <c r="Y396" s="3">
        <v>7.69</v>
      </c>
      <c r="Z396" s="3">
        <v>0</v>
      </c>
      <c r="AA396" s="3">
        <v>0</v>
      </c>
      <c r="AB396" s="3">
        <v>0</v>
      </c>
      <c r="AC396" s="3">
        <v>7.49</v>
      </c>
      <c r="AD396" s="3">
        <v>4.91</v>
      </c>
      <c r="AE396" s="3">
        <v>1.21</v>
      </c>
      <c r="AF396" s="3">
        <v>3</v>
      </c>
      <c r="AG396" s="3">
        <v>2</v>
      </c>
      <c r="AH396" s="3">
        <v>0.2</v>
      </c>
      <c r="AI396" s="3">
        <v>0</v>
      </c>
      <c r="AJ396" s="3">
        <v>1.35</v>
      </c>
      <c r="AK396" s="3">
        <v>1.22</v>
      </c>
      <c r="AL396" s="3">
        <v>0.2</v>
      </c>
      <c r="AM396" s="3">
        <v>0</v>
      </c>
      <c r="AN396" s="3">
        <v>0</v>
      </c>
      <c r="AO396" s="3">
        <v>0.2</v>
      </c>
      <c r="AP396" s="3">
        <v>0</v>
      </c>
      <c r="AQ396" s="3">
        <v>23.69</v>
      </c>
      <c r="AR396" s="3">
        <v>0</v>
      </c>
      <c r="AS396" s="3">
        <v>0</v>
      </c>
      <c r="AT396" s="4">
        <v>1.2</v>
      </c>
    </row>
    <row r="397" spans="1:46" x14ac:dyDescent="0.25">
      <c r="A397" s="65">
        <v>2021</v>
      </c>
      <c r="B397" s="65">
        <v>12</v>
      </c>
      <c r="C397" s="63">
        <v>17</v>
      </c>
      <c r="D397" s="64">
        <v>12</v>
      </c>
      <c r="E397" s="5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11.78</v>
      </c>
      <c r="N397" s="3">
        <v>11.87</v>
      </c>
      <c r="O397" s="3">
        <v>0</v>
      </c>
      <c r="P397" s="3">
        <v>0</v>
      </c>
      <c r="Q397" s="3">
        <v>5.77</v>
      </c>
      <c r="R397" s="3">
        <v>0</v>
      </c>
      <c r="S397" s="3">
        <v>1.3</v>
      </c>
      <c r="T397" s="3">
        <v>0.2</v>
      </c>
      <c r="U397" s="3">
        <v>0</v>
      </c>
      <c r="V397" s="3">
        <v>9.01</v>
      </c>
      <c r="W397" s="3">
        <v>8</v>
      </c>
      <c r="X397" s="3">
        <v>0</v>
      </c>
      <c r="Y397" s="3">
        <v>7.7</v>
      </c>
      <c r="Z397" s="3">
        <v>0</v>
      </c>
      <c r="AA397" s="3">
        <v>0</v>
      </c>
      <c r="AB397" s="3">
        <v>0</v>
      </c>
      <c r="AC397" s="3">
        <v>7.49</v>
      </c>
      <c r="AD397" s="3">
        <v>4.92</v>
      </c>
      <c r="AE397" s="3">
        <v>1.1599999999999999</v>
      </c>
      <c r="AF397" s="3">
        <v>3</v>
      </c>
      <c r="AG397" s="3">
        <v>2</v>
      </c>
      <c r="AH397" s="3">
        <v>0.2</v>
      </c>
      <c r="AI397" s="3">
        <v>0</v>
      </c>
      <c r="AJ397" s="3">
        <v>1.35</v>
      </c>
      <c r="AK397" s="3">
        <v>1.22</v>
      </c>
      <c r="AL397" s="3">
        <v>0.2</v>
      </c>
      <c r="AM397" s="3">
        <v>0</v>
      </c>
      <c r="AN397" s="3">
        <v>0</v>
      </c>
      <c r="AO397" s="3">
        <v>0.2</v>
      </c>
      <c r="AP397" s="3">
        <v>0</v>
      </c>
      <c r="AQ397" s="3">
        <v>23.75</v>
      </c>
      <c r="AR397" s="3">
        <v>0</v>
      </c>
      <c r="AS397" s="3">
        <v>0</v>
      </c>
      <c r="AT397" s="4">
        <v>1.2</v>
      </c>
    </row>
    <row r="398" spans="1:46" x14ac:dyDescent="0.25">
      <c r="A398" s="65">
        <v>2021</v>
      </c>
      <c r="B398" s="65">
        <v>12</v>
      </c>
      <c r="C398" s="63">
        <v>17</v>
      </c>
      <c r="D398" s="64">
        <v>13</v>
      </c>
      <c r="E398" s="5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1.26</v>
      </c>
      <c r="N398" s="3">
        <v>11.92</v>
      </c>
      <c r="O398" s="3">
        <v>0</v>
      </c>
      <c r="P398" s="3">
        <v>0</v>
      </c>
      <c r="Q398" s="3">
        <v>5.72</v>
      </c>
      <c r="R398" s="3">
        <v>0</v>
      </c>
      <c r="S398" s="3">
        <v>1.3</v>
      </c>
      <c r="T398" s="3">
        <v>0.2</v>
      </c>
      <c r="U398" s="3">
        <v>0</v>
      </c>
      <c r="V398" s="3">
        <v>0.44</v>
      </c>
      <c r="W398" s="3">
        <v>8</v>
      </c>
      <c r="X398" s="3">
        <v>0</v>
      </c>
      <c r="Y398" s="3">
        <v>7.71</v>
      </c>
      <c r="Z398" s="3">
        <v>0</v>
      </c>
      <c r="AA398" s="3">
        <v>0</v>
      </c>
      <c r="AB398" s="3">
        <v>0</v>
      </c>
      <c r="AC398" s="3">
        <v>7.49</v>
      </c>
      <c r="AD398" s="3">
        <v>4.95</v>
      </c>
      <c r="AE398" s="3">
        <v>1.1399999999999999</v>
      </c>
      <c r="AF398" s="3">
        <v>3</v>
      </c>
      <c r="AG398" s="3">
        <v>2</v>
      </c>
      <c r="AH398" s="3">
        <v>0.2</v>
      </c>
      <c r="AI398" s="3">
        <v>0</v>
      </c>
      <c r="AJ398" s="3">
        <v>1.34</v>
      </c>
      <c r="AK398" s="3">
        <v>1.22</v>
      </c>
      <c r="AL398" s="3">
        <v>0.2</v>
      </c>
      <c r="AM398" s="3">
        <v>0</v>
      </c>
      <c r="AN398" s="3">
        <v>0</v>
      </c>
      <c r="AO398" s="3">
        <v>0.2</v>
      </c>
      <c r="AP398" s="3">
        <v>0</v>
      </c>
      <c r="AQ398" s="3">
        <v>3.05</v>
      </c>
      <c r="AR398" s="3">
        <v>0</v>
      </c>
      <c r="AS398" s="3">
        <v>0</v>
      </c>
      <c r="AT398" s="4">
        <v>1.2</v>
      </c>
    </row>
    <row r="399" spans="1:46" x14ac:dyDescent="0.25">
      <c r="A399" s="65">
        <v>2021</v>
      </c>
      <c r="B399" s="65">
        <v>12</v>
      </c>
      <c r="C399" s="63">
        <v>17</v>
      </c>
      <c r="D399" s="64">
        <v>14</v>
      </c>
      <c r="E399" s="5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11.9</v>
      </c>
      <c r="O399" s="3">
        <v>0</v>
      </c>
      <c r="P399" s="3">
        <v>0</v>
      </c>
      <c r="Q399" s="3">
        <v>5.69</v>
      </c>
      <c r="R399" s="3">
        <v>0</v>
      </c>
      <c r="S399" s="3">
        <v>1.3</v>
      </c>
      <c r="T399" s="3">
        <v>0.2</v>
      </c>
      <c r="U399" s="3">
        <v>0</v>
      </c>
      <c r="V399" s="3">
        <v>0</v>
      </c>
      <c r="W399" s="3">
        <v>8</v>
      </c>
      <c r="X399" s="3">
        <v>0</v>
      </c>
      <c r="Y399" s="3">
        <v>7.67</v>
      </c>
      <c r="Z399" s="3">
        <v>0</v>
      </c>
      <c r="AA399" s="3">
        <v>0</v>
      </c>
      <c r="AB399" s="3">
        <v>0</v>
      </c>
      <c r="AC399" s="3">
        <v>7.49</v>
      </c>
      <c r="AD399" s="3">
        <v>4.8099999999999996</v>
      </c>
      <c r="AE399" s="3">
        <v>1.28</v>
      </c>
      <c r="AF399" s="3">
        <v>3</v>
      </c>
      <c r="AG399" s="3">
        <v>2</v>
      </c>
      <c r="AH399" s="3">
        <v>0.2</v>
      </c>
      <c r="AI399" s="3">
        <v>0</v>
      </c>
      <c r="AJ399" s="3">
        <v>1.35</v>
      </c>
      <c r="AK399" s="3">
        <v>1.22</v>
      </c>
      <c r="AL399" s="3">
        <v>0.2</v>
      </c>
      <c r="AM399" s="3">
        <v>0</v>
      </c>
      <c r="AN399" s="3">
        <v>0</v>
      </c>
      <c r="AO399" s="3">
        <v>0.2</v>
      </c>
      <c r="AP399" s="3">
        <v>0</v>
      </c>
      <c r="AQ399" s="3">
        <v>0</v>
      </c>
      <c r="AR399" s="3">
        <v>0</v>
      </c>
      <c r="AS399" s="3">
        <v>0</v>
      </c>
      <c r="AT399" s="4">
        <v>1.2</v>
      </c>
    </row>
    <row r="400" spans="1:46" x14ac:dyDescent="0.25">
      <c r="A400" s="65">
        <v>2021</v>
      </c>
      <c r="B400" s="65">
        <v>12</v>
      </c>
      <c r="C400" s="63">
        <v>17</v>
      </c>
      <c r="D400" s="64">
        <v>15</v>
      </c>
      <c r="E400" s="5">
        <v>0</v>
      </c>
      <c r="F400" s="3">
        <v>0</v>
      </c>
      <c r="G400" s="3">
        <v>0</v>
      </c>
      <c r="H400" s="3">
        <v>0</v>
      </c>
      <c r="I400" s="3">
        <v>0</v>
      </c>
      <c r="J400" s="3">
        <v>22.23</v>
      </c>
      <c r="K400" s="3">
        <v>0</v>
      </c>
      <c r="L400" s="3">
        <v>0</v>
      </c>
      <c r="M400" s="3">
        <v>0</v>
      </c>
      <c r="N400" s="3">
        <v>11.91</v>
      </c>
      <c r="O400" s="3">
        <v>0</v>
      </c>
      <c r="P400" s="3">
        <v>6.14</v>
      </c>
      <c r="Q400" s="3">
        <v>5.67</v>
      </c>
      <c r="R400" s="3">
        <v>0</v>
      </c>
      <c r="S400" s="3">
        <v>1.3</v>
      </c>
      <c r="T400" s="3">
        <v>0.2</v>
      </c>
      <c r="U400" s="3">
        <v>0</v>
      </c>
      <c r="V400" s="3">
        <v>0</v>
      </c>
      <c r="W400" s="3">
        <v>8</v>
      </c>
      <c r="X400" s="3">
        <v>0</v>
      </c>
      <c r="Y400" s="3">
        <v>7.7</v>
      </c>
      <c r="Z400" s="3">
        <v>0.5</v>
      </c>
      <c r="AA400" s="3">
        <v>0</v>
      </c>
      <c r="AB400" s="3">
        <v>0</v>
      </c>
      <c r="AC400" s="3">
        <v>7.49</v>
      </c>
      <c r="AD400" s="3">
        <v>0</v>
      </c>
      <c r="AE400" s="3">
        <v>1.17</v>
      </c>
      <c r="AF400" s="3">
        <v>3</v>
      </c>
      <c r="AG400" s="3">
        <v>2</v>
      </c>
      <c r="AH400" s="3">
        <v>0.2</v>
      </c>
      <c r="AI400" s="3">
        <v>0.2</v>
      </c>
      <c r="AJ400" s="3">
        <v>1.34</v>
      </c>
      <c r="AK400" s="3">
        <v>1.22</v>
      </c>
      <c r="AL400" s="3">
        <v>0.2</v>
      </c>
      <c r="AM400" s="3">
        <v>0</v>
      </c>
      <c r="AN400" s="3">
        <v>0</v>
      </c>
      <c r="AO400" s="3">
        <v>0.2</v>
      </c>
      <c r="AP400" s="3">
        <v>0</v>
      </c>
      <c r="AQ400" s="3">
        <v>0</v>
      </c>
      <c r="AR400" s="3">
        <v>0</v>
      </c>
      <c r="AS400" s="3">
        <v>0</v>
      </c>
      <c r="AT400" s="4">
        <v>1.2</v>
      </c>
    </row>
    <row r="401" spans="1:46" x14ac:dyDescent="0.25">
      <c r="A401" s="65">
        <v>2021</v>
      </c>
      <c r="B401" s="65">
        <v>12</v>
      </c>
      <c r="C401" s="63">
        <v>17</v>
      </c>
      <c r="D401" s="64">
        <v>16</v>
      </c>
      <c r="E401" s="5">
        <v>0</v>
      </c>
      <c r="F401" s="3">
        <v>0</v>
      </c>
      <c r="G401" s="3">
        <v>0</v>
      </c>
      <c r="H401" s="3">
        <v>0</v>
      </c>
      <c r="I401" s="3">
        <v>0</v>
      </c>
      <c r="J401" s="3">
        <v>26.41</v>
      </c>
      <c r="K401" s="3">
        <v>0</v>
      </c>
      <c r="L401" s="3">
        <v>0</v>
      </c>
      <c r="M401" s="3">
        <v>7.33</v>
      </c>
      <c r="N401" s="3">
        <v>11.89</v>
      </c>
      <c r="O401" s="3">
        <v>0</v>
      </c>
      <c r="P401" s="3">
        <v>21.63</v>
      </c>
      <c r="Q401" s="3">
        <v>5.93</v>
      </c>
      <c r="R401" s="3">
        <v>0</v>
      </c>
      <c r="S401" s="3">
        <v>1.3</v>
      </c>
      <c r="T401" s="3">
        <v>0.2</v>
      </c>
      <c r="U401" s="3">
        <v>0.2</v>
      </c>
      <c r="V401" s="3">
        <v>0</v>
      </c>
      <c r="W401" s="3">
        <v>8</v>
      </c>
      <c r="X401" s="3">
        <v>0</v>
      </c>
      <c r="Y401" s="3">
        <v>7.68</v>
      </c>
      <c r="Z401" s="3">
        <v>0.5</v>
      </c>
      <c r="AA401" s="3">
        <v>0</v>
      </c>
      <c r="AB401" s="3">
        <v>0</v>
      </c>
      <c r="AC401" s="3">
        <v>7.49</v>
      </c>
      <c r="AD401" s="3">
        <v>0</v>
      </c>
      <c r="AE401" s="3">
        <v>1.1299999999999999</v>
      </c>
      <c r="AF401" s="3">
        <v>3</v>
      </c>
      <c r="AG401" s="3">
        <v>2</v>
      </c>
      <c r="AH401" s="3">
        <v>0.2</v>
      </c>
      <c r="AI401" s="3">
        <v>0.2</v>
      </c>
      <c r="AJ401" s="3">
        <v>1.34</v>
      </c>
      <c r="AK401" s="3">
        <v>1.21</v>
      </c>
      <c r="AL401" s="3">
        <v>0.2</v>
      </c>
      <c r="AM401" s="3">
        <v>0</v>
      </c>
      <c r="AN401" s="3">
        <v>0</v>
      </c>
      <c r="AO401" s="3">
        <v>0.2</v>
      </c>
      <c r="AP401" s="3">
        <v>0</v>
      </c>
      <c r="AQ401" s="3">
        <v>0</v>
      </c>
      <c r="AR401" s="3">
        <v>0</v>
      </c>
      <c r="AS401" s="3">
        <v>0</v>
      </c>
      <c r="AT401" s="4">
        <v>1.2</v>
      </c>
    </row>
    <row r="402" spans="1:46" x14ac:dyDescent="0.25">
      <c r="A402" s="65">
        <v>2021</v>
      </c>
      <c r="B402" s="65">
        <v>12</v>
      </c>
      <c r="C402" s="63">
        <v>17</v>
      </c>
      <c r="D402" s="64">
        <v>17</v>
      </c>
      <c r="E402" s="5">
        <v>0</v>
      </c>
      <c r="F402" s="3">
        <v>12.73</v>
      </c>
      <c r="G402" s="3">
        <v>15.28</v>
      </c>
      <c r="H402" s="3">
        <v>0</v>
      </c>
      <c r="I402" s="3">
        <v>0</v>
      </c>
      <c r="J402" s="3">
        <v>26.36</v>
      </c>
      <c r="K402" s="3">
        <v>0</v>
      </c>
      <c r="L402" s="3">
        <v>0</v>
      </c>
      <c r="M402" s="3">
        <v>11.81</v>
      </c>
      <c r="N402" s="3">
        <v>11.91</v>
      </c>
      <c r="O402" s="3">
        <v>0</v>
      </c>
      <c r="P402" s="3">
        <v>21.69</v>
      </c>
      <c r="Q402" s="3">
        <v>5.9</v>
      </c>
      <c r="R402" s="3">
        <v>0</v>
      </c>
      <c r="S402" s="3">
        <v>1.3</v>
      </c>
      <c r="T402" s="3">
        <v>0.2</v>
      </c>
      <c r="U402" s="3">
        <v>0.2</v>
      </c>
      <c r="V402" s="3">
        <v>0</v>
      </c>
      <c r="W402" s="3">
        <v>7.85</v>
      </c>
      <c r="X402" s="3">
        <v>0</v>
      </c>
      <c r="Y402" s="3">
        <v>7.74</v>
      </c>
      <c r="Z402" s="3">
        <v>0.5</v>
      </c>
      <c r="AA402" s="3">
        <v>0</v>
      </c>
      <c r="AB402" s="3">
        <v>0</v>
      </c>
      <c r="AC402" s="3">
        <v>7.49</v>
      </c>
      <c r="AD402" s="3">
        <v>0</v>
      </c>
      <c r="AE402" s="3">
        <v>1.23</v>
      </c>
      <c r="AF402" s="3">
        <v>3</v>
      </c>
      <c r="AG402" s="3">
        <v>2</v>
      </c>
      <c r="AH402" s="3">
        <v>0.2</v>
      </c>
      <c r="AI402" s="3">
        <v>0.2</v>
      </c>
      <c r="AJ402" s="3">
        <v>1.34</v>
      </c>
      <c r="AK402" s="3">
        <v>1.21</v>
      </c>
      <c r="AL402" s="3">
        <v>0.2</v>
      </c>
      <c r="AM402" s="3">
        <v>0</v>
      </c>
      <c r="AN402" s="3">
        <v>0</v>
      </c>
      <c r="AO402" s="3">
        <v>0.2</v>
      </c>
      <c r="AP402" s="3">
        <v>0</v>
      </c>
      <c r="AQ402" s="3">
        <v>12.71</v>
      </c>
      <c r="AR402" s="3">
        <v>0</v>
      </c>
      <c r="AS402" s="3">
        <v>0</v>
      </c>
      <c r="AT402" s="4">
        <v>1.2</v>
      </c>
    </row>
    <row r="403" spans="1:46" x14ac:dyDescent="0.25">
      <c r="A403" s="65">
        <v>2021</v>
      </c>
      <c r="B403" s="65">
        <v>12</v>
      </c>
      <c r="C403" s="63">
        <v>17</v>
      </c>
      <c r="D403" s="64">
        <v>18</v>
      </c>
      <c r="E403" s="5">
        <v>0</v>
      </c>
      <c r="F403" s="3">
        <v>43.4</v>
      </c>
      <c r="G403" s="3">
        <v>43.46</v>
      </c>
      <c r="H403" s="3">
        <v>0</v>
      </c>
      <c r="I403" s="3">
        <v>0</v>
      </c>
      <c r="J403" s="3">
        <v>26.32</v>
      </c>
      <c r="K403" s="3">
        <v>0</v>
      </c>
      <c r="L403" s="3">
        <v>0</v>
      </c>
      <c r="M403" s="3">
        <v>11.78</v>
      </c>
      <c r="N403" s="3">
        <v>11.86</v>
      </c>
      <c r="O403" s="3">
        <v>0</v>
      </c>
      <c r="P403" s="3">
        <v>21.61</v>
      </c>
      <c r="Q403" s="3">
        <v>5.93</v>
      </c>
      <c r="R403" s="3">
        <v>0</v>
      </c>
      <c r="S403" s="3">
        <v>1.3</v>
      </c>
      <c r="T403" s="3">
        <v>0.2</v>
      </c>
      <c r="U403" s="3">
        <v>0.2</v>
      </c>
      <c r="V403" s="3">
        <v>0</v>
      </c>
      <c r="W403" s="3">
        <v>8</v>
      </c>
      <c r="X403" s="3">
        <v>0</v>
      </c>
      <c r="Y403" s="3">
        <v>7.72</v>
      </c>
      <c r="Z403" s="3">
        <v>0.5</v>
      </c>
      <c r="AA403" s="3">
        <v>0</v>
      </c>
      <c r="AB403" s="3">
        <v>0</v>
      </c>
      <c r="AC403" s="3">
        <v>7.48</v>
      </c>
      <c r="AD403" s="3">
        <v>0.01</v>
      </c>
      <c r="AE403" s="3">
        <v>1.22</v>
      </c>
      <c r="AF403" s="3">
        <v>3</v>
      </c>
      <c r="AG403" s="3">
        <v>2</v>
      </c>
      <c r="AH403" s="3">
        <v>0.2</v>
      </c>
      <c r="AI403" s="3">
        <v>0.2</v>
      </c>
      <c r="AJ403" s="3">
        <v>0.48</v>
      </c>
      <c r="AK403" s="3">
        <v>1.23</v>
      </c>
      <c r="AL403" s="3">
        <v>0.2</v>
      </c>
      <c r="AM403" s="3">
        <v>0</v>
      </c>
      <c r="AN403" s="3">
        <v>0</v>
      </c>
      <c r="AO403" s="3">
        <v>0.2</v>
      </c>
      <c r="AP403" s="3">
        <v>0</v>
      </c>
      <c r="AQ403" s="3">
        <v>22.95</v>
      </c>
      <c r="AR403" s="3">
        <v>0</v>
      </c>
      <c r="AS403" s="3">
        <v>0</v>
      </c>
      <c r="AT403" s="4">
        <v>1.2</v>
      </c>
    </row>
    <row r="404" spans="1:46" x14ac:dyDescent="0.25">
      <c r="A404" s="65">
        <v>2021</v>
      </c>
      <c r="B404" s="65">
        <v>12</v>
      </c>
      <c r="C404" s="63">
        <v>17</v>
      </c>
      <c r="D404" s="64">
        <v>19</v>
      </c>
      <c r="E404" s="5">
        <v>0</v>
      </c>
      <c r="F404" s="3">
        <v>44.8</v>
      </c>
      <c r="G404" s="3">
        <v>43.25</v>
      </c>
      <c r="H404" s="3">
        <v>0</v>
      </c>
      <c r="I404" s="3">
        <v>0</v>
      </c>
      <c r="J404" s="3">
        <v>26.37</v>
      </c>
      <c r="K404" s="3">
        <v>0</v>
      </c>
      <c r="L404" s="3">
        <v>7.92</v>
      </c>
      <c r="M404" s="3">
        <v>11.73</v>
      </c>
      <c r="N404" s="3">
        <v>11.81</v>
      </c>
      <c r="O404" s="3">
        <v>0</v>
      </c>
      <c r="P404" s="3">
        <v>21.58</v>
      </c>
      <c r="Q404" s="3">
        <v>5.97</v>
      </c>
      <c r="R404" s="3">
        <v>0</v>
      </c>
      <c r="S404" s="3">
        <v>1.3</v>
      </c>
      <c r="T404" s="3">
        <v>0.2</v>
      </c>
      <c r="U404" s="3">
        <v>0.2</v>
      </c>
      <c r="V404" s="3">
        <v>0</v>
      </c>
      <c r="W404" s="3">
        <v>8</v>
      </c>
      <c r="X404" s="3">
        <v>0</v>
      </c>
      <c r="Y404" s="3">
        <v>7.68</v>
      </c>
      <c r="Z404" s="3">
        <v>0.5</v>
      </c>
      <c r="AA404" s="3">
        <v>0</v>
      </c>
      <c r="AB404" s="3">
        <v>0</v>
      </c>
      <c r="AC404" s="3">
        <v>7.48</v>
      </c>
      <c r="AD404" s="3">
        <v>4.9400000000000004</v>
      </c>
      <c r="AE404" s="3">
        <v>1.18</v>
      </c>
      <c r="AF404" s="3">
        <v>3</v>
      </c>
      <c r="AG404" s="3">
        <v>2</v>
      </c>
      <c r="AH404" s="3">
        <v>0.2</v>
      </c>
      <c r="AI404" s="3">
        <v>0.2</v>
      </c>
      <c r="AJ404" s="3">
        <v>0</v>
      </c>
      <c r="AK404" s="3">
        <v>0.35</v>
      </c>
      <c r="AL404" s="3">
        <v>0.2</v>
      </c>
      <c r="AM404" s="3">
        <v>0</v>
      </c>
      <c r="AN404" s="3">
        <v>0</v>
      </c>
      <c r="AO404" s="3">
        <v>0.2</v>
      </c>
      <c r="AP404" s="3">
        <v>0</v>
      </c>
      <c r="AQ404" s="3">
        <v>23.01</v>
      </c>
      <c r="AR404" s="3">
        <v>0</v>
      </c>
      <c r="AS404" s="3">
        <v>0</v>
      </c>
      <c r="AT404" s="4">
        <v>1.2</v>
      </c>
    </row>
    <row r="405" spans="1:46" x14ac:dyDescent="0.25">
      <c r="A405" s="65">
        <v>2021</v>
      </c>
      <c r="B405" s="65">
        <v>12</v>
      </c>
      <c r="C405" s="63">
        <v>17</v>
      </c>
      <c r="D405" s="64">
        <v>20</v>
      </c>
      <c r="E405" s="5">
        <v>0</v>
      </c>
      <c r="F405" s="3">
        <v>44.39</v>
      </c>
      <c r="G405" s="3">
        <v>43.32</v>
      </c>
      <c r="H405" s="3">
        <v>0</v>
      </c>
      <c r="I405" s="3">
        <v>0</v>
      </c>
      <c r="J405" s="3">
        <v>26.44</v>
      </c>
      <c r="K405" s="3">
        <v>0</v>
      </c>
      <c r="L405" s="3">
        <v>21.66</v>
      </c>
      <c r="M405" s="3">
        <v>11.72</v>
      </c>
      <c r="N405" s="3">
        <v>11.79</v>
      </c>
      <c r="O405" s="3">
        <v>0</v>
      </c>
      <c r="P405" s="3">
        <v>21.56</v>
      </c>
      <c r="Q405" s="3">
        <v>5.99</v>
      </c>
      <c r="R405" s="3">
        <v>0</v>
      </c>
      <c r="S405" s="3">
        <v>1.3</v>
      </c>
      <c r="T405" s="3">
        <v>0.2</v>
      </c>
      <c r="U405" s="3">
        <v>0.2</v>
      </c>
      <c r="V405" s="3">
        <v>0</v>
      </c>
      <c r="W405" s="3">
        <v>8</v>
      </c>
      <c r="X405" s="3">
        <v>0</v>
      </c>
      <c r="Y405" s="3">
        <v>7.66</v>
      </c>
      <c r="Z405" s="3">
        <v>0.5</v>
      </c>
      <c r="AA405" s="3">
        <v>0</v>
      </c>
      <c r="AB405" s="3">
        <v>0</v>
      </c>
      <c r="AC405" s="3">
        <v>7.49</v>
      </c>
      <c r="AD405" s="3">
        <v>4.96</v>
      </c>
      <c r="AE405" s="3">
        <v>1.19</v>
      </c>
      <c r="AF405" s="3">
        <v>3</v>
      </c>
      <c r="AG405" s="3">
        <v>2</v>
      </c>
      <c r="AH405" s="3">
        <v>0.2</v>
      </c>
      <c r="AI405" s="3">
        <v>0.2</v>
      </c>
      <c r="AJ405" s="3">
        <v>0</v>
      </c>
      <c r="AK405" s="3">
        <v>0</v>
      </c>
      <c r="AL405" s="3">
        <v>0.2</v>
      </c>
      <c r="AM405" s="3">
        <v>0</v>
      </c>
      <c r="AN405" s="3">
        <v>0</v>
      </c>
      <c r="AO405" s="3">
        <v>0.2</v>
      </c>
      <c r="AP405" s="3">
        <v>0</v>
      </c>
      <c r="AQ405" s="3">
        <v>24.34</v>
      </c>
      <c r="AR405" s="3">
        <v>0</v>
      </c>
      <c r="AS405" s="3">
        <v>0</v>
      </c>
      <c r="AT405" s="4">
        <v>1.2</v>
      </c>
    </row>
    <row r="406" spans="1:46" x14ac:dyDescent="0.25">
      <c r="A406" s="65">
        <v>2021</v>
      </c>
      <c r="B406" s="65">
        <v>12</v>
      </c>
      <c r="C406" s="63">
        <v>17</v>
      </c>
      <c r="D406" s="64">
        <v>21</v>
      </c>
      <c r="E406" s="5">
        <v>0</v>
      </c>
      <c r="F406" s="3">
        <v>44.58</v>
      </c>
      <c r="G406" s="3">
        <v>43.38</v>
      </c>
      <c r="H406" s="3">
        <v>0</v>
      </c>
      <c r="I406" s="3">
        <v>0</v>
      </c>
      <c r="J406" s="3">
        <v>26.5</v>
      </c>
      <c r="K406" s="3">
        <v>0</v>
      </c>
      <c r="L406" s="3">
        <v>21.42</v>
      </c>
      <c r="M406" s="3">
        <v>11.75</v>
      </c>
      <c r="N406" s="3">
        <v>11.84</v>
      </c>
      <c r="O406" s="3">
        <v>0</v>
      </c>
      <c r="P406" s="3">
        <v>21.6</v>
      </c>
      <c r="Q406" s="3">
        <v>5.9</v>
      </c>
      <c r="R406" s="3">
        <v>0</v>
      </c>
      <c r="S406" s="3">
        <v>1.3</v>
      </c>
      <c r="T406" s="3">
        <v>0.2</v>
      </c>
      <c r="U406" s="3">
        <v>0.2</v>
      </c>
      <c r="V406" s="3">
        <v>0</v>
      </c>
      <c r="W406" s="3">
        <v>8</v>
      </c>
      <c r="X406" s="3">
        <v>0</v>
      </c>
      <c r="Y406" s="3">
        <v>7.69</v>
      </c>
      <c r="Z406" s="3">
        <v>0.5</v>
      </c>
      <c r="AA406" s="3">
        <v>0</v>
      </c>
      <c r="AB406" s="3">
        <v>0</v>
      </c>
      <c r="AC406" s="3">
        <v>7.48</v>
      </c>
      <c r="AD406" s="3">
        <v>4.96</v>
      </c>
      <c r="AE406" s="3">
        <v>1.2</v>
      </c>
      <c r="AF406" s="3">
        <v>3</v>
      </c>
      <c r="AG406" s="3">
        <v>2</v>
      </c>
      <c r="AH406" s="3">
        <v>0.2</v>
      </c>
      <c r="AI406" s="3">
        <v>0.2</v>
      </c>
      <c r="AJ406" s="3">
        <v>0</v>
      </c>
      <c r="AK406" s="3">
        <v>0</v>
      </c>
      <c r="AL406" s="3">
        <v>0.2</v>
      </c>
      <c r="AM406" s="3">
        <v>0</v>
      </c>
      <c r="AN406" s="3">
        <v>0</v>
      </c>
      <c r="AO406" s="3">
        <v>0.2</v>
      </c>
      <c r="AP406" s="3">
        <v>0</v>
      </c>
      <c r="AQ406" s="3">
        <v>24.44</v>
      </c>
      <c r="AR406" s="3">
        <v>0</v>
      </c>
      <c r="AS406" s="3">
        <v>22.25</v>
      </c>
      <c r="AT406" s="4">
        <v>1.2</v>
      </c>
    </row>
    <row r="407" spans="1:46" x14ac:dyDescent="0.25">
      <c r="A407" s="65">
        <v>2021</v>
      </c>
      <c r="B407" s="65">
        <v>12</v>
      </c>
      <c r="C407" s="63">
        <v>17</v>
      </c>
      <c r="D407" s="64">
        <v>22</v>
      </c>
      <c r="E407" s="5">
        <v>0</v>
      </c>
      <c r="F407" s="3">
        <v>44.21</v>
      </c>
      <c r="G407" s="3">
        <v>43.34</v>
      </c>
      <c r="H407" s="3">
        <v>0</v>
      </c>
      <c r="I407" s="3">
        <v>0</v>
      </c>
      <c r="J407" s="3">
        <v>26.55</v>
      </c>
      <c r="K407" s="3">
        <v>0</v>
      </c>
      <c r="L407" s="3">
        <v>21.28</v>
      </c>
      <c r="M407" s="3">
        <v>11.73</v>
      </c>
      <c r="N407" s="3">
        <v>11.82</v>
      </c>
      <c r="O407" s="3">
        <v>0</v>
      </c>
      <c r="P407" s="3">
        <v>21.56</v>
      </c>
      <c r="Q407" s="3">
        <v>5.82</v>
      </c>
      <c r="R407" s="3">
        <v>0</v>
      </c>
      <c r="S407" s="3">
        <v>1.3</v>
      </c>
      <c r="T407" s="3">
        <v>0.2</v>
      </c>
      <c r="U407" s="3">
        <v>0.2</v>
      </c>
      <c r="V407" s="3">
        <v>0</v>
      </c>
      <c r="W407" s="3">
        <v>8</v>
      </c>
      <c r="X407" s="3">
        <v>0</v>
      </c>
      <c r="Y407" s="3">
        <v>7.68</v>
      </c>
      <c r="Z407" s="3">
        <v>0.5</v>
      </c>
      <c r="AA407" s="3">
        <v>0</v>
      </c>
      <c r="AB407" s="3">
        <v>0</v>
      </c>
      <c r="AC407" s="3">
        <v>7.48</v>
      </c>
      <c r="AD407" s="3">
        <v>4.9400000000000004</v>
      </c>
      <c r="AE407" s="3">
        <v>1.27</v>
      </c>
      <c r="AF407" s="3">
        <v>3</v>
      </c>
      <c r="AG407" s="3">
        <v>2</v>
      </c>
      <c r="AH407" s="3">
        <v>0.2</v>
      </c>
      <c r="AI407" s="3">
        <v>0.2</v>
      </c>
      <c r="AJ407" s="3">
        <v>1.2</v>
      </c>
      <c r="AK407" s="3">
        <v>0.63</v>
      </c>
      <c r="AL407" s="3">
        <v>0.2</v>
      </c>
      <c r="AM407" s="3">
        <v>0</v>
      </c>
      <c r="AN407" s="3">
        <v>0</v>
      </c>
      <c r="AO407" s="3">
        <v>0.2</v>
      </c>
      <c r="AP407" s="3">
        <v>0</v>
      </c>
      <c r="AQ407" s="3">
        <v>24.39</v>
      </c>
      <c r="AR407" s="3">
        <v>0</v>
      </c>
      <c r="AS407" s="3">
        <v>34.74</v>
      </c>
      <c r="AT407" s="4">
        <v>1.2</v>
      </c>
    </row>
    <row r="408" spans="1:46" x14ac:dyDescent="0.25">
      <c r="A408" s="65">
        <v>2021</v>
      </c>
      <c r="B408" s="65">
        <v>12</v>
      </c>
      <c r="C408" s="63">
        <v>17</v>
      </c>
      <c r="D408" s="64">
        <v>23</v>
      </c>
      <c r="E408" s="5">
        <v>0</v>
      </c>
      <c r="F408" s="3">
        <v>43.66</v>
      </c>
      <c r="G408" s="3">
        <v>43.23</v>
      </c>
      <c r="H408" s="3">
        <v>0</v>
      </c>
      <c r="I408" s="3">
        <v>0</v>
      </c>
      <c r="J408" s="3">
        <v>26.54</v>
      </c>
      <c r="K408" s="3">
        <v>0</v>
      </c>
      <c r="L408" s="3">
        <v>21.23</v>
      </c>
      <c r="M408" s="3">
        <v>11.69</v>
      </c>
      <c r="N408" s="3">
        <v>11.78</v>
      </c>
      <c r="O408" s="3">
        <v>0</v>
      </c>
      <c r="P408" s="3">
        <v>21.45</v>
      </c>
      <c r="Q408" s="3">
        <v>5.85</v>
      </c>
      <c r="R408" s="3">
        <v>0</v>
      </c>
      <c r="S408" s="3">
        <v>1.3</v>
      </c>
      <c r="T408" s="3">
        <v>0.2</v>
      </c>
      <c r="U408" s="3">
        <v>0.2</v>
      </c>
      <c r="V408" s="3">
        <v>0</v>
      </c>
      <c r="W408" s="3">
        <v>8</v>
      </c>
      <c r="X408" s="3">
        <v>0</v>
      </c>
      <c r="Y408" s="3">
        <v>7.65</v>
      </c>
      <c r="Z408" s="3">
        <v>0.5</v>
      </c>
      <c r="AA408" s="3">
        <v>0</v>
      </c>
      <c r="AB408" s="3">
        <v>0</v>
      </c>
      <c r="AC408" s="3">
        <v>7.48</v>
      </c>
      <c r="AD408" s="3">
        <v>4.88</v>
      </c>
      <c r="AE408" s="3">
        <v>1.17</v>
      </c>
      <c r="AF408" s="3">
        <v>3</v>
      </c>
      <c r="AG408" s="3">
        <v>2</v>
      </c>
      <c r="AH408" s="3">
        <v>0.2</v>
      </c>
      <c r="AI408" s="3">
        <v>0</v>
      </c>
      <c r="AJ408" s="3">
        <v>1.33</v>
      </c>
      <c r="AK408" s="3">
        <v>1.22</v>
      </c>
      <c r="AL408" s="3">
        <v>0.2</v>
      </c>
      <c r="AM408" s="3">
        <v>0</v>
      </c>
      <c r="AN408" s="3">
        <v>0</v>
      </c>
      <c r="AO408" s="3">
        <v>0.2</v>
      </c>
      <c r="AP408" s="3">
        <v>0</v>
      </c>
      <c r="AQ408" s="3">
        <v>24.29</v>
      </c>
      <c r="AR408" s="3">
        <v>0</v>
      </c>
      <c r="AS408" s="3">
        <v>34.51</v>
      </c>
      <c r="AT408" s="4">
        <v>1.2</v>
      </c>
    </row>
    <row r="409" spans="1:46" x14ac:dyDescent="0.25">
      <c r="A409" s="65">
        <v>2021</v>
      </c>
      <c r="B409" s="65">
        <v>12</v>
      </c>
      <c r="C409" s="63">
        <v>17</v>
      </c>
      <c r="D409" s="64">
        <v>24</v>
      </c>
      <c r="E409" s="5">
        <v>0</v>
      </c>
      <c r="F409" s="3">
        <v>43.07</v>
      </c>
      <c r="G409" s="3">
        <v>43.06</v>
      </c>
      <c r="H409" s="3">
        <v>0</v>
      </c>
      <c r="I409" s="3">
        <v>0</v>
      </c>
      <c r="J409" s="3">
        <v>26.48</v>
      </c>
      <c r="K409" s="3">
        <v>0</v>
      </c>
      <c r="L409" s="3">
        <v>21.18</v>
      </c>
      <c r="M409" s="3">
        <v>11.66</v>
      </c>
      <c r="N409" s="3">
        <v>11.76</v>
      </c>
      <c r="O409" s="3">
        <v>0</v>
      </c>
      <c r="P409" s="3">
        <v>21.33</v>
      </c>
      <c r="Q409" s="3">
        <v>5.62</v>
      </c>
      <c r="R409" s="3">
        <v>0</v>
      </c>
      <c r="S409" s="3">
        <v>1.3</v>
      </c>
      <c r="T409" s="3">
        <v>0.2</v>
      </c>
      <c r="U409" s="3">
        <v>0.2</v>
      </c>
      <c r="V409" s="3">
        <v>0</v>
      </c>
      <c r="W409" s="3">
        <v>8</v>
      </c>
      <c r="X409" s="3">
        <v>0</v>
      </c>
      <c r="Y409" s="3">
        <v>7.63</v>
      </c>
      <c r="Z409" s="3">
        <v>0.5</v>
      </c>
      <c r="AA409" s="3">
        <v>0</v>
      </c>
      <c r="AB409" s="3">
        <v>0</v>
      </c>
      <c r="AC409" s="3">
        <v>7.48</v>
      </c>
      <c r="AD409" s="3">
        <v>4.8</v>
      </c>
      <c r="AE409" s="3">
        <v>1.1499999999999999</v>
      </c>
      <c r="AF409" s="3">
        <v>3</v>
      </c>
      <c r="AG409" s="3">
        <v>2</v>
      </c>
      <c r="AH409" s="3">
        <v>0.2</v>
      </c>
      <c r="AI409" s="3">
        <v>0</v>
      </c>
      <c r="AJ409" s="3">
        <v>1.33</v>
      </c>
      <c r="AK409" s="3">
        <v>1.21</v>
      </c>
      <c r="AL409" s="3">
        <v>0.2</v>
      </c>
      <c r="AM409" s="3">
        <v>0</v>
      </c>
      <c r="AN409" s="3">
        <v>0</v>
      </c>
      <c r="AO409" s="3">
        <v>0.2</v>
      </c>
      <c r="AP409" s="3">
        <v>0</v>
      </c>
      <c r="AQ409" s="3">
        <v>24.19</v>
      </c>
      <c r="AR409" s="3">
        <v>0</v>
      </c>
      <c r="AS409" s="3">
        <v>34.04</v>
      </c>
      <c r="AT409" s="4">
        <v>1.2</v>
      </c>
    </row>
    <row r="410" spans="1:46" x14ac:dyDescent="0.25">
      <c r="A410" s="65">
        <v>2021</v>
      </c>
      <c r="B410" s="65">
        <v>12</v>
      </c>
      <c r="C410" s="63">
        <v>18</v>
      </c>
      <c r="D410" s="64">
        <v>1</v>
      </c>
      <c r="E410" s="5">
        <v>0</v>
      </c>
      <c r="F410" s="3">
        <v>44.13</v>
      </c>
      <c r="G410" s="3">
        <v>43.33</v>
      </c>
      <c r="H410" s="3">
        <v>0</v>
      </c>
      <c r="I410" s="3">
        <v>0</v>
      </c>
      <c r="J410" s="3">
        <v>26.66</v>
      </c>
      <c r="K410" s="3">
        <v>0</v>
      </c>
      <c r="L410" s="3">
        <v>10.23</v>
      </c>
      <c r="M410" s="3">
        <v>11.85</v>
      </c>
      <c r="N410" s="3">
        <v>11.88</v>
      </c>
      <c r="O410" s="3">
        <v>0</v>
      </c>
      <c r="P410" s="3">
        <v>21.54</v>
      </c>
      <c r="Q410" s="3">
        <v>5.89</v>
      </c>
      <c r="R410" s="3">
        <v>0</v>
      </c>
      <c r="S410" s="3">
        <v>1.3</v>
      </c>
      <c r="T410" s="3">
        <v>0.2</v>
      </c>
      <c r="U410" s="3">
        <v>0.2</v>
      </c>
      <c r="V410" s="3">
        <v>0</v>
      </c>
      <c r="W410" s="3">
        <v>8</v>
      </c>
      <c r="X410" s="3">
        <v>0</v>
      </c>
      <c r="Y410" s="3">
        <v>7.72</v>
      </c>
      <c r="Z410" s="3">
        <v>0.5</v>
      </c>
      <c r="AA410" s="3">
        <v>0</v>
      </c>
      <c r="AB410" s="3">
        <v>0</v>
      </c>
      <c r="AC410" s="3">
        <v>7.48</v>
      </c>
      <c r="AD410" s="3">
        <v>4.9000000000000004</v>
      </c>
      <c r="AE410" s="3">
        <v>1.19</v>
      </c>
      <c r="AF410" s="3">
        <v>3</v>
      </c>
      <c r="AG410" s="3">
        <v>2</v>
      </c>
      <c r="AH410" s="3">
        <v>0.2</v>
      </c>
      <c r="AI410" s="3">
        <v>0</v>
      </c>
      <c r="AJ410" s="3">
        <v>1.35</v>
      </c>
      <c r="AK410" s="3">
        <v>1.23</v>
      </c>
      <c r="AL410" s="3">
        <v>0.2</v>
      </c>
      <c r="AM410" s="3">
        <v>0</v>
      </c>
      <c r="AN410" s="3">
        <v>0</v>
      </c>
      <c r="AO410" s="3">
        <v>0.2</v>
      </c>
      <c r="AP410" s="3">
        <v>0</v>
      </c>
      <c r="AQ410" s="3">
        <v>24.51</v>
      </c>
      <c r="AR410" s="3">
        <v>0</v>
      </c>
      <c r="AS410" s="3">
        <v>19.45</v>
      </c>
      <c r="AT410" s="4">
        <v>1.2</v>
      </c>
    </row>
    <row r="411" spans="1:46" x14ac:dyDescent="0.25">
      <c r="A411" s="65">
        <v>2021</v>
      </c>
      <c r="B411" s="65">
        <v>12</v>
      </c>
      <c r="C411" s="63">
        <v>18</v>
      </c>
      <c r="D411" s="64">
        <v>2</v>
      </c>
      <c r="E411" s="5">
        <v>0</v>
      </c>
      <c r="F411" s="3">
        <v>43.81</v>
      </c>
      <c r="G411" s="3">
        <v>43.37</v>
      </c>
      <c r="H411" s="3">
        <v>0</v>
      </c>
      <c r="I411" s="3">
        <v>0</v>
      </c>
      <c r="J411" s="3">
        <v>26.73</v>
      </c>
      <c r="K411" s="3">
        <v>0</v>
      </c>
      <c r="L411" s="3">
        <v>0</v>
      </c>
      <c r="M411" s="3">
        <v>11.81</v>
      </c>
      <c r="N411" s="3">
        <v>11.87</v>
      </c>
      <c r="O411" s="3">
        <v>0</v>
      </c>
      <c r="P411" s="3">
        <v>21.56</v>
      </c>
      <c r="Q411" s="3">
        <v>5.96</v>
      </c>
      <c r="R411" s="3">
        <v>0</v>
      </c>
      <c r="S411" s="3">
        <v>1.3</v>
      </c>
      <c r="T411" s="3">
        <v>0.2</v>
      </c>
      <c r="U411" s="3">
        <v>0.2</v>
      </c>
      <c r="V411" s="3">
        <v>0</v>
      </c>
      <c r="W411" s="3">
        <v>8</v>
      </c>
      <c r="X411" s="3">
        <v>0</v>
      </c>
      <c r="Y411" s="3">
        <v>7.72</v>
      </c>
      <c r="Z411" s="3">
        <v>0.5</v>
      </c>
      <c r="AA411" s="3">
        <v>0</v>
      </c>
      <c r="AB411" s="3">
        <v>0</v>
      </c>
      <c r="AC411" s="3">
        <v>7.49</v>
      </c>
      <c r="AD411" s="3">
        <v>4.8600000000000003</v>
      </c>
      <c r="AE411" s="3">
        <v>1.24</v>
      </c>
      <c r="AF411" s="3">
        <v>3</v>
      </c>
      <c r="AG411" s="3">
        <v>2</v>
      </c>
      <c r="AH411" s="3">
        <v>0.2</v>
      </c>
      <c r="AI411" s="3">
        <v>0</v>
      </c>
      <c r="AJ411" s="3">
        <v>1.36</v>
      </c>
      <c r="AK411" s="3">
        <v>1.23</v>
      </c>
      <c r="AL411" s="3">
        <v>0.2</v>
      </c>
      <c r="AM411" s="3">
        <v>0</v>
      </c>
      <c r="AN411" s="3">
        <v>0</v>
      </c>
      <c r="AO411" s="3">
        <v>0.2</v>
      </c>
      <c r="AP411" s="3">
        <v>0</v>
      </c>
      <c r="AQ411" s="3">
        <v>24.47</v>
      </c>
      <c r="AR411" s="3">
        <v>0</v>
      </c>
      <c r="AS411" s="3">
        <v>0</v>
      </c>
      <c r="AT411" s="4">
        <v>1.2</v>
      </c>
    </row>
    <row r="412" spans="1:46" x14ac:dyDescent="0.25">
      <c r="A412" s="65">
        <v>2021</v>
      </c>
      <c r="B412" s="65">
        <v>12</v>
      </c>
      <c r="C412" s="63">
        <v>18</v>
      </c>
      <c r="D412" s="64">
        <v>3</v>
      </c>
      <c r="E412" s="5">
        <v>0</v>
      </c>
      <c r="F412" s="3">
        <v>32.71</v>
      </c>
      <c r="G412" s="3">
        <v>18.34</v>
      </c>
      <c r="H412" s="3">
        <v>0</v>
      </c>
      <c r="I412" s="3">
        <v>0</v>
      </c>
      <c r="J412" s="3">
        <v>26.81</v>
      </c>
      <c r="K412" s="3">
        <v>0</v>
      </c>
      <c r="L412" s="3">
        <v>0</v>
      </c>
      <c r="M412" s="3">
        <v>11.86</v>
      </c>
      <c r="N412" s="3">
        <v>11.91</v>
      </c>
      <c r="O412" s="3">
        <v>0</v>
      </c>
      <c r="P412" s="3">
        <v>21.66</v>
      </c>
      <c r="Q412" s="3">
        <v>5.99</v>
      </c>
      <c r="R412" s="3">
        <v>0</v>
      </c>
      <c r="S412" s="3">
        <v>1.3</v>
      </c>
      <c r="T412" s="3">
        <v>0.2</v>
      </c>
      <c r="U412" s="3">
        <v>0.2</v>
      </c>
      <c r="V412" s="3">
        <v>0</v>
      </c>
      <c r="W412" s="3">
        <v>8</v>
      </c>
      <c r="X412" s="3">
        <v>0</v>
      </c>
      <c r="Y412" s="3">
        <v>7.75</v>
      </c>
      <c r="Z412" s="3">
        <v>0.5</v>
      </c>
      <c r="AA412" s="3">
        <v>0</v>
      </c>
      <c r="AB412" s="3">
        <v>0</v>
      </c>
      <c r="AC412" s="3">
        <v>7.49</v>
      </c>
      <c r="AD412" s="3">
        <v>4.99</v>
      </c>
      <c r="AE412" s="3">
        <v>1.19</v>
      </c>
      <c r="AF412" s="3">
        <v>3</v>
      </c>
      <c r="AG412" s="3">
        <v>2</v>
      </c>
      <c r="AH412" s="3">
        <v>0.2</v>
      </c>
      <c r="AI412" s="3">
        <v>0</v>
      </c>
      <c r="AJ412" s="3">
        <v>1.36</v>
      </c>
      <c r="AK412" s="3">
        <v>1.23</v>
      </c>
      <c r="AL412" s="3">
        <v>0.2</v>
      </c>
      <c r="AM412" s="3">
        <v>0</v>
      </c>
      <c r="AN412" s="3">
        <v>0</v>
      </c>
      <c r="AO412" s="3">
        <v>0.2</v>
      </c>
      <c r="AP412" s="3">
        <v>0</v>
      </c>
      <c r="AQ412" s="3">
        <v>24.63</v>
      </c>
      <c r="AR412" s="3">
        <v>0</v>
      </c>
      <c r="AS412" s="3">
        <v>0</v>
      </c>
      <c r="AT412" s="4">
        <v>1.2</v>
      </c>
    </row>
    <row r="413" spans="1:46" x14ac:dyDescent="0.25">
      <c r="A413" s="65">
        <v>2021</v>
      </c>
      <c r="B413" s="65">
        <v>12</v>
      </c>
      <c r="C413" s="63">
        <v>18</v>
      </c>
      <c r="D413" s="64">
        <v>4</v>
      </c>
      <c r="E413" s="5">
        <v>0</v>
      </c>
      <c r="F413" s="3">
        <v>0</v>
      </c>
      <c r="G413" s="3">
        <v>0</v>
      </c>
      <c r="H413" s="3">
        <v>0</v>
      </c>
      <c r="I413" s="3">
        <v>0</v>
      </c>
      <c r="J413" s="3">
        <v>26.78</v>
      </c>
      <c r="K413" s="3">
        <v>0</v>
      </c>
      <c r="L413" s="3">
        <v>0</v>
      </c>
      <c r="M413" s="3">
        <v>11.89</v>
      </c>
      <c r="N413" s="3">
        <v>11.94</v>
      </c>
      <c r="O413" s="3">
        <v>0</v>
      </c>
      <c r="P413" s="3">
        <v>21.64</v>
      </c>
      <c r="Q413" s="3">
        <v>6</v>
      </c>
      <c r="R413" s="3">
        <v>0</v>
      </c>
      <c r="S413" s="3">
        <v>1.3</v>
      </c>
      <c r="T413" s="3">
        <v>0.2</v>
      </c>
      <c r="U413" s="3">
        <v>0.2</v>
      </c>
      <c r="V413" s="3">
        <v>0</v>
      </c>
      <c r="W413" s="3">
        <v>8</v>
      </c>
      <c r="X413" s="3">
        <v>0</v>
      </c>
      <c r="Y413" s="3">
        <v>7.77</v>
      </c>
      <c r="Z413" s="3">
        <v>0.5</v>
      </c>
      <c r="AA413" s="3">
        <v>0</v>
      </c>
      <c r="AB413" s="3">
        <v>0</v>
      </c>
      <c r="AC413" s="3">
        <v>7.49</v>
      </c>
      <c r="AD413" s="3">
        <v>5</v>
      </c>
      <c r="AE413" s="3">
        <v>1.2</v>
      </c>
      <c r="AF413" s="3">
        <v>3</v>
      </c>
      <c r="AG413" s="3">
        <v>2</v>
      </c>
      <c r="AH413" s="3">
        <v>0.2</v>
      </c>
      <c r="AI413" s="3">
        <v>0</v>
      </c>
      <c r="AJ413" s="3">
        <v>1.36</v>
      </c>
      <c r="AK413" s="3">
        <v>1.23</v>
      </c>
      <c r="AL413" s="3">
        <v>0.2</v>
      </c>
      <c r="AM413" s="3">
        <v>0</v>
      </c>
      <c r="AN413" s="3">
        <v>0</v>
      </c>
      <c r="AO413" s="3">
        <v>0.2</v>
      </c>
      <c r="AP413" s="3">
        <v>0</v>
      </c>
      <c r="AQ413" s="3">
        <v>24.68</v>
      </c>
      <c r="AR413" s="3">
        <v>0</v>
      </c>
      <c r="AS413" s="3">
        <v>0</v>
      </c>
      <c r="AT413" s="4">
        <v>1.2</v>
      </c>
    </row>
    <row r="414" spans="1:46" x14ac:dyDescent="0.25">
      <c r="A414" s="65">
        <v>2021</v>
      </c>
      <c r="B414" s="65">
        <v>12</v>
      </c>
      <c r="C414" s="63">
        <v>18</v>
      </c>
      <c r="D414" s="64">
        <v>5</v>
      </c>
      <c r="E414" s="5">
        <v>0</v>
      </c>
      <c r="F414" s="3">
        <v>0</v>
      </c>
      <c r="G414" s="3">
        <v>0</v>
      </c>
      <c r="H414" s="3">
        <v>0</v>
      </c>
      <c r="I414" s="3">
        <v>0</v>
      </c>
      <c r="J414" s="3">
        <v>26.74</v>
      </c>
      <c r="K414" s="3">
        <v>0</v>
      </c>
      <c r="L414" s="3">
        <v>0</v>
      </c>
      <c r="M414" s="3">
        <v>11.85</v>
      </c>
      <c r="N414" s="3">
        <v>11.91</v>
      </c>
      <c r="O414" s="3">
        <v>0</v>
      </c>
      <c r="P414" s="3">
        <v>21.64</v>
      </c>
      <c r="Q414" s="3">
        <v>5.96</v>
      </c>
      <c r="R414" s="3">
        <v>0</v>
      </c>
      <c r="S414" s="3">
        <v>1.3</v>
      </c>
      <c r="T414" s="3">
        <v>0.2</v>
      </c>
      <c r="U414" s="3">
        <v>0.2</v>
      </c>
      <c r="V414" s="3">
        <v>0</v>
      </c>
      <c r="W414" s="3">
        <v>8</v>
      </c>
      <c r="X414" s="3">
        <v>0</v>
      </c>
      <c r="Y414" s="3">
        <v>7.75</v>
      </c>
      <c r="Z414" s="3">
        <v>0.5</v>
      </c>
      <c r="AA414" s="3">
        <v>0</v>
      </c>
      <c r="AB414" s="3">
        <v>0</v>
      </c>
      <c r="AC414" s="3">
        <v>7.48</v>
      </c>
      <c r="AD414" s="3">
        <v>4.9800000000000004</v>
      </c>
      <c r="AE414" s="3">
        <v>1.1200000000000001</v>
      </c>
      <c r="AF414" s="3">
        <v>3</v>
      </c>
      <c r="AG414" s="3">
        <v>2</v>
      </c>
      <c r="AH414" s="3">
        <v>0.2</v>
      </c>
      <c r="AI414" s="3">
        <v>0</v>
      </c>
      <c r="AJ414" s="3">
        <v>1.36</v>
      </c>
      <c r="AK414" s="3">
        <v>1.23</v>
      </c>
      <c r="AL414" s="3">
        <v>0.2</v>
      </c>
      <c r="AM414" s="3">
        <v>0</v>
      </c>
      <c r="AN414" s="3">
        <v>0</v>
      </c>
      <c r="AO414" s="3">
        <v>0.2</v>
      </c>
      <c r="AP414" s="3">
        <v>0</v>
      </c>
      <c r="AQ414" s="3">
        <v>24.62</v>
      </c>
      <c r="AR414" s="3">
        <v>0</v>
      </c>
      <c r="AS414" s="3">
        <v>0</v>
      </c>
      <c r="AT414" s="4">
        <v>1.2</v>
      </c>
    </row>
    <row r="415" spans="1:46" x14ac:dyDescent="0.25">
      <c r="A415" s="65">
        <v>2021</v>
      </c>
      <c r="B415" s="65">
        <v>12</v>
      </c>
      <c r="C415" s="63">
        <v>18</v>
      </c>
      <c r="D415" s="64">
        <v>6</v>
      </c>
      <c r="E415" s="5">
        <v>0</v>
      </c>
      <c r="F415" s="3">
        <v>0</v>
      </c>
      <c r="G415" s="3">
        <v>0</v>
      </c>
      <c r="H415" s="3">
        <v>0</v>
      </c>
      <c r="I415" s="3">
        <v>0</v>
      </c>
      <c r="J415" s="3">
        <v>26.62</v>
      </c>
      <c r="K415" s="3">
        <v>0</v>
      </c>
      <c r="L415" s="3">
        <v>0</v>
      </c>
      <c r="M415" s="3">
        <v>11.77</v>
      </c>
      <c r="N415" s="3">
        <v>11.81</v>
      </c>
      <c r="O415" s="3">
        <v>0</v>
      </c>
      <c r="P415" s="3">
        <v>21.55</v>
      </c>
      <c r="Q415" s="3">
        <v>5.76</v>
      </c>
      <c r="R415" s="3">
        <v>0</v>
      </c>
      <c r="S415" s="3">
        <v>1.3</v>
      </c>
      <c r="T415" s="3">
        <v>0.2</v>
      </c>
      <c r="U415" s="3">
        <v>0.2</v>
      </c>
      <c r="V415" s="3">
        <v>0</v>
      </c>
      <c r="W415" s="3">
        <v>8</v>
      </c>
      <c r="X415" s="3">
        <v>0</v>
      </c>
      <c r="Y415" s="3">
        <v>7.68</v>
      </c>
      <c r="Z415" s="3">
        <v>0.5</v>
      </c>
      <c r="AA415" s="3">
        <v>0</v>
      </c>
      <c r="AB415" s="3">
        <v>0</v>
      </c>
      <c r="AC415" s="3">
        <v>7.48</v>
      </c>
      <c r="AD415" s="3">
        <v>4.93</v>
      </c>
      <c r="AE415" s="3">
        <v>1.2</v>
      </c>
      <c r="AF415" s="3">
        <v>3</v>
      </c>
      <c r="AG415" s="3">
        <v>2</v>
      </c>
      <c r="AH415" s="3">
        <v>0.2</v>
      </c>
      <c r="AI415" s="3">
        <v>0</v>
      </c>
      <c r="AJ415" s="3">
        <v>1.36</v>
      </c>
      <c r="AK415" s="3">
        <v>1.23</v>
      </c>
      <c r="AL415" s="3">
        <v>0.2</v>
      </c>
      <c r="AM415" s="3">
        <v>0</v>
      </c>
      <c r="AN415" s="3">
        <v>0</v>
      </c>
      <c r="AO415" s="3">
        <v>0.2</v>
      </c>
      <c r="AP415" s="3">
        <v>0</v>
      </c>
      <c r="AQ415" s="3">
        <v>24.36</v>
      </c>
      <c r="AR415" s="3">
        <v>0</v>
      </c>
      <c r="AS415" s="3">
        <v>0</v>
      </c>
      <c r="AT415" s="4">
        <v>1.2</v>
      </c>
    </row>
    <row r="416" spans="1:46" x14ac:dyDescent="0.25">
      <c r="A416" s="65">
        <v>2021</v>
      </c>
      <c r="B416" s="65">
        <v>12</v>
      </c>
      <c r="C416" s="63">
        <v>18</v>
      </c>
      <c r="D416" s="64">
        <v>7</v>
      </c>
      <c r="E416" s="5">
        <v>0</v>
      </c>
      <c r="F416" s="3">
        <v>0</v>
      </c>
      <c r="G416" s="3">
        <v>0</v>
      </c>
      <c r="H416" s="3">
        <v>0</v>
      </c>
      <c r="I416" s="3">
        <v>0</v>
      </c>
      <c r="J416" s="3">
        <v>26.63</v>
      </c>
      <c r="K416" s="3">
        <v>0</v>
      </c>
      <c r="L416" s="3">
        <v>0</v>
      </c>
      <c r="M416" s="3">
        <v>11.84</v>
      </c>
      <c r="N416" s="3">
        <v>11.9</v>
      </c>
      <c r="O416" s="3">
        <v>0</v>
      </c>
      <c r="P416" s="3">
        <v>21.66</v>
      </c>
      <c r="Q416" s="3">
        <v>5.74</v>
      </c>
      <c r="R416" s="3">
        <v>0</v>
      </c>
      <c r="S416" s="3">
        <v>1.3</v>
      </c>
      <c r="T416" s="3">
        <v>0</v>
      </c>
      <c r="U416" s="3">
        <v>0.2</v>
      </c>
      <c r="V416" s="3">
        <v>0</v>
      </c>
      <c r="W416" s="3">
        <v>8</v>
      </c>
      <c r="X416" s="3">
        <v>0</v>
      </c>
      <c r="Y416" s="3">
        <v>7.74</v>
      </c>
      <c r="Z416" s="3">
        <v>0</v>
      </c>
      <c r="AA416" s="3">
        <v>0</v>
      </c>
      <c r="AB416" s="3">
        <v>0</v>
      </c>
      <c r="AC416" s="3">
        <v>7.48</v>
      </c>
      <c r="AD416" s="3">
        <v>4.96</v>
      </c>
      <c r="AE416" s="3">
        <v>1.22</v>
      </c>
      <c r="AF416" s="3">
        <v>3</v>
      </c>
      <c r="AG416" s="3">
        <v>2</v>
      </c>
      <c r="AH416" s="3">
        <v>0.2</v>
      </c>
      <c r="AI416" s="3">
        <v>0</v>
      </c>
      <c r="AJ416" s="3">
        <v>1.36</v>
      </c>
      <c r="AK416" s="3">
        <v>1.23</v>
      </c>
      <c r="AL416" s="3">
        <v>0</v>
      </c>
      <c r="AM416" s="3">
        <v>0</v>
      </c>
      <c r="AN416" s="3">
        <v>0</v>
      </c>
      <c r="AO416" s="3">
        <v>0.2</v>
      </c>
      <c r="AP416" s="3">
        <v>0</v>
      </c>
      <c r="AQ416" s="3">
        <v>24.56</v>
      </c>
      <c r="AR416" s="3">
        <v>0</v>
      </c>
      <c r="AS416" s="3">
        <v>0</v>
      </c>
      <c r="AT416" s="4">
        <v>1.2</v>
      </c>
    </row>
    <row r="417" spans="1:46" x14ac:dyDescent="0.25">
      <c r="A417" s="65">
        <v>2021</v>
      </c>
      <c r="B417" s="65">
        <v>12</v>
      </c>
      <c r="C417" s="63">
        <v>18</v>
      </c>
      <c r="D417" s="64">
        <v>8</v>
      </c>
      <c r="E417" s="5">
        <v>0</v>
      </c>
      <c r="F417" s="3">
        <v>0</v>
      </c>
      <c r="G417" s="3">
        <v>0</v>
      </c>
      <c r="H417" s="3">
        <v>0</v>
      </c>
      <c r="I417" s="3">
        <v>0</v>
      </c>
      <c r="J417" s="3">
        <v>26.55</v>
      </c>
      <c r="K417" s="3">
        <v>0</v>
      </c>
      <c r="L417" s="3">
        <v>0</v>
      </c>
      <c r="M417" s="3">
        <v>11.85</v>
      </c>
      <c r="N417" s="3">
        <v>11.89</v>
      </c>
      <c r="O417" s="3">
        <v>0</v>
      </c>
      <c r="P417" s="3">
        <v>21.64</v>
      </c>
      <c r="Q417" s="3">
        <v>5.74</v>
      </c>
      <c r="R417" s="3">
        <v>0</v>
      </c>
      <c r="S417" s="3">
        <v>1.3</v>
      </c>
      <c r="T417" s="3">
        <v>0</v>
      </c>
      <c r="U417" s="3">
        <v>0.2</v>
      </c>
      <c r="V417" s="3">
        <v>0</v>
      </c>
      <c r="W417" s="3">
        <v>8</v>
      </c>
      <c r="X417" s="3">
        <v>0</v>
      </c>
      <c r="Y417" s="3">
        <v>7.74</v>
      </c>
      <c r="Z417" s="3">
        <v>0</v>
      </c>
      <c r="AA417" s="3">
        <v>0</v>
      </c>
      <c r="AB417" s="3">
        <v>0</v>
      </c>
      <c r="AC417" s="3">
        <v>7.48</v>
      </c>
      <c r="AD417" s="3">
        <v>5.01</v>
      </c>
      <c r="AE417" s="3">
        <v>1.22</v>
      </c>
      <c r="AF417" s="3">
        <v>3</v>
      </c>
      <c r="AG417" s="3">
        <v>2</v>
      </c>
      <c r="AH417" s="3">
        <v>0.2</v>
      </c>
      <c r="AI417" s="3">
        <v>0</v>
      </c>
      <c r="AJ417" s="3">
        <v>1.34</v>
      </c>
      <c r="AK417" s="3">
        <v>1.22</v>
      </c>
      <c r="AL417" s="3">
        <v>0</v>
      </c>
      <c r="AM417" s="3">
        <v>0</v>
      </c>
      <c r="AN417" s="3">
        <v>0</v>
      </c>
      <c r="AO417" s="3">
        <v>0.2</v>
      </c>
      <c r="AP417" s="3">
        <v>0</v>
      </c>
      <c r="AQ417" s="3">
        <v>24.56</v>
      </c>
      <c r="AR417" s="3">
        <v>0</v>
      </c>
      <c r="AS417" s="3">
        <v>0</v>
      </c>
      <c r="AT417" s="4">
        <v>1.2</v>
      </c>
    </row>
    <row r="418" spans="1:46" x14ac:dyDescent="0.25">
      <c r="A418" s="65">
        <v>2021</v>
      </c>
      <c r="B418" s="65">
        <v>12</v>
      </c>
      <c r="C418" s="63">
        <v>18</v>
      </c>
      <c r="D418" s="64">
        <v>9</v>
      </c>
      <c r="E418" s="5">
        <v>0</v>
      </c>
      <c r="F418" s="3">
        <v>0</v>
      </c>
      <c r="G418" s="3">
        <v>0</v>
      </c>
      <c r="H418" s="3">
        <v>0</v>
      </c>
      <c r="I418" s="3">
        <v>0</v>
      </c>
      <c r="J418" s="3">
        <v>26.48</v>
      </c>
      <c r="K418" s="3">
        <v>0</v>
      </c>
      <c r="L418" s="3">
        <v>0</v>
      </c>
      <c r="M418" s="3">
        <v>11.85</v>
      </c>
      <c r="N418" s="3">
        <v>11.9</v>
      </c>
      <c r="O418" s="3">
        <v>0</v>
      </c>
      <c r="P418" s="3">
        <v>21.6</v>
      </c>
      <c r="Q418" s="3">
        <v>5.77</v>
      </c>
      <c r="R418" s="3">
        <v>0</v>
      </c>
      <c r="S418" s="3">
        <v>1.3</v>
      </c>
      <c r="T418" s="3">
        <v>0</v>
      </c>
      <c r="U418" s="3">
        <v>0</v>
      </c>
      <c r="V418" s="3">
        <v>0</v>
      </c>
      <c r="W418" s="3">
        <v>8</v>
      </c>
      <c r="X418" s="3">
        <v>0</v>
      </c>
      <c r="Y418" s="3">
        <v>7.72</v>
      </c>
      <c r="Z418" s="3">
        <v>0</v>
      </c>
      <c r="AA418" s="3">
        <v>0</v>
      </c>
      <c r="AB418" s="3">
        <v>0</v>
      </c>
      <c r="AC418" s="3">
        <v>7.48</v>
      </c>
      <c r="AD418" s="3">
        <v>5.04</v>
      </c>
      <c r="AE418" s="3">
        <v>1.25</v>
      </c>
      <c r="AF418" s="3">
        <v>3</v>
      </c>
      <c r="AG418" s="3">
        <v>2</v>
      </c>
      <c r="AH418" s="3">
        <v>0.2</v>
      </c>
      <c r="AI418" s="3">
        <v>0</v>
      </c>
      <c r="AJ418" s="3">
        <v>1.34</v>
      </c>
      <c r="AK418" s="3">
        <v>1.22</v>
      </c>
      <c r="AL418" s="3">
        <v>0.2</v>
      </c>
      <c r="AM418" s="3">
        <v>0</v>
      </c>
      <c r="AN418" s="3">
        <v>0</v>
      </c>
      <c r="AO418" s="3">
        <v>0.2</v>
      </c>
      <c r="AP418" s="3">
        <v>0</v>
      </c>
      <c r="AQ418" s="3">
        <v>24.54</v>
      </c>
      <c r="AR418" s="3">
        <v>0</v>
      </c>
      <c r="AS418" s="3">
        <v>0</v>
      </c>
      <c r="AT418" s="4">
        <v>1.2</v>
      </c>
    </row>
    <row r="419" spans="1:46" x14ac:dyDescent="0.25">
      <c r="A419" s="65">
        <v>2021</v>
      </c>
      <c r="B419" s="65">
        <v>12</v>
      </c>
      <c r="C419" s="63">
        <v>18</v>
      </c>
      <c r="D419" s="64">
        <v>10</v>
      </c>
      <c r="E419" s="5">
        <v>0</v>
      </c>
      <c r="F419" s="3">
        <v>0</v>
      </c>
      <c r="G419" s="3">
        <v>0</v>
      </c>
      <c r="H419" s="3">
        <v>0</v>
      </c>
      <c r="I419" s="3">
        <v>0</v>
      </c>
      <c r="J419" s="3">
        <v>26.4</v>
      </c>
      <c r="K419" s="3">
        <v>0</v>
      </c>
      <c r="L419" s="3">
        <v>0</v>
      </c>
      <c r="M419" s="3">
        <v>11.85</v>
      </c>
      <c r="N419" s="3">
        <v>11.98</v>
      </c>
      <c r="O419" s="3">
        <v>0</v>
      </c>
      <c r="P419" s="3">
        <v>21.64</v>
      </c>
      <c r="Q419" s="3">
        <v>5.97</v>
      </c>
      <c r="R419" s="3">
        <v>0</v>
      </c>
      <c r="S419" s="3">
        <v>1.3</v>
      </c>
      <c r="T419" s="3">
        <v>0</v>
      </c>
      <c r="U419" s="3">
        <v>0</v>
      </c>
      <c r="V419" s="3">
        <v>0</v>
      </c>
      <c r="W419" s="3">
        <v>8</v>
      </c>
      <c r="X419" s="3">
        <v>0</v>
      </c>
      <c r="Y419" s="3">
        <v>7.72</v>
      </c>
      <c r="Z419" s="3">
        <v>0</v>
      </c>
      <c r="AA419" s="3">
        <v>0</v>
      </c>
      <c r="AB419" s="3">
        <v>0</v>
      </c>
      <c r="AC419" s="3">
        <v>7.48</v>
      </c>
      <c r="AD419" s="3">
        <v>5.05</v>
      </c>
      <c r="AE419" s="3">
        <v>1.19</v>
      </c>
      <c r="AF419" s="3">
        <v>3</v>
      </c>
      <c r="AG419" s="3">
        <v>2</v>
      </c>
      <c r="AH419" s="3">
        <v>0.2</v>
      </c>
      <c r="AI419" s="3">
        <v>0</v>
      </c>
      <c r="AJ419" s="3">
        <v>1.34</v>
      </c>
      <c r="AK419" s="3">
        <v>1.22</v>
      </c>
      <c r="AL419" s="3">
        <v>0.2</v>
      </c>
      <c r="AM419" s="3">
        <v>0</v>
      </c>
      <c r="AN419" s="3">
        <v>0</v>
      </c>
      <c r="AO419" s="3">
        <v>0.2</v>
      </c>
      <c r="AP419" s="3">
        <v>0</v>
      </c>
      <c r="AQ419" s="3">
        <v>24.55</v>
      </c>
      <c r="AR419" s="3">
        <v>0</v>
      </c>
      <c r="AS419" s="3">
        <v>0</v>
      </c>
      <c r="AT419" s="4">
        <v>1.2</v>
      </c>
    </row>
    <row r="420" spans="1:46" x14ac:dyDescent="0.25">
      <c r="A420" s="65">
        <v>2021</v>
      </c>
      <c r="B420" s="65">
        <v>12</v>
      </c>
      <c r="C420" s="63">
        <v>18</v>
      </c>
      <c r="D420" s="64">
        <v>11</v>
      </c>
      <c r="E420" s="5">
        <v>0</v>
      </c>
      <c r="F420" s="3">
        <v>0</v>
      </c>
      <c r="G420" s="3">
        <v>0</v>
      </c>
      <c r="H420" s="3">
        <v>0</v>
      </c>
      <c r="I420" s="3">
        <v>0</v>
      </c>
      <c r="J420" s="3">
        <v>1.42</v>
      </c>
      <c r="K420" s="3">
        <v>0</v>
      </c>
      <c r="L420" s="3">
        <v>0</v>
      </c>
      <c r="M420" s="3">
        <v>11.8</v>
      </c>
      <c r="N420" s="3">
        <v>11.94</v>
      </c>
      <c r="O420" s="3">
        <v>0</v>
      </c>
      <c r="P420" s="3">
        <v>21.6</v>
      </c>
      <c r="Q420" s="3">
        <v>5.94</v>
      </c>
      <c r="R420" s="3">
        <v>0</v>
      </c>
      <c r="S420" s="3">
        <v>1.3</v>
      </c>
      <c r="T420" s="3">
        <v>0</v>
      </c>
      <c r="U420" s="3">
        <v>0</v>
      </c>
      <c r="V420" s="3">
        <v>0</v>
      </c>
      <c r="W420" s="3">
        <v>8</v>
      </c>
      <c r="X420" s="3">
        <v>0</v>
      </c>
      <c r="Y420" s="3">
        <v>7.68</v>
      </c>
      <c r="Z420" s="3">
        <v>0</v>
      </c>
      <c r="AA420" s="3">
        <v>0</v>
      </c>
      <c r="AB420" s="3">
        <v>0</v>
      </c>
      <c r="AC420" s="3">
        <v>7.48</v>
      </c>
      <c r="AD420" s="3">
        <v>5.0199999999999996</v>
      </c>
      <c r="AE420" s="3">
        <v>1.19</v>
      </c>
      <c r="AF420" s="3">
        <v>3</v>
      </c>
      <c r="AG420" s="3">
        <v>2</v>
      </c>
      <c r="AH420" s="3">
        <v>0.2</v>
      </c>
      <c r="AI420" s="3">
        <v>0</v>
      </c>
      <c r="AJ420" s="3">
        <v>1.34</v>
      </c>
      <c r="AK420" s="3">
        <v>1.22</v>
      </c>
      <c r="AL420" s="3">
        <v>0.2</v>
      </c>
      <c r="AM420" s="3">
        <v>0</v>
      </c>
      <c r="AN420" s="3">
        <v>0</v>
      </c>
      <c r="AO420" s="3">
        <v>0.2</v>
      </c>
      <c r="AP420" s="3">
        <v>20.83</v>
      </c>
      <c r="AQ420" s="3">
        <v>4.2</v>
      </c>
      <c r="AR420" s="3">
        <v>0</v>
      </c>
      <c r="AS420" s="3">
        <v>0</v>
      </c>
      <c r="AT420" s="4">
        <v>1.2</v>
      </c>
    </row>
    <row r="421" spans="1:46" x14ac:dyDescent="0.25">
      <c r="A421" s="65">
        <v>2021</v>
      </c>
      <c r="B421" s="65">
        <v>12</v>
      </c>
      <c r="C421" s="63">
        <v>18</v>
      </c>
      <c r="D421" s="64">
        <v>12</v>
      </c>
      <c r="E421" s="5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11.85</v>
      </c>
      <c r="N421" s="3">
        <v>11.96</v>
      </c>
      <c r="O421" s="3">
        <v>0</v>
      </c>
      <c r="P421" s="3">
        <v>21.62</v>
      </c>
      <c r="Q421" s="3">
        <v>5.91</v>
      </c>
      <c r="R421" s="3">
        <v>0</v>
      </c>
      <c r="S421" s="3">
        <v>1.3</v>
      </c>
      <c r="T421" s="3">
        <v>0</v>
      </c>
      <c r="U421" s="3">
        <v>0</v>
      </c>
      <c r="V421" s="3">
        <v>0</v>
      </c>
      <c r="W421" s="3">
        <v>8</v>
      </c>
      <c r="X421" s="3">
        <v>0</v>
      </c>
      <c r="Y421" s="3">
        <v>7.71</v>
      </c>
      <c r="Z421" s="3">
        <v>0.5</v>
      </c>
      <c r="AA421" s="3">
        <v>0</v>
      </c>
      <c r="AB421" s="3">
        <v>0</v>
      </c>
      <c r="AC421" s="3">
        <v>7.48</v>
      </c>
      <c r="AD421" s="3">
        <v>5.03</v>
      </c>
      <c r="AE421" s="3">
        <v>1.21</v>
      </c>
      <c r="AF421" s="3">
        <v>3</v>
      </c>
      <c r="AG421" s="3">
        <v>2</v>
      </c>
      <c r="AH421" s="3">
        <v>0.2</v>
      </c>
      <c r="AI421" s="3">
        <v>0</v>
      </c>
      <c r="AJ421" s="3">
        <v>1.34</v>
      </c>
      <c r="AK421" s="3">
        <v>1.22</v>
      </c>
      <c r="AL421" s="3">
        <v>0.2</v>
      </c>
      <c r="AM421" s="3">
        <v>0</v>
      </c>
      <c r="AN421" s="3">
        <v>0</v>
      </c>
      <c r="AO421" s="3">
        <v>0.2</v>
      </c>
      <c r="AP421" s="3">
        <v>24.62</v>
      </c>
      <c r="AQ421" s="3">
        <v>0</v>
      </c>
      <c r="AR421" s="3">
        <v>0</v>
      </c>
      <c r="AS421" s="3">
        <v>0</v>
      </c>
      <c r="AT421" s="4">
        <v>1.2</v>
      </c>
    </row>
    <row r="422" spans="1:46" x14ac:dyDescent="0.25">
      <c r="A422" s="65">
        <v>2021</v>
      </c>
      <c r="B422" s="65">
        <v>12</v>
      </c>
      <c r="C422" s="63">
        <v>18</v>
      </c>
      <c r="D422" s="64">
        <v>13</v>
      </c>
      <c r="E422" s="5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11.66</v>
      </c>
      <c r="N422" s="3">
        <v>11.99</v>
      </c>
      <c r="O422" s="3">
        <v>0</v>
      </c>
      <c r="P422" s="3">
        <v>21.62</v>
      </c>
      <c r="Q422" s="3">
        <v>5.87</v>
      </c>
      <c r="R422" s="3">
        <v>0</v>
      </c>
      <c r="S422" s="3">
        <v>1.3</v>
      </c>
      <c r="T422" s="3">
        <v>0</v>
      </c>
      <c r="U422" s="3">
        <v>0</v>
      </c>
      <c r="V422" s="3">
        <v>0</v>
      </c>
      <c r="W422" s="3">
        <v>8</v>
      </c>
      <c r="X422" s="3">
        <v>0</v>
      </c>
      <c r="Y422" s="3">
        <v>7.7</v>
      </c>
      <c r="Z422" s="3">
        <v>0.5</v>
      </c>
      <c r="AA422" s="3">
        <v>0</v>
      </c>
      <c r="AB422" s="3">
        <v>0</v>
      </c>
      <c r="AC422" s="3">
        <v>7.48</v>
      </c>
      <c r="AD422" s="3">
        <v>5.0199999999999996</v>
      </c>
      <c r="AE422" s="3">
        <v>1.19</v>
      </c>
      <c r="AF422" s="3">
        <v>3</v>
      </c>
      <c r="AG422" s="3">
        <v>2</v>
      </c>
      <c r="AH422" s="3">
        <v>0.2</v>
      </c>
      <c r="AI422" s="3">
        <v>0</v>
      </c>
      <c r="AJ422" s="3">
        <v>1.34</v>
      </c>
      <c r="AK422" s="3">
        <v>1.22</v>
      </c>
      <c r="AL422" s="3">
        <v>0.2</v>
      </c>
      <c r="AM422" s="3">
        <v>0</v>
      </c>
      <c r="AN422" s="3">
        <v>0</v>
      </c>
      <c r="AO422" s="3">
        <v>0.2</v>
      </c>
      <c r="AP422" s="3">
        <v>24.51</v>
      </c>
      <c r="AQ422" s="3">
        <v>0</v>
      </c>
      <c r="AR422" s="3">
        <v>0</v>
      </c>
      <c r="AS422" s="3">
        <v>0</v>
      </c>
      <c r="AT422" s="4">
        <v>1.2</v>
      </c>
    </row>
    <row r="423" spans="1:46" x14ac:dyDescent="0.25">
      <c r="A423" s="65">
        <v>2021</v>
      </c>
      <c r="B423" s="65">
        <v>12</v>
      </c>
      <c r="C423" s="63">
        <v>18</v>
      </c>
      <c r="D423" s="64">
        <v>14</v>
      </c>
      <c r="E423" s="5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11.5</v>
      </c>
      <c r="N423" s="3">
        <v>11.99</v>
      </c>
      <c r="O423" s="3">
        <v>0</v>
      </c>
      <c r="P423" s="3">
        <v>21.56</v>
      </c>
      <c r="Q423" s="3">
        <v>5.84</v>
      </c>
      <c r="R423" s="3">
        <v>0</v>
      </c>
      <c r="S423" s="3">
        <v>1.3</v>
      </c>
      <c r="T423" s="3">
        <v>0</v>
      </c>
      <c r="U423" s="3">
        <v>0</v>
      </c>
      <c r="V423" s="3">
        <v>0</v>
      </c>
      <c r="W423" s="3">
        <v>8</v>
      </c>
      <c r="X423" s="3">
        <v>0</v>
      </c>
      <c r="Y423" s="3">
        <v>7.7</v>
      </c>
      <c r="Z423" s="3">
        <v>0.5</v>
      </c>
      <c r="AA423" s="3">
        <v>0</v>
      </c>
      <c r="AB423" s="3">
        <v>0</v>
      </c>
      <c r="AC423" s="3">
        <v>7.48</v>
      </c>
      <c r="AD423" s="3">
        <v>5</v>
      </c>
      <c r="AE423" s="3">
        <v>1.18</v>
      </c>
      <c r="AF423" s="3">
        <v>3</v>
      </c>
      <c r="AG423" s="3">
        <v>2</v>
      </c>
      <c r="AH423" s="3">
        <v>0.2</v>
      </c>
      <c r="AI423" s="3">
        <v>0</v>
      </c>
      <c r="AJ423" s="3">
        <v>1.34</v>
      </c>
      <c r="AK423" s="3">
        <v>1.22</v>
      </c>
      <c r="AL423" s="3">
        <v>0.2</v>
      </c>
      <c r="AM423" s="3">
        <v>0</v>
      </c>
      <c r="AN423" s="3">
        <v>0</v>
      </c>
      <c r="AO423" s="3">
        <v>0.2</v>
      </c>
      <c r="AP423" s="3">
        <v>24.47</v>
      </c>
      <c r="AQ423" s="3">
        <v>0</v>
      </c>
      <c r="AR423" s="3">
        <v>0</v>
      </c>
      <c r="AS423" s="3">
        <v>0</v>
      </c>
      <c r="AT423" s="4">
        <v>1.2</v>
      </c>
    </row>
    <row r="424" spans="1:46" x14ac:dyDescent="0.25">
      <c r="A424" s="65">
        <v>2021</v>
      </c>
      <c r="B424" s="65">
        <v>12</v>
      </c>
      <c r="C424" s="63">
        <v>18</v>
      </c>
      <c r="D424" s="64">
        <v>15</v>
      </c>
      <c r="E424" s="5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11.5</v>
      </c>
      <c r="N424" s="3">
        <v>11.99</v>
      </c>
      <c r="O424" s="3">
        <v>0</v>
      </c>
      <c r="P424" s="3">
        <v>21.61</v>
      </c>
      <c r="Q424" s="3">
        <v>5.8</v>
      </c>
      <c r="R424" s="3">
        <v>0</v>
      </c>
      <c r="S424" s="3">
        <v>1.3</v>
      </c>
      <c r="T424" s="3">
        <v>0</v>
      </c>
      <c r="U424" s="3">
        <v>0.2</v>
      </c>
      <c r="V424" s="3">
        <v>0</v>
      </c>
      <c r="W424" s="3">
        <v>8</v>
      </c>
      <c r="X424" s="3">
        <v>0</v>
      </c>
      <c r="Y424" s="3">
        <v>7.71</v>
      </c>
      <c r="Z424" s="3">
        <v>0</v>
      </c>
      <c r="AA424" s="3">
        <v>0</v>
      </c>
      <c r="AB424" s="3">
        <v>0</v>
      </c>
      <c r="AC424" s="3">
        <v>7.48</v>
      </c>
      <c r="AD424" s="3">
        <v>0.06</v>
      </c>
      <c r="AE424" s="3">
        <v>1.17</v>
      </c>
      <c r="AF424" s="3">
        <v>3</v>
      </c>
      <c r="AG424" s="3">
        <v>2</v>
      </c>
      <c r="AH424" s="3">
        <v>0.2</v>
      </c>
      <c r="AI424" s="3">
        <v>0</v>
      </c>
      <c r="AJ424" s="3">
        <v>1.34</v>
      </c>
      <c r="AK424" s="3">
        <v>1.22</v>
      </c>
      <c r="AL424" s="3">
        <v>0.2</v>
      </c>
      <c r="AM424" s="3">
        <v>0</v>
      </c>
      <c r="AN424" s="3">
        <v>0</v>
      </c>
      <c r="AO424" s="3">
        <v>0.2</v>
      </c>
      <c r="AP424" s="3">
        <v>24.48</v>
      </c>
      <c r="AQ424" s="3">
        <v>0</v>
      </c>
      <c r="AR424" s="3">
        <v>0</v>
      </c>
      <c r="AS424" s="3">
        <v>0</v>
      </c>
      <c r="AT424" s="4">
        <v>1.2</v>
      </c>
    </row>
    <row r="425" spans="1:46" x14ac:dyDescent="0.25">
      <c r="A425" s="65">
        <v>2021</v>
      </c>
      <c r="B425" s="65">
        <v>12</v>
      </c>
      <c r="C425" s="63">
        <v>18</v>
      </c>
      <c r="D425" s="64">
        <v>16</v>
      </c>
      <c r="E425" s="5">
        <v>0</v>
      </c>
      <c r="F425" s="3">
        <v>0</v>
      </c>
      <c r="G425" s="3">
        <v>0</v>
      </c>
      <c r="H425" s="3">
        <v>0</v>
      </c>
      <c r="I425" s="3">
        <v>21.45</v>
      </c>
      <c r="J425" s="3">
        <v>0</v>
      </c>
      <c r="K425" s="3">
        <v>0</v>
      </c>
      <c r="L425" s="3">
        <v>0</v>
      </c>
      <c r="M425" s="3">
        <v>11.5</v>
      </c>
      <c r="N425" s="3">
        <v>12.01</v>
      </c>
      <c r="O425" s="3">
        <v>18.05</v>
      </c>
      <c r="P425" s="3">
        <v>21.59</v>
      </c>
      <c r="Q425" s="3">
        <v>5.77</v>
      </c>
      <c r="R425" s="3">
        <v>0</v>
      </c>
      <c r="S425" s="3">
        <v>1.3</v>
      </c>
      <c r="T425" s="3">
        <v>0</v>
      </c>
      <c r="U425" s="3">
        <v>0.2</v>
      </c>
      <c r="V425" s="3">
        <v>0</v>
      </c>
      <c r="W425" s="3">
        <v>8</v>
      </c>
      <c r="X425" s="3">
        <v>0</v>
      </c>
      <c r="Y425" s="3">
        <v>7.71</v>
      </c>
      <c r="Z425" s="3">
        <v>0</v>
      </c>
      <c r="AA425" s="3">
        <v>0</v>
      </c>
      <c r="AB425" s="3">
        <v>0</v>
      </c>
      <c r="AC425" s="3">
        <v>7.48</v>
      </c>
      <c r="AD425" s="3">
        <v>0</v>
      </c>
      <c r="AE425" s="3">
        <v>1.1599999999999999</v>
      </c>
      <c r="AF425" s="3">
        <v>3</v>
      </c>
      <c r="AG425" s="3">
        <v>2</v>
      </c>
      <c r="AH425" s="3">
        <v>0.2</v>
      </c>
      <c r="AI425" s="3">
        <v>0</v>
      </c>
      <c r="AJ425" s="3">
        <v>1.34</v>
      </c>
      <c r="AK425" s="3">
        <v>1.22</v>
      </c>
      <c r="AL425" s="3">
        <v>0.2</v>
      </c>
      <c r="AM425" s="3">
        <v>0</v>
      </c>
      <c r="AN425" s="3">
        <v>0</v>
      </c>
      <c r="AO425" s="3">
        <v>0.2</v>
      </c>
      <c r="AP425" s="3">
        <v>24.5</v>
      </c>
      <c r="AQ425" s="3">
        <v>0</v>
      </c>
      <c r="AR425" s="3">
        <v>0</v>
      </c>
      <c r="AS425" s="3">
        <v>0</v>
      </c>
      <c r="AT425" s="4">
        <v>1.2</v>
      </c>
    </row>
    <row r="426" spans="1:46" x14ac:dyDescent="0.25">
      <c r="A426" s="65">
        <v>2021</v>
      </c>
      <c r="B426" s="65">
        <v>12</v>
      </c>
      <c r="C426" s="63">
        <v>18</v>
      </c>
      <c r="D426" s="64">
        <v>17</v>
      </c>
      <c r="E426" s="5">
        <v>36.619999999999997</v>
      </c>
      <c r="F426" s="3">
        <v>0</v>
      </c>
      <c r="G426" s="3">
        <v>27.82</v>
      </c>
      <c r="H426" s="3">
        <v>0</v>
      </c>
      <c r="I426" s="3">
        <v>25.81</v>
      </c>
      <c r="J426" s="3">
        <v>0</v>
      </c>
      <c r="K426" s="3">
        <v>0</v>
      </c>
      <c r="L426" s="3">
        <v>0</v>
      </c>
      <c r="M426" s="3">
        <v>11.85</v>
      </c>
      <c r="N426" s="3">
        <v>12.07</v>
      </c>
      <c r="O426" s="3">
        <v>21.54</v>
      </c>
      <c r="P426" s="3">
        <v>21.68</v>
      </c>
      <c r="Q426" s="3">
        <v>5.76</v>
      </c>
      <c r="R426" s="3">
        <v>0</v>
      </c>
      <c r="S426" s="3">
        <v>1.3</v>
      </c>
      <c r="T426" s="3">
        <v>0</v>
      </c>
      <c r="U426" s="3">
        <v>0.2</v>
      </c>
      <c r="V426" s="3">
        <v>0</v>
      </c>
      <c r="W426" s="3">
        <v>8</v>
      </c>
      <c r="X426" s="3">
        <v>0</v>
      </c>
      <c r="Y426" s="3">
        <v>7.73</v>
      </c>
      <c r="Z426" s="3">
        <v>0</v>
      </c>
      <c r="AA426" s="3">
        <v>0</v>
      </c>
      <c r="AB426" s="3">
        <v>0</v>
      </c>
      <c r="AC426" s="3">
        <v>7.48</v>
      </c>
      <c r="AD426" s="3">
        <v>0</v>
      </c>
      <c r="AE426" s="3">
        <v>1.26</v>
      </c>
      <c r="AF426" s="3">
        <v>3.1</v>
      </c>
      <c r="AG426" s="3">
        <v>2.13</v>
      </c>
      <c r="AH426" s="3">
        <v>0.2</v>
      </c>
      <c r="AI426" s="3">
        <v>0</v>
      </c>
      <c r="AJ426" s="3">
        <v>1.33</v>
      </c>
      <c r="AK426" s="3">
        <v>1.21</v>
      </c>
      <c r="AL426" s="3">
        <v>0.2</v>
      </c>
      <c r="AM426" s="3">
        <v>0</v>
      </c>
      <c r="AN426" s="3">
        <v>0</v>
      </c>
      <c r="AO426" s="3">
        <v>0.2</v>
      </c>
      <c r="AP426" s="3">
        <v>24.54</v>
      </c>
      <c r="AQ426" s="3">
        <v>0</v>
      </c>
      <c r="AR426" s="3">
        <v>10.62</v>
      </c>
      <c r="AS426" s="3">
        <v>0</v>
      </c>
      <c r="AT426" s="4">
        <v>1.2</v>
      </c>
    </row>
    <row r="427" spans="1:46" x14ac:dyDescent="0.25">
      <c r="A427" s="65">
        <v>2021</v>
      </c>
      <c r="B427" s="65">
        <v>12</v>
      </c>
      <c r="C427" s="63">
        <v>18</v>
      </c>
      <c r="D427" s="64">
        <v>18</v>
      </c>
      <c r="E427" s="5">
        <v>45.05</v>
      </c>
      <c r="F427" s="3">
        <v>0</v>
      </c>
      <c r="G427" s="3">
        <v>42.69</v>
      </c>
      <c r="H427" s="3">
        <v>0</v>
      </c>
      <c r="I427" s="3">
        <v>24.81</v>
      </c>
      <c r="J427" s="3">
        <v>0</v>
      </c>
      <c r="K427" s="3">
        <v>0</v>
      </c>
      <c r="L427" s="3">
        <v>0</v>
      </c>
      <c r="M427" s="3">
        <v>11.88</v>
      </c>
      <c r="N427" s="3">
        <v>12.08</v>
      </c>
      <c r="O427" s="3">
        <v>21.56</v>
      </c>
      <c r="P427" s="3">
        <v>21.67</v>
      </c>
      <c r="Q427" s="3">
        <v>5.81</v>
      </c>
      <c r="R427" s="3">
        <v>0</v>
      </c>
      <c r="S427" s="3">
        <v>1.3</v>
      </c>
      <c r="T427" s="3">
        <v>0</v>
      </c>
      <c r="U427" s="3">
        <v>0.2</v>
      </c>
      <c r="V427" s="3">
        <v>0</v>
      </c>
      <c r="W427" s="3">
        <v>8</v>
      </c>
      <c r="X427" s="3">
        <v>0</v>
      </c>
      <c r="Y427" s="3">
        <v>7.74</v>
      </c>
      <c r="Z427" s="3">
        <v>0</v>
      </c>
      <c r="AA427" s="3">
        <v>0</v>
      </c>
      <c r="AB427" s="3">
        <v>0</v>
      </c>
      <c r="AC427" s="3">
        <v>7.48</v>
      </c>
      <c r="AD427" s="3">
        <v>0.02</v>
      </c>
      <c r="AE427" s="3">
        <v>1.25</v>
      </c>
      <c r="AF427" s="3">
        <v>3.1</v>
      </c>
      <c r="AG427" s="3">
        <v>2.13</v>
      </c>
      <c r="AH427" s="3">
        <v>0.2</v>
      </c>
      <c r="AI427" s="3">
        <v>0</v>
      </c>
      <c r="AJ427" s="3">
        <v>0.62</v>
      </c>
      <c r="AK427" s="3">
        <v>1.22</v>
      </c>
      <c r="AL427" s="3">
        <v>0.2</v>
      </c>
      <c r="AM427" s="3">
        <v>0</v>
      </c>
      <c r="AN427" s="3">
        <v>0</v>
      </c>
      <c r="AO427" s="3">
        <v>0.2</v>
      </c>
      <c r="AP427" s="3">
        <v>24.56</v>
      </c>
      <c r="AQ427" s="3">
        <v>0</v>
      </c>
      <c r="AR427" s="3">
        <v>34.229999999999997</v>
      </c>
      <c r="AS427" s="3">
        <v>0</v>
      </c>
      <c r="AT427" s="4">
        <v>1.2</v>
      </c>
    </row>
    <row r="428" spans="1:46" x14ac:dyDescent="0.25">
      <c r="A428" s="65">
        <v>2021</v>
      </c>
      <c r="B428" s="65">
        <v>12</v>
      </c>
      <c r="C428" s="63">
        <v>18</v>
      </c>
      <c r="D428" s="64">
        <v>19</v>
      </c>
      <c r="E428" s="5">
        <v>45.12</v>
      </c>
      <c r="F428" s="3">
        <v>0</v>
      </c>
      <c r="G428" s="3">
        <v>44.91</v>
      </c>
      <c r="H428" s="3">
        <v>0</v>
      </c>
      <c r="I428" s="3">
        <v>25.83</v>
      </c>
      <c r="J428" s="3">
        <v>0</v>
      </c>
      <c r="K428" s="3">
        <v>9.25</v>
      </c>
      <c r="L428" s="3">
        <v>0</v>
      </c>
      <c r="M428" s="3">
        <v>11.91</v>
      </c>
      <c r="N428" s="3">
        <v>12.09</v>
      </c>
      <c r="O428" s="3">
        <v>21.58</v>
      </c>
      <c r="P428" s="3">
        <v>21.72</v>
      </c>
      <c r="Q428" s="3">
        <v>5.87</v>
      </c>
      <c r="R428" s="3">
        <v>0</v>
      </c>
      <c r="S428" s="3">
        <v>1.3</v>
      </c>
      <c r="T428" s="3">
        <v>0</v>
      </c>
      <c r="U428" s="3">
        <v>0.2</v>
      </c>
      <c r="V428" s="3">
        <v>0</v>
      </c>
      <c r="W428" s="3">
        <v>8</v>
      </c>
      <c r="X428" s="3">
        <v>0</v>
      </c>
      <c r="Y428" s="3">
        <v>7.75</v>
      </c>
      <c r="Z428" s="3">
        <v>0</v>
      </c>
      <c r="AA428" s="3">
        <v>0</v>
      </c>
      <c r="AB428" s="3">
        <v>0</v>
      </c>
      <c r="AC428" s="3">
        <v>7.48</v>
      </c>
      <c r="AD428" s="3">
        <v>5.04</v>
      </c>
      <c r="AE428" s="3">
        <v>1.18</v>
      </c>
      <c r="AF428" s="3">
        <v>3.1</v>
      </c>
      <c r="AG428" s="3">
        <v>2.13</v>
      </c>
      <c r="AH428" s="3">
        <v>0.2</v>
      </c>
      <c r="AI428" s="3">
        <v>0</v>
      </c>
      <c r="AJ428" s="3">
        <v>0</v>
      </c>
      <c r="AK428" s="3">
        <v>0.55000000000000004</v>
      </c>
      <c r="AL428" s="3">
        <v>0.2</v>
      </c>
      <c r="AM428" s="3">
        <v>0</v>
      </c>
      <c r="AN428" s="3">
        <v>0</v>
      </c>
      <c r="AO428" s="3">
        <v>0.2</v>
      </c>
      <c r="AP428" s="3">
        <v>24.59</v>
      </c>
      <c r="AQ428" s="3">
        <v>0</v>
      </c>
      <c r="AR428" s="3">
        <v>34.32</v>
      </c>
      <c r="AS428" s="3">
        <v>0</v>
      </c>
      <c r="AT428" s="4">
        <v>1.2</v>
      </c>
    </row>
    <row r="429" spans="1:46" x14ac:dyDescent="0.25">
      <c r="A429" s="65">
        <v>2021</v>
      </c>
      <c r="B429" s="65">
        <v>12</v>
      </c>
      <c r="C429" s="63">
        <v>18</v>
      </c>
      <c r="D429" s="64">
        <v>20</v>
      </c>
      <c r="E429" s="5">
        <v>44.76</v>
      </c>
      <c r="F429" s="3">
        <v>0</v>
      </c>
      <c r="G429" s="3">
        <v>44.89</v>
      </c>
      <c r="H429" s="3">
        <v>0</v>
      </c>
      <c r="I429" s="3">
        <v>25.79</v>
      </c>
      <c r="J429" s="3">
        <v>0</v>
      </c>
      <c r="K429" s="3">
        <v>20.54</v>
      </c>
      <c r="L429" s="3">
        <v>0</v>
      </c>
      <c r="M429" s="3">
        <v>11.85</v>
      </c>
      <c r="N429" s="3">
        <v>12.07</v>
      </c>
      <c r="O429" s="3">
        <v>21.54</v>
      </c>
      <c r="P429" s="3">
        <v>21.66</v>
      </c>
      <c r="Q429" s="3">
        <v>5.92</v>
      </c>
      <c r="R429" s="3">
        <v>0</v>
      </c>
      <c r="S429" s="3">
        <v>1.3</v>
      </c>
      <c r="T429" s="3">
        <v>0</v>
      </c>
      <c r="U429" s="3">
        <v>0.2</v>
      </c>
      <c r="V429" s="3">
        <v>0</v>
      </c>
      <c r="W429" s="3">
        <v>8</v>
      </c>
      <c r="X429" s="3">
        <v>0</v>
      </c>
      <c r="Y429" s="3">
        <v>7.74</v>
      </c>
      <c r="Z429" s="3">
        <v>0</v>
      </c>
      <c r="AA429" s="3">
        <v>0</v>
      </c>
      <c r="AB429" s="3">
        <v>0</v>
      </c>
      <c r="AC429" s="3">
        <v>7.48</v>
      </c>
      <c r="AD429" s="3">
        <v>5.0599999999999996</v>
      </c>
      <c r="AE429" s="3">
        <v>1.1100000000000001</v>
      </c>
      <c r="AF429" s="3">
        <v>3.1</v>
      </c>
      <c r="AG429" s="3">
        <v>2.13</v>
      </c>
      <c r="AH429" s="3">
        <v>0.2</v>
      </c>
      <c r="AI429" s="3">
        <v>0</v>
      </c>
      <c r="AJ429" s="3">
        <v>0</v>
      </c>
      <c r="AK429" s="3">
        <v>0</v>
      </c>
      <c r="AL429" s="3">
        <v>0.2</v>
      </c>
      <c r="AM429" s="3">
        <v>0</v>
      </c>
      <c r="AN429" s="3">
        <v>0</v>
      </c>
      <c r="AO429" s="3">
        <v>0.2</v>
      </c>
      <c r="AP429" s="3">
        <v>24.57</v>
      </c>
      <c r="AQ429" s="3">
        <v>0</v>
      </c>
      <c r="AR429" s="3">
        <v>34.26</v>
      </c>
      <c r="AS429" s="3">
        <v>0</v>
      </c>
      <c r="AT429" s="4">
        <v>1.2</v>
      </c>
    </row>
    <row r="430" spans="1:46" x14ac:dyDescent="0.25">
      <c r="A430" s="65">
        <v>2021</v>
      </c>
      <c r="B430" s="65">
        <v>12</v>
      </c>
      <c r="C430" s="63">
        <v>18</v>
      </c>
      <c r="D430" s="64">
        <v>21</v>
      </c>
      <c r="E430" s="5">
        <v>44.01</v>
      </c>
      <c r="F430" s="3">
        <v>0</v>
      </c>
      <c r="G430" s="3">
        <v>44.81</v>
      </c>
      <c r="H430" s="3">
        <v>0</v>
      </c>
      <c r="I430" s="3">
        <v>25.78</v>
      </c>
      <c r="J430" s="3">
        <v>0</v>
      </c>
      <c r="K430" s="3">
        <v>20.46</v>
      </c>
      <c r="L430" s="3">
        <v>0</v>
      </c>
      <c r="M430" s="3">
        <v>11.79</v>
      </c>
      <c r="N430" s="3">
        <v>12.01</v>
      </c>
      <c r="O430" s="3">
        <v>21.5</v>
      </c>
      <c r="P430" s="3">
        <v>21.6</v>
      </c>
      <c r="Q430" s="3">
        <v>5.97</v>
      </c>
      <c r="R430" s="3">
        <v>0</v>
      </c>
      <c r="S430" s="3">
        <v>1.3</v>
      </c>
      <c r="T430" s="3">
        <v>0</v>
      </c>
      <c r="U430" s="3">
        <v>0.2</v>
      </c>
      <c r="V430" s="3">
        <v>0</v>
      </c>
      <c r="W430" s="3">
        <v>8</v>
      </c>
      <c r="X430" s="3">
        <v>0</v>
      </c>
      <c r="Y430" s="3">
        <v>7.69</v>
      </c>
      <c r="Z430" s="3">
        <v>0.5</v>
      </c>
      <c r="AA430" s="3">
        <v>0</v>
      </c>
      <c r="AB430" s="3">
        <v>0</v>
      </c>
      <c r="AC430" s="3">
        <v>7.48</v>
      </c>
      <c r="AD430" s="3">
        <v>5.0199999999999996</v>
      </c>
      <c r="AE430" s="3">
        <v>1.1599999999999999</v>
      </c>
      <c r="AF430" s="3">
        <v>3.1</v>
      </c>
      <c r="AG430" s="3">
        <v>2.13</v>
      </c>
      <c r="AH430" s="3">
        <v>0.2</v>
      </c>
      <c r="AI430" s="3">
        <v>0.2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0.2</v>
      </c>
      <c r="AP430" s="3">
        <v>24.48</v>
      </c>
      <c r="AQ430" s="3">
        <v>0</v>
      </c>
      <c r="AR430" s="3">
        <v>34.020000000000003</v>
      </c>
      <c r="AS430" s="3">
        <v>0</v>
      </c>
      <c r="AT430" s="4">
        <v>1.2</v>
      </c>
    </row>
    <row r="431" spans="1:46" x14ac:dyDescent="0.25">
      <c r="A431" s="65">
        <v>2021</v>
      </c>
      <c r="B431" s="65">
        <v>12</v>
      </c>
      <c r="C431" s="63">
        <v>18</v>
      </c>
      <c r="D431" s="64">
        <v>22</v>
      </c>
      <c r="E431" s="5">
        <v>43.21</v>
      </c>
      <c r="F431" s="3">
        <v>0</v>
      </c>
      <c r="G431" s="3">
        <v>44.79</v>
      </c>
      <c r="H431" s="3">
        <v>0</v>
      </c>
      <c r="I431" s="3">
        <v>25.76</v>
      </c>
      <c r="J431" s="3">
        <v>0</v>
      </c>
      <c r="K431" s="3">
        <v>20.39</v>
      </c>
      <c r="L431" s="3">
        <v>0</v>
      </c>
      <c r="M431" s="3">
        <v>11.73</v>
      </c>
      <c r="N431" s="3">
        <v>11.97</v>
      </c>
      <c r="O431" s="3">
        <v>21.47</v>
      </c>
      <c r="P431" s="3">
        <v>21.55</v>
      </c>
      <c r="Q431" s="3">
        <v>6.01</v>
      </c>
      <c r="R431" s="3">
        <v>0</v>
      </c>
      <c r="S431" s="3">
        <v>1.3</v>
      </c>
      <c r="T431" s="3">
        <v>0</v>
      </c>
      <c r="U431" s="3">
        <v>0.2</v>
      </c>
      <c r="V431" s="3">
        <v>0</v>
      </c>
      <c r="W431" s="3">
        <v>8</v>
      </c>
      <c r="X431" s="3">
        <v>0</v>
      </c>
      <c r="Y431" s="3">
        <v>7.67</v>
      </c>
      <c r="Z431" s="3">
        <v>0.5</v>
      </c>
      <c r="AA431" s="3">
        <v>0</v>
      </c>
      <c r="AB431" s="3">
        <v>0</v>
      </c>
      <c r="AC431" s="3">
        <v>7.47</v>
      </c>
      <c r="AD431" s="3">
        <v>4.95</v>
      </c>
      <c r="AE431" s="3">
        <v>1.1599999999999999</v>
      </c>
      <c r="AF431" s="3">
        <v>3.1</v>
      </c>
      <c r="AG431" s="3">
        <v>2.13</v>
      </c>
      <c r="AH431" s="3">
        <v>0.2</v>
      </c>
      <c r="AI431" s="3">
        <v>0.2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0.2</v>
      </c>
      <c r="AP431" s="3">
        <v>24.4</v>
      </c>
      <c r="AQ431" s="3">
        <v>0</v>
      </c>
      <c r="AR431" s="3">
        <v>33.770000000000003</v>
      </c>
      <c r="AS431" s="3">
        <v>0</v>
      </c>
      <c r="AT431" s="4">
        <v>1.2</v>
      </c>
    </row>
    <row r="432" spans="1:46" x14ac:dyDescent="0.25">
      <c r="A432" s="65">
        <v>2021</v>
      </c>
      <c r="B432" s="65">
        <v>12</v>
      </c>
      <c r="C432" s="63">
        <v>18</v>
      </c>
      <c r="D432" s="64">
        <v>23</v>
      </c>
      <c r="E432" s="5">
        <v>43.22</v>
      </c>
      <c r="F432" s="3">
        <v>0</v>
      </c>
      <c r="G432" s="3">
        <v>44.8</v>
      </c>
      <c r="H432" s="3">
        <v>0</v>
      </c>
      <c r="I432" s="3">
        <v>25.75</v>
      </c>
      <c r="J432" s="3">
        <v>0</v>
      </c>
      <c r="K432" s="3">
        <v>20.41</v>
      </c>
      <c r="L432" s="3">
        <v>0</v>
      </c>
      <c r="M432" s="3">
        <v>11.76</v>
      </c>
      <c r="N432" s="3">
        <v>11.98</v>
      </c>
      <c r="O432" s="3">
        <v>21.47</v>
      </c>
      <c r="P432" s="3">
        <v>21.55</v>
      </c>
      <c r="Q432" s="3">
        <v>6.03</v>
      </c>
      <c r="R432" s="3">
        <v>0</v>
      </c>
      <c r="S432" s="3">
        <v>1.3</v>
      </c>
      <c r="T432" s="3">
        <v>0</v>
      </c>
      <c r="U432" s="3">
        <v>0.2</v>
      </c>
      <c r="V432" s="3">
        <v>0</v>
      </c>
      <c r="W432" s="3">
        <v>8</v>
      </c>
      <c r="X432" s="3">
        <v>0</v>
      </c>
      <c r="Y432" s="3">
        <v>7.68</v>
      </c>
      <c r="Z432" s="3">
        <v>0.5</v>
      </c>
      <c r="AA432" s="3">
        <v>0</v>
      </c>
      <c r="AB432" s="3">
        <v>0</v>
      </c>
      <c r="AC432" s="3">
        <v>7.48</v>
      </c>
      <c r="AD432" s="3">
        <v>5</v>
      </c>
      <c r="AE432" s="3">
        <v>1.22</v>
      </c>
      <c r="AF432" s="3">
        <v>3.1</v>
      </c>
      <c r="AG432" s="3">
        <v>2.13</v>
      </c>
      <c r="AH432" s="3">
        <v>0.2</v>
      </c>
      <c r="AI432" s="3">
        <v>0.2</v>
      </c>
      <c r="AJ432" s="3">
        <v>1.26</v>
      </c>
      <c r="AK432" s="3">
        <v>0.89</v>
      </c>
      <c r="AL432" s="3">
        <v>0</v>
      </c>
      <c r="AM432" s="3">
        <v>0</v>
      </c>
      <c r="AN432" s="3">
        <v>0</v>
      </c>
      <c r="AO432" s="3">
        <v>0.2</v>
      </c>
      <c r="AP432" s="3">
        <v>24.43</v>
      </c>
      <c r="AQ432" s="3">
        <v>0</v>
      </c>
      <c r="AR432" s="3">
        <v>33.81</v>
      </c>
      <c r="AS432" s="3">
        <v>0</v>
      </c>
      <c r="AT432" s="4">
        <v>1.2</v>
      </c>
    </row>
    <row r="433" spans="1:46" x14ac:dyDescent="0.25">
      <c r="A433" s="65">
        <v>2021</v>
      </c>
      <c r="B433" s="65">
        <v>12</v>
      </c>
      <c r="C433" s="63">
        <v>18</v>
      </c>
      <c r="D433" s="64">
        <v>24</v>
      </c>
      <c r="E433" s="5">
        <v>42.8</v>
      </c>
      <c r="F433" s="3">
        <v>0</v>
      </c>
      <c r="G433" s="3">
        <v>10.11</v>
      </c>
      <c r="H433" s="3">
        <v>0</v>
      </c>
      <c r="I433" s="3">
        <v>25.77</v>
      </c>
      <c r="J433" s="3">
        <v>0</v>
      </c>
      <c r="K433" s="3">
        <v>20.38</v>
      </c>
      <c r="L433" s="3">
        <v>0</v>
      </c>
      <c r="M433" s="3">
        <v>11.74</v>
      </c>
      <c r="N433" s="3">
        <v>11.95</v>
      </c>
      <c r="O433" s="3">
        <v>21.48</v>
      </c>
      <c r="P433" s="3">
        <v>21.57</v>
      </c>
      <c r="Q433" s="3">
        <v>6.06</v>
      </c>
      <c r="R433" s="3">
        <v>0</v>
      </c>
      <c r="S433" s="3">
        <v>1.3</v>
      </c>
      <c r="T433" s="3">
        <v>0</v>
      </c>
      <c r="U433" s="3">
        <v>0.2</v>
      </c>
      <c r="V433" s="3">
        <v>0</v>
      </c>
      <c r="W433" s="3">
        <v>8</v>
      </c>
      <c r="X433" s="3">
        <v>0</v>
      </c>
      <c r="Y433" s="3">
        <v>7.67</v>
      </c>
      <c r="Z433" s="3">
        <v>0.5</v>
      </c>
      <c r="AA433" s="3">
        <v>0</v>
      </c>
      <c r="AB433" s="3">
        <v>0</v>
      </c>
      <c r="AC433" s="3">
        <v>7.48</v>
      </c>
      <c r="AD433" s="3">
        <v>4.84</v>
      </c>
      <c r="AE433" s="3">
        <v>1.19</v>
      </c>
      <c r="AF433" s="3">
        <v>3.1</v>
      </c>
      <c r="AG433" s="3">
        <v>2.13</v>
      </c>
      <c r="AH433" s="3">
        <v>0.2</v>
      </c>
      <c r="AI433" s="3">
        <v>0.2</v>
      </c>
      <c r="AJ433" s="3">
        <v>1.34</v>
      </c>
      <c r="AK433" s="3">
        <v>1.22</v>
      </c>
      <c r="AL433" s="3">
        <v>0.2</v>
      </c>
      <c r="AM433" s="3">
        <v>0</v>
      </c>
      <c r="AN433" s="3">
        <v>0</v>
      </c>
      <c r="AO433" s="3">
        <v>0.2</v>
      </c>
      <c r="AP433" s="3">
        <v>24.4</v>
      </c>
      <c r="AQ433" s="3">
        <v>0</v>
      </c>
      <c r="AR433" s="3">
        <v>33.729999999999997</v>
      </c>
      <c r="AS433" s="3">
        <v>0</v>
      </c>
      <c r="AT433" s="4">
        <v>1.2</v>
      </c>
    </row>
    <row r="434" spans="1:46" x14ac:dyDescent="0.25">
      <c r="A434" s="65">
        <v>2021</v>
      </c>
      <c r="B434" s="65">
        <v>12</v>
      </c>
      <c r="C434" s="63">
        <v>19</v>
      </c>
      <c r="D434" s="64">
        <v>1</v>
      </c>
      <c r="E434" s="5">
        <v>43.34</v>
      </c>
      <c r="F434" s="3">
        <v>0</v>
      </c>
      <c r="G434" s="3">
        <v>0</v>
      </c>
      <c r="H434" s="3">
        <v>0</v>
      </c>
      <c r="I434" s="3">
        <v>25.81</v>
      </c>
      <c r="J434" s="3">
        <v>0</v>
      </c>
      <c r="K434" s="3">
        <v>7.47</v>
      </c>
      <c r="L434" s="3">
        <v>0</v>
      </c>
      <c r="M434" s="3">
        <v>11.8</v>
      </c>
      <c r="N434" s="3">
        <v>12.02</v>
      </c>
      <c r="O434" s="3">
        <v>21.55</v>
      </c>
      <c r="P434" s="3">
        <v>11.14</v>
      </c>
      <c r="Q434" s="3">
        <v>6.1</v>
      </c>
      <c r="R434" s="3">
        <v>0</v>
      </c>
      <c r="S434" s="3">
        <v>1.3</v>
      </c>
      <c r="T434" s="3">
        <v>0</v>
      </c>
      <c r="U434" s="3">
        <v>0.2</v>
      </c>
      <c r="V434" s="3">
        <v>0</v>
      </c>
      <c r="W434" s="3">
        <v>8</v>
      </c>
      <c r="X434" s="3">
        <v>0</v>
      </c>
      <c r="Y434" s="3">
        <v>7.72</v>
      </c>
      <c r="Z434" s="3">
        <v>0.5</v>
      </c>
      <c r="AA434" s="3">
        <v>0</v>
      </c>
      <c r="AB434" s="3">
        <v>0</v>
      </c>
      <c r="AC434" s="3">
        <v>7.48</v>
      </c>
      <c r="AD434" s="3">
        <v>4.8899999999999997</v>
      </c>
      <c r="AE434" s="3">
        <v>1.23</v>
      </c>
      <c r="AF434" s="3">
        <v>3.1</v>
      </c>
      <c r="AG434" s="3">
        <v>2.13</v>
      </c>
      <c r="AH434" s="3">
        <v>0.2</v>
      </c>
      <c r="AI434" s="3">
        <v>0.2</v>
      </c>
      <c r="AJ434" s="3">
        <v>1.34</v>
      </c>
      <c r="AK434" s="3">
        <v>1.22</v>
      </c>
      <c r="AL434" s="3">
        <v>0.2</v>
      </c>
      <c r="AM434" s="3">
        <v>0</v>
      </c>
      <c r="AN434" s="3">
        <v>0</v>
      </c>
      <c r="AO434" s="3">
        <v>0.2</v>
      </c>
      <c r="AP434" s="3">
        <v>24.52</v>
      </c>
      <c r="AQ434" s="3">
        <v>0</v>
      </c>
      <c r="AR434" s="3">
        <v>28.03</v>
      </c>
      <c r="AS434" s="3">
        <v>0</v>
      </c>
      <c r="AT434" s="4">
        <v>1.2</v>
      </c>
    </row>
    <row r="435" spans="1:46" x14ac:dyDescent="0.25">
      <c r="A435" s="65">
        <v>2021</v>
      </c>
      <c r="B435" s="65">
        <v>12</v>
      </c>
      <c r="C435" s="63">
        <v>19</v>
      </c>
      <c r="D435" s="64">
        <v>2</v>
      </c>
      <c r="E435" s="5">
        <v>43.52</v>
      </c>
      <c r="F435" s="3">
        <v>0</v>
      </c>
      <c r="G435" s="3">
        <v>0</v>
      </c>
      <c r="H435" s="3">
        <v>0</v>
      </c>
      <c r="I435" s="3">
        <v>25.82</v>
      </c>
      <c r="J435" s="3">
        <v>0</v>
      </c>
      <c r="K435" s="3">
        <v>0</v>
      </c>
      <c r="L435" s="3">
        <v>0</v>
      </c>
      <c r="M435" s="3">
        <v>11.82</v>
      </c>
      <c r="N435" s="3">
        <v>12.06</v>
      </c>
      <c r="O435" s="3">
        <v>21.56</v>
      </c>
      <c r="P435" s="3">
        <v>0</v>
      </c>
      <c r="Q435" s="3">
        <v>6.14</v>
      </c>
      <c r="R435" s="3">
        <v>0</v>
      </c>
      <c r="S435" s="3">
        <v>1.3</v>
      </c>
      <c r="T435" s="3">
        <v>0</v>
      </c>
      <c r="U435" s="3">
        <v>0.2</v>
      </c>
      <c r="V435" s="3">
        <v>0</v>
      </c>
      <c r="W435" s="3">
        <v>8</v>
      </c>
      <c r="X435" s="3">
        <v>0</v>
      </c>
      <c r="Y435" s="3">
        <v>7.74</v>
      </c>
      <c r="Z435" s="3">
        <v>0.5</v>
      </c>
      <c r="AA435" s="3">
        <v>0</v>
      </c>
      <c r="AB435" s="3">
        <v>0</v>
      </c>
      <c r="AC435" s="3">
        <v>7.48</v>
      </c>
      <c r="AD435" s="3">
        <v>4.87</v>
      </c>
      <c r="AE435" s="3">
        <v>1.25</v>
      </c>
      <c r="AF435" s="3">
        <v>3.1</v>
      </c>
      <c r="AG435" s="3">
        <v>2.13</v>
      </c>
      <c r="AH435" s="3">
        <v>0.2</v>
      </c>
      <c r="AI435" s="3">
        <v>0.2</v>
      </c>
      <c r="AJ435" s="3">
        <v>1.34</v>
      </c>
      <c r="AK435" s="3">
        <v>1.22</v>
      </c>
      <c r="AL435" s="3">
        <v>0.2</v>
      </c>
      <c r="AM435" s="3">
        <v>0</v>
      </c>
      <c r="AN435" s="3">
        <v>0</v>
      </c>
      <c r="AO435" s="3">
        <v>0.2</v>
      </c>
      <c r="AP435" s="3">
        <v>9.4700000000000006</v>
      </c>
      <c r="AQ435" s="3">
        <v>0</v>
      </c>
      <c r="AR435" s="3">
        <v>0</v>
      </c>
      <c r="AS435" s="3">
        <v>0</v>
      </c>
      <c r="AT435" s="4">
        <v>1.2</v>
      </c>
    </row>
    <row r="436" spans="1:46" x14ac:dyDescent="0.25">
      <c r="A436" s="65">
        <v>2021</v>
      </c>
      <c r="B436" s="65">
        <v>12</v>
      </c>
      <c r="C436" s="63">
        <v>19</v>
      </c>
      <c r="D436" s="64">
        <v>3</v>
      </c>
      <c r="E436" s="5">
        <v>26.6</v>
      </c>
      <c r="F436" s="3">
        <v>0</v>
      </c>
      <c r="G436" s="3">
        <v>0</v>
      </c>
      <c r="H436" s="3">
        <v>0</v>
      </c>
      <c r="I436" s="3">
        <v>25.79</v>
      </c>
      <c r="J436" s="3">
        <v>0</v>
      </c>
      <c r="K436" s="3">
        <v>0</v>
      </c>
      <c r="L436" s="3">
        <v>0</v>
      </c>
      <c r="M436" s="3">
        <v>11.82</v>
      </c>
      <c r="N436" s="3">
        <v>12.06</v>
      </c>
      <c r="O436" s="3">
        <v>21.54</v>
      </c>
      <c r="P436" s="3">
        <v>0</v>
      </c>
      <c r="Q436" s="3">
        <v>6.15</v>
      </c>
      <c r="R436" s="3">
        <v>0</v>
      </c>
      <c r="S436" s="3">
        <v>1.3</v>
      </c>
      <c r="T436" s="3">
        <v>0</v>
      </c>
      <c r="U436" s="3">
        <v>0.2</v>
      </c>
      <c r="V436" s="3">
        <v>0</v>
      </c>
      <c r="W436" s="3">
        <v>8</v>
      </c>
      <c r="X436" s="3">
        <v>0</v>
      </c>
      <c r="Y436" s="3">
        <v>7.74</v>
      </c>
      <c r="Z436" s="3">
        <v>0.5</v>
      </c>
      <c r="AA436" s="3">
        <v>0</v>
      </c>
      <c r="AB436" s="3">
        <v>0</v>
      </c>
      <c r="AC436" s="3">
        <v>7.47</v>
      </c>
      <c r="AD436" s="3">
        <v>4.8499999999999996</v>
      </c>
      <c r="AE436" s="3">
        <v>1.22</v>
      </c>
      <c r="AF436" s="3">
        <v>3.1</v>
      </c>
      <c r="AG436" s="3">
        <v>2.13</v>
      </c>
      <c r="AH436" s="3">
        <v>0.2</v>
      </c>
      <c r="AI436" s="3">
        <v>0.2</v>
      </c>
      <c r="AJ436" s="3">
        <v>1.34</v>
      </c>
      <c r="AK436" s="3">
        <v>1.22</v>
      </c>
      <c r="AL436" s="3">
        <v>0.2</v>
      </c>
      <c r="AM436" s="3">
        <v>0</v>
      </c>
      <c r="AN436" s="3">
        <v>0</v>
      </c>
      <c r="AO436" s="3">
        <v>0.2</v>
      </c>
      <c r="AP436" s="3">
        <v>0</v>
      </c>
      <c r="AQ436" s="3">
        <v>0</v>
      </c>
      <c r="AR436" s="3">
        <v>0</v>
      </c>
      <c r="AS436" s="3">
        <v>0</v>
      </c>
      <c r="AT436" s="4">
        <v>1.2</v>
      </c>
    </row>
    <row r="437" spans="1:46" x14ac:dyDescent="0.25">
      <c r="A437" s="65">
        <v>2021</v>
      </c>
      <c r="B437" s="65">
        <v>12</v>
      </c>
      <c r="C437" s="63">
        <v>19</v>
      </c>
      <c r="D437" s="64">
        <v>4</v>
      </c>
      <c r="E437" s="5">
        <v>0</v>
      </c>
      <c r="F437" s="3">
        <v>0</v>
      </c>
      <c r="G437" s="3">
        <v>0</v>
      </c>
      <c r="H437" s="3">
        <v>0</v>
      </c>
      <c r="I437" s="3">
        <v>25.76</v>
      </c>
      <c r="J437" s="3">
        <v>0</v>
      </c>
      <c r="K437" s="3">
        <v>0</v>
      </c>
      <c r="L437" s="3">
        <v>0</v>
      </c>
      <c r="M437" s="3">
        <v>11.82</v>
      </c>
      <c r="N437" s="3">
        <v>12.06</v>
      </c>
      <c r="O437" s="3">
        <v>21.53</v>
      </c>
      <c r="P437" s="3">
        <v>0</v>
      </c>
      <c r="Q437" s="3">
        <v>6</v>
      </c>
      <c r="R437" s="3">
        <v>0</v>
      </c>
      <c r="S437" s="3">
        <v>1.3</v>
      </c>
      <c r="T437" s="3">
        <v>0</v>
      </c>
      <c r="U437" s="3">
        <v>0.2</v>
      </c>
      <c r="V437" s="3">
        <v>0</v>
      </c>
      <c r="W437" s="3">
        <v>8</v>
      </c>
      <c r="X437" s="3">
        <v>0</v>
      </c>
      <c r="Y437" s="3">
        <v>7.74</v>
      </c>
      <c r="Z437" s="3">
        <v>0.5</v>
      </c>
      <c r="AA437" s="3">
        <v>0</v>
      </c>
      <c r="AB437" s="3">
        <v>0</v>
      </c>
      <c r="AC437" s="3">
        <v>7.47</v>
      </c>
      <c r="AD437" s="3">
        <v>4.84</v>
      </c>
      <c r="AE437" s="3">
        <v>1.17</v>
      </c>
      <c r="AF437" s="3">
        <v>3.1</v>
      </c>
      <c r="AG437" s="3">
        <v>2.13</v>
      </c>
      <c r="AH437" s="3">
        <v>0.2</v>
      </c>
      <c r="AI437" s="3">
        <v>0.2</v>
      </c>
      <c r="AJ437" s="3">
        <v>1.34</v>
      </c>
      <c r="AK437" s="3">
        <v>1.22</v>
      </c>
      <c r="AL437" s="3">
        <v>0.2</v>
      </c>
      <c r="AM437" s="3">
        <v>0</v>
      </c>
      <c r="AN437" s="3">
        <v>0</v>
      </c>
      <c r="AO437" s="3">
        <v>0.2</v>
      </c>
      <c r="AP437" s="3">
        <v>0</v>
      </c>
      <c r="AQ437" s="3">
        <v>0</v>
      </c>
      <c r="AR437" s="3">
        <v>0</v>
      </c>
      <c r="AS437" s="3">
        <v>0</v>
      </c>
      <c r="AT437" s="4">
        <v>1.2</v>
      </c>
    </row>
    <row r="438" spans="1:46" x14ac:dyDescent="0.25">
      <c r="A438" s="65">
        <v>2021</v>
      </c>
      <c r="B438" s="65">
        <v>12</v>
      </c>
      <c r="C438" s="63">
        <v>19</v>
      </c>
      <c r="D438" s="64">
        <v>5</v>
      </c>
      <c r="E438" s="5">
        <v>0</v>
      </c>
      <c r="F438" s="3">
        <v>0</v>
      </c>
      <c r="G438" s="3">
        <v>0</v>
      </c>
      <c r="H438" s="3">
        <v>0</v>
      </c>
      <c r="I438" s="3">
        <v>25.79</v>
      </c>
      <c r="J438" s="3">
        <v>0</v>
      </c>
      <c r="K438" s="3">
        <v>0</v>
      </c>
      <c r="L438" s="3">
        <v>0</v>
      </c>
      <c r="M438" s="3">
        <v>11.82</v>
      </c>
      <c r="N438" s="3">
        <v>12.05</v>
      </c>
      <c r="O438" s="3">
        <v>21.54</v>
      </c>
      <c r="P438" s="3">
        <v>0</v>
      </c>
      <c r="Q438" s="3">
        <v>5.87</v>
      </c>
      <c r="R438" s="3">
        <v>0</v>
      </c>
      <c r="S438" s="3">
        <v>1.3</v>
      </c>
      <c r="T438" s="3">
        <v>0</v>
      </c>
      <c r="U438" s="3">
        <v>0.2</v>
      </c>
      <c r="V438" s="3">
        <v>0</v>
      </c>
      <c r="W438" s="3">
        <v>8</v>
      </c>
      <c r="X438" s="3">
        <v>0</v>
      </c>
      <c r="Y438" s="3">
        <v>7.74</v>
      </c>
      <c r="Z438" s="3">
        <v>0.5</v>
      </c>
      <c r="AA438" s="3">
        <v>0</v>
      </c>
      <c r="AB438" s="3">
        <v>0</v>
      </c>
      <c r="AC438" s="3">
        <v>7.47</v>
      </c>
      <c r="AD438" s="3">
        <v>4.8899999999999997</v>
      </c>
      <c r="AE438" s="3">
        <v>1.1499999999999999</v>
      </c>
      <c r="AF438" s="3">
        <v>3.1</v>
      </c>
      <c r="AG438" s="3">
        <v>2.13</v>
      </c>
      <c r="AH438" s="3">
        <v>0.2</v>
      </c>
      <c r="AI438" s="3">
        <v>0.2</v>
      </c>
      <c r="AJ438" s="3">
        <v>1.34</v>
      </c>
      <c r="AK438" s="3">
        <v>1.22</v>
      </c>
      <c r="AL438" s="3">
        <v>0.2</v>
      </c>
      <c r="AM438" s="3">
        <v>0</v>
      </c>
      <c r="AN438" s="3">
        <v>0</v>
      </c>
      <c r="AO438" s="3">
        <v>0.2</v>
      </c>
      <c r="AP438" s="3">
        <v>0</v>
      </c>
      <c r="AQ438" s="3">
        <v>11.05</v>
      </c>
      <c r="AR438" s="3">
        <v>0</v>
      </c>
      <c r="AS438" s="3">
        <v>0</v>
      </c>
      <c r="AT438" s="4">
        <v>1.2</v>
      </c>
    </row>
    <row r="439" spans="1:46" x14ac:dyDescent="0.25">
      <c r="A439" s="65">
        <v>2021</v>
      </c>
      <c r="B439" s="65">
        <v>12</v>
      </c>
      <c r="C439" s="63">
        <v>19</v>
      </c>
      <c r="D439" s="64">
        <v>6</v>
      </c>
      <c r="E439" s="5">
        <v>0</v>
      </c>
      <c r="F439" s="3">
        <v>0</v>
      </c>
      <c r="G439" s="3">
        <v>0</v>
      </c>
      <c r="H439" s="3">
        <v>0</v>
      </c>
      <c r="I439" s="3">
        <v>25.75</v>
      </c>
      <c r="J439" s="3">
        <v>0</v>
      </c>
      <c r="K439" s="3">
        <v>0</v>
      </c>
      <c r="L439" s="3">
        <v>0</v>
      </c>
      <c r="M439" s="3">
        <v>11.81</v>
      </c>
      <c r="N439" s="3">
        <v>12.04</v>
      </c>
      <c r="O439" s="3">
        <v>21.52</v>
      </c>
      <c r="P439" s="3">
        <v>0</v>
      </c>
      <c r="Q439" s="3">
        <v>5.84</v>
      </c>
      <c r="R439" s="3">
        <v>0</v>
      </c>
      <c r="S439" s="3">
        <v>1.3</v>
      </c>
      <c r="T439" s="3">
        <v>0</v>
      </c>
      <c r="U439" s="3">
        <v>0.2</v>
      </c>
      <c r="V439" s="3">
        <v>0</v>
      </c>
      <c r="W439" s="3">
        <v>8</v>
      </c>
      <c r="X439" s="3">
        <v>0</v>
      </c>
      <c r="Y439" s="3">
        <v>7.73</v>
      </c>
      <c r="Z439" s="3">
        <v>0.5</v>
      </c>
      <c r="AA439" s="3">
        <v>0</v>
      </c>
      <c r="AB439" s="3">
        <v>0</v>
      </c>
      <c r="AC439" s="3">
        <v>7.47</v>
      </c>
      <c r="AD439" s="3">
        <v>5.03</v>
      </c>
      <c r="AE439" s="3">
        <v>1.17</v>
      </c>
      <c r="AF439" s="3">
        <v>3.1</v>
      </c>
      <c r="AG439" s="3">
        <v>2.13</v>
      </c>
      <c r="AH439" s="3">
        <v>0.2</v>
      </c>
      <c r="AI439" s="3">
        <v>0.2</v>
      </c>
      <c r="AJ439" s="3">
        <v>1.34</v>
      </c>
      <c r="AK439" s="3">
        <v>1.22</v>
      </c>
      <c r="AL439" s="3">
        <v>0.2</v>
      </c>
      <c r="AM439" s="3">
        <v>0</v>
      </c>
      <c r="AN439" s="3">
        <v>0</v>
      </c>
      <c r="AO439" s="3">
        <v>0.2</v>
      </c>
      <c r="AP439" s="3">
        <v>0</v>
      </c>
      <c r="AQ439" s="3">
        <v>23.33</v>
      </c>
      <c r="AR439" s="3">
        <v>0</v>
      </c>
      <c r="AS439" s="3">
        <v>0</v>
      </c>
      <c r="AT439" s="4">
        <v>1.2</v>
      </c>
    </row>
    <row r="440" spans="1:46" x14ac:dyDescent="0.25">
      <c r="A440" s="65">
        <v>2021</v>
      </c>
      <c r="B440" s="65">
        <v>12</v>
      </c>
      <c r="C440" s="63">
        <v>19</v>
      </c>
      <c r="D440" s="64">
        <v>7</v>
      </c>
      <c r="E440" s="5">
        <v>0</v>
      </c>
      <c r="F440" s="3">
        <v>0</v>
      </c>
      <c r="G440" s="3">
        <v>0</v>
      </c>
      <c r="H440" s="3">
        <v>0</v>
      </c>
      <c r="I440" s="3">
        <v>25.76</v>
      </c>
      <c r="J440" s="3">
        <v>0</v>
      </c>
      <c r="K440" s="3">
        <v>0</v>
      </c>
      <c r="L440" s="3">
        <v>0</v>
      </c>
      <c r="M440" s="3">
        <v>11.82</v>
      </c>
      <c r="N440" s="3">
        <v>12.05</v>
      </c>
      <c r="O440" s="3">
        <v>12.23</v>
      </c>
      <c r="P440" s="3">
        <v>0</v>
      </c>
      <c r="Q440" s="3">
        <v>5.8</v>
      </c>
      <c r="R440" s="3">
        <v>0</v>
      </c>
      <c r="S440" s="3">
        <v>1.3</v>
      </c>
      <c r="T440" s="3">
        <v>0</v>
      </c>
      <c r="U440" s="3">
        <v>0.2</v>
      </c>
      <c r="V440" s="3">
        <v>0</v>
      </c>
      <c r="W440" s="3">
        <v>8</v>
      </c>
      <c r="X440" s="3">
        <v>0</v>
      </c>
      <c r="Y440" s="3">
        <v>7.74</v>
      </c>
      <c r="Z440" s="3">
        <v>0.5</v>
      </c>
      <c r="AA440" s="3">
        <v>0</v>
      </c>
      <c r="AB440" s="3">
        <v>0</v>
      </c>
      <c r="AC440" s="3">
        <v>7.47</v>
      </c>
      <c r="AD440" s="3">
        <v>5.05</v>
      </c>
      <c r="AE440" s="3">
        <v>1.1399999999999999</v>
      </c>
      <c r="AF440" s="3">
        <v>3.1</v>
      </c>
      <c r="AG440" s="3">
        <v>2.13</v>
      </c>
      <c r="AH440" s="3">
        <v>0.2</v>
      </c>
      <c r="AI440" s="3">
        <v>0.2</v>
      </c>
      <c r="AJ440" s="3">
        <v>1.34</v>
      </c>
      <c r="AK440" s="3">
        <v>1.22</v>
      </c>
      <c r="AL440" s="3">
        <v>0.2</v>
      </c>
      <c r="AM440" s="3">
        <v>0</v>
      </c>
      <c r="AN440" s="3">
        <v>0</v>
      </c>
      <c r="AO440" s="3">
        <v>0.2</v>
      </c>
      <c r="AP440" s="3">
        <v>0</v>
      </c>
      <c r="AQ440" s="3">
        <v>23.34</v>
      </c>
      <c r="AR440" s="3">
        <v>0</v>
      </c>
      <c r="AS440" s="3">
        <v>0</v>
      </c>
      <c r="AT440" s="4">
        <v>1.2</v>
      </c>
    </row>
    <row r="441" spans="1:46" x14ac:dyDescent="0.25">
      <c r="A441" s="65">
        <v>2021</v>
      </c>
      <c r="B441" s="65">
        <v>12</v>
      </c>
      <c r="C441" s="63">
        <v>19</v>
      </c>
      <c r="D441" s="64">
        <v>8</v>
      </c>
      <c r="E441" s="5">
        <v>0</v>
      </c>
      <c r="F441" s="3">
        <v>0</v>
      </c>
      <c r="G441" s="3">
        <v>0</v>
      </c>
      <c r="H441" s="3">
        <v>0</v>
      </c>
      <c r="I441" s="3">
        <v>25.8</v>
      </c>
      <c r="J441" s="3">
        <v>0</v>
      </c>
      <c r="K441" s="3">
        <v>0</v>
      </c>
      <c r="L441" s="3">
        <v>0</v>
      </c>
      <c r="M441" s="3">
        <v>11.84</v>
      </c>
      <c r="N441" s="3">
        <v>12.08</v>
      </c>
      <c r="O441" s="3">
        <v>0</v>
      </c>
      <c r="P441" s="3">
        <v>0</v>
      </c>
      <c r="Q441" s="3">
        <v>5.82</v>
      </c>
      <c r="R441" s="3">
        <v>0</v>
      </c>
      <c r="S441" s="3">
        <v>1.3</v>
      </c>
      <c r="T441" s="3">
        <v>0</v>
      </c>
      <c r="U441" s="3">
        <v>0.2</v>
      </c>
      <c r="V441" s="3">
        <v>0</v>
      </c>
      <c r="W441" s="3">
        <v>8</v>
      </c>
      <c r="X441" s="3">
        <v>0</v>
      </c>
      <c r="Y441" s="3">
        <v>7.75</v>
      </c>
      <c r="Z441" s="3">
        <v>0.5</v>
      </c>
      <c r="AA441" s="3">
        <v>0</v>
      </c>
      <c r="AB441" s="3">
        <v>0</v>
      </c>
      <c r="AC441" s="3">
        <v>7.47</v>
      </c>
      <c r="AD441" s="3">
        <v>5.04</v>
      </c>
      <c r="AE441" s="3">
        <v>1.25</v>
      </c>
      <c r="AF441" s="3">
        <v>3.1</v>
      </c>
      <c r="AG441" s="3">
        <v>2.13</v>
      </c>
      <c r="AH441" s="3">
        <v>0.2</v>
      </c>
      <c r="AI441" s="3">
        <v>0.2</v>
      </c>
      <c r="AJ441" s="3">
        <v>1.34</v>
      </c>
      <c r="AK441" s="3">
        <v>1.22</v>
      </c>
      <c r="AL441" s="3">
        <v>0.2</v>
      </c>
      <c r="AM441" s="3">
        <v>0</v>
      </c>
      <c r="AN441" s="3">
        <v>0</v>
      </c>
      <c r="AO441" s="3">
        <v>0.2</v>
      </c>
      <c r="AP441" s="3">
        <v>0</v>
      </c>
      <c r="AQ441" s="3">
        <v>23.42</v>
      </c>
      <c r="AR441" s="3">
        <v>0</v>
      </c>
      <c r="AS441" s="3">
        <v>0</v>
      </c>
      <c r="AT441" s="4">
        <v>1.2</v>
      </c>
    </row>
    <row r="442" spans="1:46" x14ac:dyDescent="0.25">
      <c r="A442" s="65">
        <v>2021</v>
      </c>
      <c r="B442" s="65">
        <v>12</v>
      </c>
      <c r="C442" s="63">
        <v>19</v>
      </c>
      <c r="D442" s="64">
        <v>9</v>
      </c>
      <c r="E442" s="5">
        <v>0</v>
      </c>
      <c r="F442" s="3">
        <v>0</v>
      </c>
      <c r="G442" s="3">
        <v>0</v>
      </c>
      <c r="H442" s="3">
        <v>0</v>
      </c>
      <c r="I442" s="3">
        <v>25.72</v>
      </c>
      <c r="J442" s="3">
        <v>0</v>
      </c>
      <c r="K442" s="3">
        <v>0</v>
      </c>
      <c r="L442" s="3">
        <v>0</v>
      </c>
      <c r="M442" s="3">
        <v>11.73</v>
      </c>
      <c r="N442" s="3">
        <v>11.98</v>
      </c>
      <c r="O442" s="3">
        <v>0</v>
      </c>
      <c r="P442" s="3">
        <v>0</v>
      </c>
      <c r="Q442" s="3">
        <v>5.9</v>
      </c>
      <c r="R442" s="3">
        <v>0</v>
      </c>
      <c r="S442" s="3">
        <v>1.3</v>
      </c>
      <c r="T442" s="3">
        <v>0</v>
      </c>
      <c r="U442" s="3">
        <v>0.2</v>
      </c>
      <c r="V442" s="3">
        <v>0</v>
      </c>
      <c r="W442" s="3">
        <v>8</v>
      </c>
      <c r="X442" s="3">
        <v>0</v>
      </c>
      <c r="Y442" s="3">
        <v>7.67</v>
      </c>
      <c r="Z442" s="3">
        <v>0.5</v>
      </c>
      <c r="AA442" s="3">
        <v>0</v>
      </c>
      <c r="AB442" s="3">
        <v>0</v>
      </c>
      <c r="AC442" s="3">
        <v>7.47</v>
      </c>
      <c r="AD442" s="3">
        <v>4.93</v>
      </c>
      <c r="AE442" s="3">
        <v>1.22</v>
      </c>
      <c r="AF442" s="3">
        <v>3.1</v>
      </c>
      <c r="AG442" s="3">
        <v>2.13</v>
      </c>
      <c r="AH442" s="3">
        <v>0.2</v>
      </c>
      <c r="AI442" s="3">
        <v>0.2</v>
      </c>
      <c r="AJ442" s="3">
        <v>1.34</v>
      </c>
      <c r="AK442" s="3">
        <v>1.21</v>
      </c>
      <c r="AL442" s="3">
        <v>0.2</v>
      </c>
      <c r="AM442" s="3">
        <v>0</v>
      </c>
      <c r="AN442" s="3">
        <v>0</v>
      </c>
      <c r="AO442" s="3">
        <v>0.2</v>
      </c>
      <c r="AP442" s="3">
        <v>0</v>
      </c>
      <c r="AQ442" s="3">
        <v>23.14</v>
      </c>
      <c r="AR442" s="3">
        <v>0</v>
      </c>
      <c r="AS442" s="3">
        <v>0</v>
      </c>
      <c r="AT442" s="4">
        <v>1.2</v>
      </c>
    </row>
    <row r="443" spans="1:46" x14ac:dyDescent="0.25">
      <c r="A443" s="65">
        <v>2021</v>
      </c>
      <c r="B443" s="65">
        <v>12</v>
      </c>
      <c r="C443" s="63">
        <v>19</v>
      </c>
      <c r="D443" s="64">
        <v>10</v>
      </c>
      <c r="E443" s="5">
        <v>0</v>
      </c>
      <c r="F443" s="3">
        <v>0</v>
      </c>
      <c r="G443" s="3">
        <v>0</v>
      </c>
      <c r="H443" s="3">
        <v>0</v>
      </c>
      <c r="I443" s="3">
        <v>20.82</v>
      </c>
      <c r="J443" s="3">
        <v>0</v>
      </c>
      <c r="K443" s="3">
        <v>0</v>
      </c>
      <c r="L443" s="3">
        <v>0</v>
      </c>
      <c r="M443" s="3">
        <v>11.77</v>
      </c>
      <c r="N443" s="3">
        <v>12</v>
      </c>
      <c r="O443" s="3">
        <v>0</v>
      </c>
      <c r="P443" s="3">
        <v>0</v>
      </c>
      <c r="Q443" s="3">
        <v>5.87</v>
      </c>
      <c r="R443" s="3">
        <v>0</v>
      </c>
      <c r="S443" s="3">
        <v>1.3</v>
      </c>
      <c r="T443" s="3">
        <v>0</v>
      </c>
      <c r="U443" s="3">
        <v>0.2</v>
      </c>
      <c r="V443" s="3">
        <v>0</v>
      </c>
      <c r="W443" s="3">
        <v>8</v>
      </c>
      <c r="X443" s="3">
        <v>0</v>
      </c>
      <c r="Y443" s="3">
        <v>7.69</v>
      </c>
      <c r="Z443" s="3">
        <v>0.5</v>
      </c>
      <c r="AA443" s="3">
        <v>0</v>
      </c>
      <c r="AB443" s="3">
        <v>0</v>
      </c>
      <c r="AC443" s="3">
        <v>7.47</v>
      </c>
      <c r="AD443" s="3">
        <v>4.96</v>
      </c>
      <c r="AE443" s="3">
        <v>1.1599999999999999</v>
      </c>
      <c r="AF443" s="3">
        <v>3.1</v>
      </c>
      <c r="AG443" s="3">
        <v>2.13</v>
      </c>
      <c r="AH443" s="3">
        <v>0.2</v>
      </c>
      <c r="AI443" s="3">
        <v>0.2</v>
      </c>
      <c r="AJ443" s="3">
        <v>1.34</v>
      </c>
      <c r="AK443" s="3">
        <v>1.21</v>
      </c>
      <c r="AL443" s="3">
        <v>0.2</v>
      </c>
      <c r="AM443" s="3">
        <v>0</v>
      </c>
      <c r="AN443" s="3">
        <v>0</v>
      </c>
      <c r="AO443" s="3">
        <v>0.2</v>
      </c>
      <c r="AP443" s="3">
        <v>0</v>
      </c>
      <c r="AQ443" s="3">
        <v>23.19</v>
      </c>
      <c r="AR443" s="3">
        <v>0</v>
      </c>
      <c r="AS443" s="3">
        <v>0</v>
      </c>
      <c r="AT443" s="4">
        <v>1.2</v>
      </c>
    </row>
    <row r="444" spans="1:46" x14ac:dyDescent="0.25">
      <c r="A444" s="65">
        <v>2021</v>
      </c>
      <c r="B444" s="65">
        <v>12</v>
      </c>
      <c r="C444" s="63">
        <v>19</v>
      </c>
      <c r="D444" s="64">
        <v>11</v>
      </c>
      <c r="E444" s="5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11.76</v>
      </c>
      <c r="N444" s="3">
        <v>11.94</v>
      </c>
      <c r="O444" s="3">
        <v>0</v>
      </c>
      <c r="P444" s="3">
        <v>0</v>
      </c>
      <c r="Q444" s="3">
        <v>5.84</v>
      </c>
      <c r="R444" s="3">
        <v>0</v>
      </c>
      <c r="S444" s="3">
        <v>1.3</v>
      </c>
      <c r="T444" s="3">
        <v>0.2</v>
      </c>
      <c r="U444" s="3">
        <v>0</v>
      </c>
      <c r="V444" s="3">
        <v>9.14</v>
      </c>
      <c r="W444" s="3">
        <v>8</v>
      </c>
      <c r="X444" s="3">
        <v>0</v>
      </c>
      <c r="Y444" s="3">
        <v>7.66</v>
      </c>
      <c r="Z444" s="3">
        <v>0</v>
      </c>
      <c r="AA444" s="3">
        <v>0</v>
      </c>
      <c r="AB444" s="3">
        <v>0</v>
      </c>
      <c r="AC444" s="3">
        <v>7.47</v>
      </c>
      <c r="AD444" s="3">
        <v>4.91</v>
      </c>
      <c r="AE444" s="3">
        <v>1.21</v>
      </c>
      <c r="AF444" s="3">
        <v>3.1</v>
      </c>
      <c r="AG444" s="3">
        <v>2.13</v>
      </c>
      <c r="AH444" s="3">
        <v>0.2</v>
      </c>
      <c r="AI444" s="3">
        <v>0.2</v>
      </c>
      <c r="AJ444" s="3">
        <v>1.34</v>
      </c>
      <c r="AK444" s="3">
        <v>1.21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23.09</v>
      </c>
      <c r="AR444" s="3">
        <v>0</v>
      </c>
      <c r="AS444" s="3">
        <v>0</v>
      </c>
      <c r="AT444" s="4">
        <v>1.2</v>
      </c>
    </row>
    <row r="445" spans="1:46" x14ac:dyDescent="0.25">
      <c r="A445" s="65">
        <v>2021</v>
      </c>
      <c r="B445" s="65">
        <v>12</v>
      </c>
      <c r="C445" s="63">
        <v>19</v>
      </c>
      <c r="D445" s="64">
        <v>12</v>
      </c>
      <c r="E445" s="5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11.88</v>
      </c>
      <c r="N445" s="3">
        <v>12.05</v>
      </c>
      <c r="O445" s="3">
        <v>0</v>
      </c>
      <c r="P445" s="3">
        <v>0</v>
      </c>
      <c r="Q445" s="3">
        <v>5.82</v>
      </c>
      <c r="R445" s="3">
        <v>0</v>
      </c>
      <c r="S445" s="3">
        <v>1.3</v>
      </c>
      <c r="T445" s="3">
        <v>0.2</v>
      </c>
      <c r="U445" s="3">
        <v>0</v>
      </c>
      <c r="V445" s="3">
        <v>9.24</v>
      </c>
      <c r="W445" s="3">
        <v>8</v>
      </c>
      <c r="X445" s="3">
        <v>0</v>
      </c>
      <c r="Y445" s="3">
        <v>7.72</v>
      </c>
      <c r="Z445" s="3">
        <v>0</v>
      </c>
      <c r="AA445" s="3">
        <v>0</v>
      </c>
      <c r="AB445" s="3">
        <v>0</v>
      </c>
      <c r="AC445" s="3">
        <v>7.47</v>
      </c>
      <c r="AD445" s="3">
        <v>4.9000000000000004</v>
      </c>
      <c r="AE445" s="3">
        <v>1.22</v>
      </c>
      <c r="AF445" s="3">
        <v>3.1</v>
      </c>
      <c r="AG445" s="3">
        <v>2.13</v>
      </c>
      <c r="AH445" s="3">
        <v>0.2</v>
      </c>
      <c r="AI445" s="3">
        <v>0.2</v>
      </c>
      <c r="AJ445" s="3">
        <v>1.34</v>
      </c>
      <c r="AK445" s="3">
        <v>1.21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23.33</v>
      </c>
      <c r="AR445" s="3">
        <v>0</v>
      </c>
      <c r="AS445" s="3">
        <v>0</v>
      </c>
      <c r="AT445" s="4">
        <v>1.2</v>
      </c>
    </row>
    <row r="446" spans="1:46" x14ac:dyDescent="0.25">
      <c r="A446" s="65">
        <v>2021</v>
      </c>
      <c r="B446" s="65">
        <v>12</v>
      </c>
      <c r="C446" s="63">
        <v>19</v>
      </c>
      <c r="D446" s="64">
        <v>13</v>
      </c>
      <c r="E446" s="5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11.88</v>
      </c>
      <c r="N446" s="3">
        <v>12.05</v>
      </c>
      <c r="O446" s="3">
        <v>0</v>
      </c>
      <c r="P446" s="3">
        <v>0</v>
      </c>
      <c r="Q446" s="3">
        <v>5.78</v>
      </c>
      <c r="R446" s="3">
        <v>0</v>
      </c>
      <c r="S446" s="3">
        <v>1.3</v>
      </c>
      <c r="T446" s="3">
        <v>0.2</v>
      </c>
      <c r="U446" s="3">
        <v>0</v>
      </c>
      <c r="V446" s="3">
        <v>9.23</v>
      </c>
      <c r="W446" s="3">
        <v>8</v>
      </c>
      <c r="X446" s="3">
        <v>0</v>
      </c>
      <c r="Y446" s="3">
        <v>7.72</v>
      </c>
      <c r="Z446" s="3">
        <v>0</v>
      </c>
      <c r="AA446" s="3">
        <v>0</v>
      </c>
      <c r="AB446" s="3">
        <v>0</v>
      </c>
      <c r="AC446" s="3">
        <v>7.48</v>
      </c>
      <c r="AD446" s="3">
        <v>4.9000000000000004</v>
      </c>
      <c r="AE446" s="3">
        <v>1.25</v>
      </c>
      <c r="AF446" s="3">
        <v>3.1</v>
      </c>
      <c r="AG446" s="3">
        <v>2.13</v>
      </c>
      <c r="AH446" s="3">
        <v>0.2</v>
      </c>
      <c r="AI446" s="3">
        <v>0.2</v>
      </c>
      <c r="AJ446" s="3">
        <v>1.34</v>
      </c>
      <c r="AK446" s="3">
        <v>1.21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23.34</v>
      </c>
      <c r="AR446" s="3">
        <v>0</v>
      </c>
      <c r="AS446" s="3">
        <v>0</v>
      </c>
      <c r="AT446" s="4">
        <v>1.2</v>
      </c>
    </row>
    <row r="447" spans="1:46" x14ac:dyDescent="0.25">
      <c r="A447" s="65">
        <v>2021</v>
      </c>
      <c r="B447" s="65">
        <v>12</v>
      </c>
      <c r="C447" s="63">
        <v>19</v>
      </c>
      <c r="D447" s="64">
        <v>14</v>
      </c>
      <c r="E447" s="5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11.86</v>
      </c>
      <c r="N447" s="3">
        <v>12.04</v>
      </c>
      <c r="O447" s="3">
        <v>0</v>
      </c>
      <c r="P447" s="3">
        <v>0</v>
      </c>
      <c r="Q447" s="3">
        <v>5.75</v>
      </c>
      <c r="R447" s="3">
        <v>0</v>
      </c>
      <c r="S447" s="3">
        <v>1.3</v>
      </c>
      <c r="T447" s="3">
        <v>0.2</v>
      </c>
      <c r="U447" s="3">
        <v>0</v>
      </c>
      <c r="V447" s="3">
        <v>9.24</v>
      </c>
      <c r="W447" s="3">
        <v>8</v>
      </c>
      <c r="X447" s="3">
        <v>0</v>
      </c>
      <c r="Y447" s="3">
        <v>7.72</v>
      </c>
      <c r="Z447" s="3">
        <v>0</v>
      </c>
      <c r="AA447" s="3">
        <v>0</v>
      </c>
      <c r="AB447" s="3">
        <v>0</v>
      </c>
      <c r="AC447" s="3">
        <v>7.47</v>
      </c>
      <c r="AD447" s="3">
        <v>4.9400000000000004</v>
      </c>
      <c r="AE447" s="3">
        <v>1.1599999999999999</v>
      </c>
      <c r="AF447" s="3">
        <v>3.1</v>
      </c>
      <c r="AG447" s="3">
        <v>2.13</v>
      </c>
      <c r="AH447" s="3">
        <v>0.2</v>
      </c>
      <c r="AI447" s="3">
        <v>0.2</v>
      </c>
      <c r="AJ447" s="3">
        <v>1.34</v>
      </c>
      <c r="AK447" s="3">
        <v>1.21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23.3</v>
      </c>
      <c r="AR447" s="3">
        <v>0</v>
      </c>
      <c r="AS447" s="3">
        <v>0</v>
      </c>
      <c r="AT447" s="4">
        <v>1.2</v>
      </c>
    </row>
    <row r="448" spans="1:46" x14ac:dyDescent="0.25">
      <c r="A448" s="65">
        <v>2021</v>
      </c>
      <c r="B448" s="65">
        <v>12</v>
      </c>
      <c r="C448" s="63">
        <v>19</v>
      </c>
      <c r="D448" s="64">
        <v>15</v>
      </c>
      <c r="E448" s="5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11.88</v>
      </c>
      <c r="N448" s="3">
        <v>12.07</v>
      </c>
      <c r="O448" s="3">
        <v>0</v>
      </c>
      <c r="P448" s="3">
        <v>0</v>
      </c>
      <c r="Q448" s="3">
        <v>5.72</v>
      </c>
      <c r="R448" s="3">
        <v>0</v>
      </c>
      <c r="S448" s="3">
        <v>1.3</v>
      </c>
      <c r="T448" s="3">
        <v>0.2</v>
      </c>
      <c r="U448" s="3">
        <v>0</v>
      </c>
      <c r="V448" s="3">
        <v>9.25</v>
      </c>
      <c r="W448" s="3">
        <v>8</v>
      </c>
      <c r="X448" s="3">
        <v>0</v>
      </c>
      <c r="Y448" s="3">
        <v>7.74</v>
      </c>
      <c r="Z448" s="3">
        <v>0</v>
      </c>
      <c r="AA448" s="3">
        <v>0</v>
      </c>
      <c r="AB448" s="3">
        <v>0</v>
      </c>
      <c r="AC448" s="3">
        <v>7.47</v>
      </c>
      <c r="AD448" s="3">
        <v>0.13</v>
      </c>
      <c r="AE448" s="3">
        <v>1.17</v>
      </c>
      <c r="AF448" s="3">
        <v>3.1</v>
      </c>
      <c r="AG448" s="3">
        <v>2.13</v>
      </c>
      <c r="AH448" s="3">
        <v>0.2</v>
      </c>
      <c r="AI448" s="3">
        <v>0.2</v>
      </c>
      <c r="AJ448" s="3">
        <v>1.34</v>
      </c>
      <c r="AK448" s="3">
        <v>1.21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23.37</v>
      </c>
      <c r="AR448" s="3">
        <v>0</v>
      </c>
      <c r="AS448" s="3">
        <v>0</v>
      </c>
      <c r="AT448" s="4">
        <v>1.2</v>
      </c>
    </row>
    <row r="449" spans="1:46" x14ac:dyDescent="0.25">
      <c r="A449" s="65">
        <v>2021</v>
      </c>
      <c r="B449" s="65">
        <v>12</v>
      </c>
      <c r="C449" s="63">
        <v>19</v>
      </c>
      <c r="D449" s="64">
        <v>16</v>
      </c>
      <c r="E449" s="5">
        <v>0</v>
      </c>
      <c r="F449" s="3">
        <v>0</v>
      </c>
      <c r="G449" s="3">
        <v>0</v>
      </c>
      <c r="H449" s="3">
        <v>0</v>
      </c>
      <c r="I449" s="3">
        <v>0</v>
      </c>
      <c r="J449" s="3">
        <v>20.25</v>
      </c>
      <c r="K449" s="3">
        <v>0</v>
      </c>
      <c r="L449" s="3">
        <v>0</v>
      </c>
      <c r="M449" s="3">
        <v>11.87</v>
      </c>
      <c r="N449" s="3">
        <v>12.04</v>
      </c>
      <c r="O449" s="3">
        <v>0</v>
      </c>
      <c r="P449" s="3">
        <v>0</v>
      </c>
      <c r="Q449" s="3">
        <v>5.68</v>
      </c>
      <c r="R449" s="3">
        <v>0</v>
      </c>
      <c r="S449" s="3">
        <v>1.3</v>
      </c>
      <c r="T449" s="3">
        <v>0.2</v>
      </c>
      <c r="U449" s="3">
        <v>0.2</v>
      </c>
      <c r="V449" s="3">
        <v>9.23</v>
      </c>
      <c r="W449" s="3">
        <v>8</v>
      </c>
      <c r="X449" s="3">
        <v>0</v>
      </c>
      <c r="Y449" s="3">
        <v>7.73</v>
      </c>
      <c r="Z449" s="3">
        <v>0</v>
      </c>
      <c r="AA449" s="3">
        <v>0</v>
      </c>
      <c r="AB449" s="3">
        <v>0</v>
      </c>
      <c r="AC449" s="3">
        <v>7.47</v>
      </c>
      <c r="AD449" s="3">
        <v>0</v>
      </c>
      <c r="AE449" s="3">
        <v>1.18</v>
      </c>
      <c r="AF449" s="3">
        <v>3.1</v>
      </c>
      <c r="AG449" s="3">
        <v>2.13</v>
      </c>
      <c r="AH449" s="3">
        <v>0.2</v>
      </c>
      <c r="AI449" s="3">
        <v>0.2</v>
      </c>
      <c r="AJ449" s="3">
        <v>1.34</v>
      </c>
      <c r="AK449" s="3">
        <v>1.21</v>
      </c>
      <c r="AL449" s="3">
        <v>0.2</v>
      </c>
      <c r="AM449" s="3">
        <v>0</v>
      </c>
      <c r="AN449" s="3">
        <v>0</v>
      </c>
      <c r="AO449" s="3">
        <v>0</v>
      </c>
      <c r="AP449" s="3">
        <v>0</v>
      </c>
      <c r="AQ449" s="3">
        <v>23.32</v>
      </c>
      <c r="AR449" s="3">
        <v>0</v>
      </c>
      <c r="AS449" s="3">
        <v>0</v>
      </c>
      <c r="AT449" s="4">
        <v>1.2</v>
      </c>
    </row>
    <row r="450" spans="1:46" x14ac:dyDescent="0.25">
      <c r="A450" s="65">
        <v>2021</v>
      </c>
      <c r="B450" s="65">
        <v>12</v>
      </c>
      <c r="C450" s="63">
        <v>19</v>
      </c>
      <c r="D450" s="64">
        <v>17</v>
      </c>
      <c r="E450" s="5">
        <v>0</v>
      </c>
      <c r="F450" s="3">
        <v>13.32</v>
      </c>
      <c r="G450" s="3">
        <v>12.53</v>
      </c>
      <c r="H450" s="3">
        <v>0</v>
      </c>
      <c r="I450" s="3">
        <v>0</v>
      </c>
      <c r="J450" s="3">
        <v>26.49</v>
      </c>
      <c r="K450" s="3">
        <v>0</v>
      </c>
      <c r="L450" s="3">
        <v>0</v>
      </c>
      <c r="M450" s="3">
        <v>11.89</v>
      </c>
      <c r="N450" s="3">
        <v>12.05</v>
      </c>
      <c r="O450" s="3">
        <v>0</v>
      </c>
      <c r="P450" s="3">
        <v>5.15</v>
      </c>
      <c r="Q450" s="3">
        <v>5.65</v>
      </c>
      <c r="R450" s="3">
        <v>0</v>
      </c>
      <c r="S450" s="3">
        <v>1.3</v>
      </c>
      <c r="T450" s="3">
        <v>0.2</v>
      </c>
      <c r="U450" s="3">
        <v>0.2</v>
      </c>
      <c r="V450" s="3">
        <v>9.25</v>
      </c>
      <c r="W450" s="3">
        <v>8</v>
      </c>
      <c r="X450" s="3">
        <v>0</v>
      </c>
      <c r="Y450" s="3">
        <v>7.73</v>
      </c>
      <c r="Z450" s="3">
        <v>0</v>
      </c>
      <c r="AA450" s="3">
        <v>0</v>
      </c>
      <c r="AB450" s="3">
        <v>0</v>
      </c>
      <c r="AC450" s="3">
        <v>7.48</v>
      </c>
      <c r="AD450" s="3">
        <v>0</v>
      </c>
      <c r="AE450" s="3">
        <v>1.24</v>
      </c>
      <c r="AF450" s="3">
        <v>3.1</v>
      </c>
      <c r="AG450" s="3">
        <v>2.13</v>
      </c>
      <c r="AH450" s="3">
        <v>0.2</v>
      </c>
      <c r="AI450" s="3">
        <v>0.2</v>
      </c>
      <c r="AJ450" s="3">
        <v>1.34</v>
      </c>
      <c r="AK450" s="3">
        <v>1.21</v>
      </c>
      <c r="AL450" s="3">
        <v>0.2</v>
      </c>
      <c r="AM450" s="3">
        <v>0</v>
      </c>
      <c r="AN450" s="3">
        <v>0</v>
      </c>
      <c r="AO450" s="3">
        <v>0</v>
      </c>
      <c r="AP450" s="3">
        <v>0</v>
      </c>
      <c r="AQ450" s="3">
        <v>23.36</v>
      </c>
      <c r="AR450" s="3">
        <v>0</v>
      </c>
      <c r="AS450" s="3">
        <v>0</v>
      </c>
      <c r="AT450" s="4">
        <v>1.2</v>
      </c>
    </row>
    <row r="451" spans="1:46" x14ac:dyDescent="0.25">
      <c r="A451" s="65">
        <v>2021</v>
      </c>
      <c r="B451" s="65">
        <v>12</v>
      </c>
      <c r="C451" s="63">
        <v>19</v>
      </c>
      <c r="D451" s="64">
        <v>18</v>
      </c>
      <c r="E451" s="5">
        <v>0</v>
      </c>
      <c r="F451" s="3">
        <v>42.66</v>
      </c>
      <c r="G451" s="3">
        <v>44.17</v>
      </c>
      <c r="H451" s="3">
        <v>0</v>
      </c>
      <c r="I451" s="3">
        <v>0</v>
      </c>
      <c r="J451" s="3">
        <v>26.47</v>
      </c>
      <c r="K451" s="3">
        <v>0</v>
      </c>
      <c r="L451" s="3">
        <v>0</v>
      </c>
      <c r="M451" s="3">
        <v>11.89</v>
      </c>
      <c r="N451" s="3">
        <v>12.06</v>
      </c>
      <c r="O451" s="3">
        <v>0</v>
      </c>
      <c r="P451" s="3">
        <v>21.65</v>
      </c>
      <c r="Q451" s="3">
        <v>5.68</v>
      </c>
      <c r="R451" s="3">
        <v>0</v>
      </c>
      <c r="S451" s="3">
        <v>1.3</v>
      </c>
      <c r="T451" s="3">
        <v>0.2</v>
      </c>
      <c r="U451" s="3">
        <v>0.2</v>
      </c>
      <c r="V451" s="3">
        <v>0.72</v>
      </c>
      <c r="W451" s="3">
        <v>8</v>
      </c>
      <c r="X451" s="3">
        <v>0</v>
      </c>
      <c r="Y451" s="3">
        <v>7.74</v>
      </c>
      <c r="Z451" s="3">
        <v>0</v>
      </c>
      <c r="AA451" s="3">
        <v>0</v>
      </c>
      <c r="AB451" s="3">
        <v>0</v>
      </c>
      <c r="AC451" s="3">
        <v>7.47</v>
      </c>
      <c r="AD451" s="3">
        <v>0</v>
      </c>
      <c r="AE451" s="3">
        <v>1.23</v>
      </c>
      <c r="AF451" s="3">
        <v>3.1</v>
      </c>
      <c r="AG451" s="3">
        <v>2.13</v>
      </c>
      <c r="AH451" s="3">
        <v>0.2</v>
      </c>
      <c r="AI451" s="3">
        <v>0.2</v>
      </c>
      <c r="AJ451" s="3">
        <v>0.62</v>
      </c>
      <c r="AK451" s="3">
        <v>1.23</v>
      </c>
      <c r="AL451" s="3">
        <v>0.2</v>
      </c>
      <c r="AM451" s="3">
        <v>0</v>
      </c>
      <c r="AN451" s="3">
        <v>0</v>
      </c>
      <c r="AO451" s="3">
        <v>0</v>
      </c>
      <c r="AP451" s="3">
        <v>0</v>
      </c>
      <c r="AQ451" s="3">
        <v>23.37</v>
      </c>
      <c r="AR451" s="3">
        <v>0</v>
      </c>
      <c r="AS451" s="3">
        <v>6.26</v>
      </c>
      <c r="AT451" s="4">
        <v>1.2</v>
      </c>
    </row>
    <row r="452" spans="1:46" x14ac:dyDescent="0.25">
      <c r="A452" s="65">
        <v>2021</v>
      </c>
      <c r="B452" s="65">
        <v>12</v>
      </c>
      <c r="C452" s="63">
        <v>19</v>
      </c>
      <c r="D452" s="64">
        <v>19</v>
      </c>
      <c r="E452" s="5">
        <v>0</v>
      </c>
      <c r="F452" s="3">
        <v>42.99</v>
      </c>
      <c r="G452" s="3">
        <v>44.17</v>
      </c>
      <c r="H452" s="3">
        <v>0</v>
      </c>
      <c r="I452" s="3">
        <v>0</v>
      </c>
      <c r="J452" s="3">
        <v>26.54</v>
      </c>
      <c r="K452" s="3">
        <v>0</v>
      </c>
      <c r="L452" s="3">
        <v>17.14</v>
      </c>
      <c r="M452" s="3">
        <v>11.94</v>
      </c>
      <c r="N452" s="3">
        <v>12.12</v>
      </c>
      <c r="O452" s="3">
        <v>0</v>
      </c>
      <c r="P452" s="3">
        <v>21.69</v>
      </c>
      <c r="Q452" s="3">
        <v>5.74</v>
      </c>
      <c r="R452" s="3">
        <v>0</v>
      </c>
      <c r="S452" s="3">
        <v>1.3</v>
      </c>
      <c r="T452" s="3">
        <v>0.2</v>
      </c>
      <c r="U452" s="3">
        <v>0.2</v>
      </c>
      <c r="V452" s="3">
        <v>0</v>
      </c>
      <c r="W452" s="3">
        <v>8</v>
      </c>
      <c r="X452" s="3">
        <v>0</v>
      </c>
      <c r="Y452" s="3">
        <v>7.77</v>
      </c>
      <c r="Z452" s="3">
        <v>0</v>
      </c>
      <c r="AA452" s="3">
        <v>0</v>
      </c>
      <c r="AB452" s="3">
        <v>0</v>
      </c>
      <c r="AC452" s="3">
        <v>7.47</v>
      </c>
      <c r="AD452" s="3">
        <v>4.13</v>
      </c>
      <c r="AE452" s="3">
        <v>1.2</v>
      </c>
      <c r="AF452" s="3">
        <v>3.1</v>
      </c>
      <c r="AG452" s="3">
        <v>2.13</v>
      </c>
      <c r="AH452" s="3">
        <v>0.2</v>
      </c>
      <c r="AI452" s="3">
        <v>0.2</v>
      </c>
      <c r="AJ452" s="3">
        <v>0</v>
      </c>
      <c r="AK452" s="3">
        <v>0.7</v>
      </c>
      <c r="AL452" s="3">
        <v>0.2</v>
      </c>
      <c r="AM452" s="3">
        <v>0</v>
      </c>
      <c r="AN452" s="3">
        <v>0</v>
      </c>
      <c r="AO452" s="3">
        <v>0</v>
      </c>
      <c r="AP452" s="3">
        <v>0</v>
      </c>
      <c r="AQ452" s="3">
        <v>23.51</v>
      </c>
      <c r="AR452" s="3">
        <v>0</v>
      </c>
      <c r="AS452" s="3">
        <v>35.81</v>
      </c>
      <c r="AT452" s="4">
        <v>1.2</v>
      </c>
    </row>
    <row r="453" spans="1:46" x14ac:dyDescent="0.25">
      <c r="A453" s="65">
        <v>2021</v>
      </c>
      <c r="B453" s="65">
        <v>12</v>
      </c>
      <c r="C453" s="63">
        <v>19</v>
      </c>
      <c r="D453" s="64">
        <v>20</v>
      </c>
      <c r="E453" s="5">
        <v>0</v>
      </c>
      <c r="F453" s="3">
        <v>42.55</v>
      </c>
      <c r="G453" s="3">
        <v>44.14</v>
      </c>
      <c r="H453" s="3">
        <v>0</v>
      </c>
      <c r="I453" s="3">
        <v>0</v>
      </c>
      <c r="J453" s="3">
        <v>26.57</v>
      </c>
      <c r="K453" s="3">
        <v>0</v>
      </c>
      <c r="L453" s="3">
        <v>21.42</v>
      </c>
      <c r="M453" s="3">
        <v>12.17</v>
      </c>
      <c r="N453" s="3">
        <v>12.13</v>
      </c>
      <c r="O453" s="3">
        <v>0</v>
      </c>
      <c r="P453" s="3">
        <v>21.65</v>
      </c>
      <c r="Q453" s="3">
        <v>5.79</v>
      </c>
      <c r="R453" s="3">
        <v>0</v>
      </c>
      <c r="S453" s="3">
        <v>1.3</v>
      </c>
      <c r="T453" s="3">
        <v>0.2</v>
      </c>
      <c r="U453" s="3">
        <v>0.2</v>
      </c>
      <c r="V453" s="3">
        <v>0</v>
      </c>
      <c r="W453" s="3">
        <v>8</v>
      </c>
      <c r="X453" s="3">
        <v>0</v>
      </c>
      <c r="Y453" s="3">
        <v>7.76</v>
      </c>
      <c r="Z453" s="3">
        <v>0</v>
      </c>
      <c r="AA453" s="3">
        <v>0</v>
      </c>
      <c r="AB453" s="3">
        <v>0</v>
      </c>
      <c r="AC453" s="3">
        <v>7.46</v>
      </c>
      <c r="AD453" s="3">
        <v>5.08</v>
      </c>
      <c r="AE453" s="3">
        <v>1.19</v>
      </c>
      <c r="AF453" s="3">
        <v>3.1</v>
      </c>
      <c r="AG453" s="3">
        <v>2.13</v>
      </c>
      <c r="AH453" s="3">
        <v>0.2</v>
      </c>
      <c r="AI453" s="3">
        <v>0.2</v>
      </c>
      <c r="AJ453" s="3">
        <v>0</v>
      </c>
      <c r="AK453" s="3">
        <v>0</v>
      </c>
      <c r="AL453" s="3">
        <v>0.2</v>
      </c>
      <c r="AM453" s="3">
        <v>0</v>
      </c>
      <c r="AN453" s="3">
        <v>0</v>
      </c>
      <c r="AO453" s="3">
        <v>0</v>
      </c>
      <c r="AP453" s="3">
        <v>0</v>
      </c>
      <c r="AQ453" s="3">
        <v>24.45</v>
      </c>
      <c r="AR453" s="3">
        <v>0</v>
      </c>
      <c r="AS453" s="3">
        <v>35.72</v>
      </c>
      <c r="AT453" s="4">
        <v>1.2</v>
      </c>
    </row>
    <row r="454" spans="1:46" x14ac:dyDescent="0.25">
      <c r="A454" s="65">
        <v>2021</v>
      </c>
      <c r="B454" s="65">
        <v>12</v>
      </c>
      <c r="C454" s="63">
        <v>19</v>
      </c>
      <c r="D454" s="64">
        <v>21</v>
      </c>
      <c r="E454" s="5">
        <v>0</v>
      </c>
      <c r="F454" s="3">
        <v>42.42</v>
      </c>
      <c r="G454" s="3">
        <v>44.17</v>
      </c>
      <c r="H454" s="3">
        <v>0</v>
      </c>
      <c r="I454" s="3">
        <v>0</v>
      </c>
      <c r="J454" s="3">
        <v>26.63</v>
      </c>
      <c r="K454" s="3">
        <v>0</v>
      </c>
      <c r="L454" s="3">
        <v>21.44</v>
      </c>
      <c r="M454" s="3">
        <v>12.02</v>
      </c>
      <c r="N454" s="3">
        <v>12.16</v>
      </c>
      <c r="O454" s="3">
        <v>0</v>
      </c>
      <c r="P454" s="3">
        <v>21.68</v>
      </c>
      <c r="Q454" s="3">
        <v>5.83</v>
      </c>
      <c r="R454" s="3">
        <v>0</v>
      </c>
      <c r="S454" s="3">
        <v>1.3</v>
      </c>
      <c r="T454" s="3">
        <v>0.2</v>
      </c>
      <c r="U454" s="3">
        <v>0.2</v>
      </c>
      <c r="V454" s="3">
        <v>0</v>
      </c>
      <c r="W454" s="3">
        <v>8</v>
      </c>
      <c r="X454" s="3">
        <v>0</v>
      </c>
      <c r="Y454" s="3">
        <v>7.77</v>
      </c>
      <c r="Z454" s="3">
        <v>0</v>
      </c>
      <c r="AA454" s="3">
        <v>0</v>
      </c>
      <c r="AB454" s="3">
        <v>0</v>
      </c>
      <c r="AC454" s="3">
        <v>7.47</v>
      </c>
      <c r="AD454" s="3">
        <v>5.04</v>
      </c>
      <c r="AE454" s="3">
        <v>1.28</v>
      </c>
      <c r="AF454" s="3">
        <v>3.1</v>
      </c>
      <c r="AG454" s="3">
        <v>2.13</v>
      </c>
      <c r="AH454" s="3">
        <v>0.2</v>
      </c>
      <c r="AI454" s="3">
        <v>0.2</v>
      </c>
      <c r="AJ454" s="3">
        <v>0</v>
      </c>
      <c r="AK454" s="3">
        <v>0</v>
      </c>
      <c r="AL454" s="3">
        <v>0.2</v>
      </c>
      <c r="AM454" s="3">
        <v>0</v>
      </c>
      <c r="AN454" s="3">
        <v>0</v>
      </c>
      <c r="AO454" s="3">
        <v>0</v>
      </c>
      <c r="AP454" s="3">
        <v>0</v>
      </c>
      <c r="AQ454" s="3">
        <v>24.78</v>
      </c>
      <c r="AR454" s="3">
        <v>0</v>
      </c>
      <c r="AS454" s="3">
        <v>35.700000000000003</v>
      </c>
      <c r="AT454" s="4">
        <v>1.2</v>
      </c>
    </row>
    <row r="455" spans="1:46" x14ac:dyDescent="0.25">
      <c r="A455" s="65">
        <v>2021</v>
      </c>
      <c r="B455" s="65">
        <v>12</v>
      </c>
      <c r="C455" s="63">
        <v>19</v>
      </c>
      <c r="D455" s="64">
        <v>22</v>
      </c>
      <c r="E455" s="5">
        <v>0</v>
      </c>
      <c r="F455" s="3">
        <v>41.89</v>
      </c>
      <c r="G455" s="3">
        <v>44.13</v>
      </c>
      <c r="H455" s="3">
        <v>0</v>
      </c>
      <c r="I455" s="3">
        <v>0</v>
      </c>
      <c r="J455" s="3">
        <v>26.69</v>
      </c>
      <c r="K455" s="3">
        <v>0</v>
      </c>
      <c r="L455" s="3">
        <v>21.41</v>
      </c>
      <c r="M455" s="3">
        <v>12.03</v>
      </c>
      <c r="N455" s="3">
        <v>12.15</v>
      </c>
      <c r="O455" s="3">
        <v>0</v>
      </c>
      <c r="P455" s="3">
        <v>21.64</v>
      </c>
      <c r="Q455" s="3">
        <v>5.88</v>
      </c>
      <c r="R455" s="3">
        <v>0</v>
      </c>
      <c r="S455" s="3">
        <v>1.3</v>
      </c>
      <c r="T455" s="3">
        <v>0.2</v>
      </c>
      <c r="U455" s="3">
        <v>0.2</v>
      </c>
      <c r="V455" s="3">
        <v>0</v>
      </c>
      <c r="W455" s="3">
        <v>8</v>
      </c>
      <c r="X455" s="3">
        <v>0</v>
      </c>
      <c r="Y455" s="3">
        <v>7.74</v>
      </c>
      <c r="Z455" s="3">
        <v>0</v>
      </c>
      <c r="AA455" s="3">
        <v>0</v>
      </c>
      <c r="AB455" s="3">
        <v>0</v>
      </c>
      <c r="AC455" s="3">
        <v>7.47</v>
      </c>
      <c r="AD455" s="3">
        <v>4.88</v>
      </c>
      <c r="AE455" s="3">
        <v>1.2</v>
      </c>
      <c r="AF455" s="3">
        <v>3.1</v>
      </c>
      <c r="AG455" s="3">
        <v>2.13</v>
      </c>
      <c r="AH455" s="3">
        <v>0.2</v>
      </c>
      <c r="AI455" s="3">
        <v>0.2</v>
      </c>
      <c r="AJ455" s="3">
        <v>0.86</v>
      </c>
      <c r="AK455" s="3">
        <v>0.65</v>
      </c>
      <c r="AL455" s="3">
        <v>0.2</v>
      </c>
      <c r="AM455" s="3">
        <v>0</v>
      </c>
      <c r="AN455" s="3">
        <v>0</v>
      </c>
      <c r="AO455" s="3">
        <v>0</v>
      </c>
      <c r="AP455" s="3">
        <v>0</v>
      </c>
      <c r="AQ455" s="3">
        <v>24.97</v>
      </c>
      <c r="AR455" s="3">
        <v>0</v>
      </c>
      <c r="AS455" s="3">
        <v>35.47</v>
      </c>
      <c r="AT455" s="4">
        <v>1.2</v>
      </c>
    </row>
    <row r="456" spans="1:46" x14ac:dyDescent="0.25">
      <c r="A456" s="65">
        <v>2021</v>
      </c>
      <c r="B456" s="65">
        <v>12</v>
      </c>
      <c r="C456" s="63">
        <v>19</v>
      </c>
      <c r="D456" s="64">
        <v>23</v>
      </c>
      <c r="E456" s="5">
        <v>0</v>
      </c>
      <c r="F456" s="3">
        <v>41.42</v>
      </c>
      <c r="G456" s="3">
        <v>44.1</v>
      </c>
      <c r="H456" s="3">
        <v>0</v>
      </c>
      <c r="I456" s="3">
        <v>0</v>
      </c>
      <c r="J456" s="3">
        <v>26.71</v>
      </c>
      <c r="K456" s="3">
        <v>0</v>
      </c>
      <c r="L456" s="3">
        <v>21.92</v>
      </c>
      <c r="M456" s="3">
        <v>12.02</v>
      </c>
      <c r="N456" s="3">
        <v>12.16</v>
      </c>
      <c r="O456" s="3">
        <v>0</v>
      </c>
      <c r="P456" s="3">
        <v>21.6</v>
      </c>
      <c r="Q456" s="3">
        <v>5.92</v>
      </c>
      <c r="R456" s="3">
        <v>0</v>
      </c>
      <c r="S456" s="3">
        <v>1.3</v>
      </c>
      <c r="T456" s="3">
        <v>0.2</v>
      </c>
      <c r="U456" s="3">
        <v>0.2</v>
      </c>
      <c r="V456" s="3">
        <v>0</v>
      </c>
      <c r="W456" s="3">
        <v>8</v>
      </c>
      <c r="X456" s="3">
        <v>0</v>
      </c>
      <c r="Y456" s="3">
        <v>7.72</v>
      </c>
      <c r="Z456" s="3">
        <v>0</v>
      </c>
      <c r="AA456" s="3">
        <v>0</v>
      </c>
      <c r="AB456" s="3">
        <v>0</v>
      </c>
      <c r="AC456" s="3">
        <v>7.47</v>
      </c>
      <c r="AD456" s="3">
        <v>5.01</v>
      </c>
      <c r="AE456" s="3">
        <v>1.21</v>
      </c>
      <c r="AF456" s="3">
        <v>3.1</v>
      </c>
      <c r="AG456" s="3">
        <v>2.13</v>
      </c>
      <c r="AH456" s="3">
        <v>0.2</v>
      </c>
      <c r="AI456" s="3">
        <v>0.2</v>
      </c>
      <c r="AJ456" s="3">
        <v>1.33</v>
      </c>
      <c r="AK456" s="3">
        <v>1.21</v>
      </c>
      <c r="AL456" s="3">
        <v>0.2</v>
      </c>
      <c r="AM456" s="3">
        <v>0</v>
      </c>
      <c r="AN456" s="3">
        <v>0</v>
      </c>
      <c r="AO456" s="3">
        <v>0</v>
      </c>
      <c r="AP456" s="3">
        <v>0</v>
      </c>
      <c r="AQ456" s="3">
        <v>24.97</v>
      </c>
      <c r="AR456" s="3">
        <v>0</v>
      </c>
      <c r="AS456" s="3">
        <v>35.19</v>
      </c>
      <c r="AT456" s="4">
        <v>1.2</v>
      </c>
    </row>
    <row r="457" spans="1:46" x14ac:dyDescent="0.25">
      <c r="A457" s="65">
        <v>2021</v>
      </c>
      <c r="B457" s="65">
        <v>12</v>
      </c>
      <c r="C457" s="63">
        <v>19</v>
      </c>
      <c r="D457" s="64">
        <v>24</v>
      </c>
      <c r="E457" s="5">
        <v>0</v>
      </c>
      <c r="F457" s="3">
        <v>40.76</v>
      </c>
      <c r="G457" s="3">
        <v>23.23</v>
      </c>
      <c r="H457" s="3">
        <v>0</v>
      </c>
      <c r="I457" s="3">
        <v>0</v>
      </c>
      <c r="J457" s="3">
        <v>26.71</v>
      </c>
      <c r="K457" s="3">
        <v>0</v>
      </c>
      <c r="L457" s="3">
        <v>21.85</v>
      </c>
      <c r="M457" s="3">
        <v>12.02</v>
      </c>
      <c r="N457" s="3">
        <v>12.15</v>
      </c>
      <c r="O457" s="3">
        <v>0</v>
      </c>
      <c r="P457" s="3">
        <v>21.55</v>
      </c>
      <c r="Q457" s="3">
        <v>5.82</v>
      </c>
      <c r="R457" s="3">
        <v>0</v>
      </c>
      <c r="S457" s="3">
        <v>1.3</v>
      </c>
      <c r="T457" s="3">
        <v>0.2</v>
      </c>
      <c r="U457" s="3">
        <v>0.2</v>
      </c>
      <c r="V457" s="3">
        <v>0</v>
      </c>
      <c r="W457" s="3">
        <v>8</v>
      </c>
      <c r="X457" s="3">
        <v>0</v>
      </c>
      <c r="Y457" s="3">
        <v>7.67</v>
      </c>
      <c r="Z457" s="3">
        <v>0</v>
      </c>
      <c r="AA457" s="3">
        <v>0</v>
      </c>
      <c r="AB457" s="3">
        <v>0</v>
      </c>
      <c r="AC457" s="3">
        <v>7.47</v>
      </c>
      <c r="AD457" s="3">
        <v>4.9800000000000004</v>
      </c>
      <c r="AE457" s="3">
        <v>1.19</v>
      </c>
      <c r="AF457" s="3">
        <v>3.1</v>
      </c>
      <c r="AG457" s="3">
        <v>2.13</v>
      </c>
      <c r="AH457" s="3">
        <v>0.2</v>
      </c>
      <c r="AI457" s="3">
        <v>0.2</v>
      </c>
      <c r="AJ457" s="3">
        <v>1.34</v>
      </c>
      <c r="AK457" s="3">
        <v>1.21</v>
      </c>
      <c r="AL457" s="3">
        <v>0.2</v>
      </c>
      <c r="AM457" s="3">
        <v>0</v>
      </c>
      <c r="AN457" s="3">
        <v>0</v>
      </c>
      <c r="AO457" s="3">
        <v>0</v>
      </c>
      <c r="AP457" s="3">
        <v>0</v>
      </c>
      <c r="AQ457" s="3">
        <v>24.97</v>
      </c>
      <c r="AR457" s="3">
        <v>0</v>
      </c>
      <c r="AS457" s="3">
        <v>30.95</v>
      </c>
      <c r="AT457" s="4">
        <v>1.2</v>
      </c>
    </row>
    <row r="458" spans="1:46" x14ac:dyDescent="0.25">
      <c r="A458" s="65">
        <v>2021</v>
      </c>
      <c r="B458" s="65">
        <v>12</v>
      </c>
      <c r="C458" s="63">
        <v>20</v>
      </c>
      <c r="D458" s="64">
        <v>1</v>
      </c>
      <c r="E458" s="5">
        <v>0</v>
      </c>
      <c r="F458" s="3">
        <v>40.67</v>
      </c>
      <c r="G458" s="3">
        <v>0</v>
      </c>
      <c r="H458" s="3">
        <v>0</v>
      </c>
      <c r="I458" s="3">
        <v>0</v>
      </c>
      <c r="J458" s="3">
        <v>26.72</v>
      </c>
      <c r="K458" s="3">
        <v>0</v>
      </c>
      <c r="L458" s="3">
        <v>2.4300000000000002</v>
      </c>
      <c r="M458" s="3">
        <v>12.02</v>
      </c>
      <c r="N458" s="3">
        <v>12.16</v>
      </c>
      <c r="O458" s="3">
        <v>0</v>
      </c>
      <c r="P458" s="3">
        <v>21.6</v>
      </c>
      <c r="Q458" s="3">
        <v>5.86</v>
      </c>
      <c r="R458" s="3">
        <v>0</v>
      </c>
      <c r="S458" s="3">
        <v>1.3</v>
      </c>
      <c r="T458" s="3">
        <v>0.2</v>
      </c>
      <c r="U458" s="3">
        <v>0.2</v>
      </c>
      <c r="V458" s="3">
        <v>0</v>
      </c>
      <c r="W458" s="3">
        <v>8</v>
      </c>
      <c r="X458" s="3">
        <v>0</v>
      </c>
      <c r="Y458" s="3">
        <v>7.69</v>
      </c>
      <c r="Z458" s="3">
        <v>0.5</v>
      </c>
      <c r="AA458" s="3">
        <v>0</v>
      </c>
      <c r="AB458" s="3">
        <v>0</v>
      </c>
      <c r="AC458" s="3">
        <v>7.47</v>
      </c>
      <c r="AD458" s="3">
        <v>4.97</v>
      </c>
      <c r="AE458" s="3">
        <v>1.1499999999999999</v>
      </c>
      <c r="AF458" s="3">
        <v>3.1</v>
      </c>
      <c r="AG458" s="3">
        <v>2.13</v>
      </c>
      <c r="AH458" s="3">
        <v>0.2</v>
      </c>
      <c r="AI458" s="3">
        <v>0</v>
      </c>
      <c r="AJ458" s="3">
        <v>1.34</v>
      </c>
      <c r="AK458" s="3">
        <v>1.21</v>
      </c>
      <c r="AL458" s="3">
        <v>0.2</v>
      </c>
      <c r="AM458" s="3">
        <v>0</v>
      </c>
      <c r="AN458" s="3">
        <v>0</v>
      </c>
      <c r="AO458" s="3">
        <v>0</v>
      </c>
      <c r="AP458" s="3">
        <v>0</v>
      </c>
      <c r="AQ458" s="3">
        <v>24.97</v>
      </c>
      <c r="AR458" s="3">
        <v>0</v>
      </c>
      <c r="AS458" s="3">
        <v>0</v>
      </c>
      <c r="AT458" s="4">
        <v>1.2</v>
      </c>
    </row>
    <row r="459" spans="1:46" x14ac:dyDescent="0.25">
      <c r="A459" s="65">
        <v>2021</v>
      </c>
      <c r="B459" s="65">
        <v>12</v>
      </c>
      <c r="C459" s="63">
        <v>20</v>
      </c>
      <c r="D459" s="64">
        <v>2</v>
      </c>
      <c r="E459" s="5">
        <v>0</v>
      </c>
      <c r="F459" s="3">
        <v>41.23</v>
      </c>
      <c r="G459" s="3">
        <v>0</v>
      </c>
      <c r="H459" s="3">
        <v>0</v>
      </c>
      <c r="I459" s="3">
        <v>0</v>
      </c>
      <c r="J459" s="3">
        <v>26.71</v>
      </c>
      <c r="K459" s="3">
        <v>0</v>
      </c>
      <c r="L459" s="3">
        <v>0</v>
      </c>
      <c r="M459" s="3">
        <v>11.63</v>
      </c>
      <c r="N459" s="3">
        <v>11.9</v>
      </c>
      <c r="O459" s="3">
        <v>0</v>
      </c>
      <c r="P459" s="3">
        <v>21.65</v>
      </c>
      <c r="Q459" s="3">
        <v>5.88</v>
      </c>
      <c r="R459" s="3">
        <v>0</v>
      </c>
      <c r="S459" s="3">
        <v>1.3</v>
      </c>
      <c r="T459" s="3">
        <v>0.2</v>
      </c>
      <c r="U459" s="3">
        <v>0.2</v>
      </c>
      <c r="V459" s="3">
        <v>0</v>
      </c>
      <c r="W459" s="3">
        <v>8</v>
      </c>
      <c r="X459" s="3">
        <v>0</v>
      </c>
      <c r="Y459" s="3">
        <v>7.74</v>
      </c>
      <c r="Z459" s="3">
        <v>0.5</v>
      </c>
      <c r="AA459" s="3">
        <v>0</v>
      </c>
      <c r="AB459" s="3">
        <v>0</v>
      </c>
      <c r="AC459" s="3">
        <v>7.47</v>
      </c>
      <c r="AD459" s="3">
        <v>4.9400000000000004</v>
      </c>
      <c r="AE459" s="3">
        <v>1.1100000000000001</v>
      </c>
      <c r="AF459" s="3">
        <v>3.1</v>
      </c>
      <c r="AG459" s="3">
        <v>2.13</v>
      </c>
      <c r="AH459" s="3">
        <v>0.2</v>
      </c>
      <c r="AI459" s="3">
        <v>0</v>
      </c>
      <c r="AJ459" s="3">
        <v>1.34</v>
      </c>
      <c r="AK459" s="3">
        <v>1.21</v>
      </c>
      <c r="AL459" s="3">
        <v>0.2</v>
      </c>
      <c r="AM459" s="3">
        <v>0</v>
      </c>
      <c r="AN459" s="3">
        <v>0</v>
      </c>
      <c r="AO459" s="3">
        <v>0</v>
      </c>
      <c r="AP459" s="3">
        <v>0</v>
      </c>
      <c r="AQ459" s="3">
        <v>24.97</v>
      </c>
      <c r="AR459" s="3">
        <v>0</v>
      </c>
      <c r="AS459" s="3">
        <v>0</v>
      </c>
      <c r="AT459" s="4">
        <v>1.2</v>
      </c>
    </row>
    <row r="460" spans="1:46" x14ac:dyDescent="0.25">
      <c r="A460" s="65">
        <v>2021</v>
      </c>
      <c r="B460" s="65">
        <v>12</v>
      </c>
      <c r="C460" s="63">
        <v>20</v>
      </c>
      <c r="D460" s="64">
        <v>3</v>
      </c>
      <c r="E460" s="5">
        <v>0</v>
      </c>
      <c r="F460" s="3">
        <v>14.51</v>
      </c>
      <c r="G460" s="3">
        <v>0</v>
      </c>
      <c r="H460" s="3">
        <v>0</v>
      </c>
      <c r="I460" s="3">
        <v>0</v>
      </c>
      <c r="J460" s="3">
        <v>26.58</v>
      </c>
      <c r="K460" s="3">
        <v>0</v>
      </c>
      <c r="L460" s="3">
        <v>0</v>
      </c>
      <c r="M460" s="3">
        <v>11.32</v>
      </c>
      <c r="N460" s="3">
        <v>11.65</v>
      </c>
      <c r="O460" s="3">
        <v>0</v>
      </c>
      <c r="P460" s="3">
        <v>21.55</v>
      </c>
      <c r="Q460" s="3">
        <v>5.91</v>
      </c>
      <c r="R460" s="3">
        <v>0</v>
      </c>
      <c r="S460" s="3">
        <v>1.3</v>
      </c>
      <c r="T460" s="3">
        <v>0.2</v>
      </c>
      <c r="U460" s="3">
        <v>0.2</v>
      </c>
      <c r="V460" s="3">
        <v>0</v>
      </c>
      <c r="W460" s="3">
        <v>8</v>
      </c>
      <c r="X460" s="3">
        <v>0</v>
      </c>
      <c r="Y460" s="3">
        <v>7.68</v>
      </c>
      <c r="Z460" s="3">
        <v>0.5</v>
      </c>
      <c r="AA460" s="3">
        <v>0</v>
      </c>
      <c r="AB460" s="3">
        <v>0</v>
      </c>
      <c r="AC460" s="3">
        <v>7.47</v>
      </c>
      <c r="AD460" s="3">
        <v>4.8899999999999997</v>
      </c>
      <c r="AE460" s="3">
        <v>1.07</v>
      </c>
      <c r="AF460" s="3">
        <v>3.1</v>
      </c>
      <c r="AG460" s="3">
        <v>2.13</v>
      </c>
      <c r="AH460" s="3">
        <v>0.2</v>
      </c>
      <c r="AI460" s="3">
        <v>0</v>
      </c>
      <c r="AJ460" s="3">
        <v>1.34</v>
      </c>
      <c r="AK460" s="3">
        <v>1.21</v>
      </c>
      <c r="AL460" s="3">
        <v>0.2</v>
      </c>
      <c r="AM460" s="3">
        <v>0</v>
      </c>
      <c r="AN460" s="3">
        <v>0</v>
      </c>
      <c r="AO460" s="3">
        <v>0</v>
      </c>
      <c r="AP460" s="3">
        <v>0</v>
      </c>
      <c r="AQ460" s="3">
        <v>24.97</v>
      </c>
      <c r="AR460" s="3">
        <v>0</v>
      </c>
      <c r="AS460" s="3">
        <v>0</v>
      </c>
      <c r="AT460" s="4">
        <v>1.2</v>
      </c>
    </row>
    <row r="461" spans="1:46" x14ac:dyDescent="0.25">
      <c r="A461" s="65">
        <v>2021</v>
      </c>
      <c r="B461" s="65">
        <v>12</v>
      </c>
      <c r="C461" s="63">
        <v>20</v>
      </c>
      <c r="D461" s="64">
        <v>4</v>
      </c>
      <c r="E461" s="5">
        <v>0</v>
      </c>
      <c r="F461" s="3">
        <v>0</v>
      </c>
      <c r="G461" s="3">
        <v>0</v>
      </c>
      <c r="H461" s="3">
        <v>0</v>
      </c>
      <c r="I461" s="3">
        <v>0</v>
      </c>
      <c r="J461" s="3">
        <v>26.55</v>
      </c>
      <c r="K461" s="3">
        <v>0</v>
      </c>
      <c r="L461" s="3">
        <v>0</v>
      </c>
      <c r="M461" s="3">
        <v>11.68</v>
      </c>
      <c r="N461" s="3">
        <v>11.87</v>
      </c>
      <c r="O461" s="3">
        <v>0</v>
      </c>
      <c r="P461" s="3">
        <v>21.63</v>
      </c>
      <c r="Q461" s="3">
        <v>5.89</v>
      </c>
      <c r="R461" s="3">
        <v>0</v>
      </c>
      <c r="S461" s="3">
        <v>1.3</v>
      </c>
      <c r="T461" s="3">
        <v>0.2</v>
      </c>
      <c r="U461" s="3">
        <v>0.2</v>
      </c>
      <c r="V461" s="3">
        <v>0</v>
      </c>
      <c r="W461" s="3">
        <v>8</v>
      </c>
      <c r="X461" s="3">
        <v>0</v>
      </c>
      <c r="Y461" s="3">
        <v>7.75</v>
      </c>
      <c r="Z461" s="3">
        <v>0.5</v>
      </c>
      <c r="AA461" s="3">
        <v>0</v>
      </c>
      <c r="AB461" s="3">
        <v>0</v>
      </c>
      <c r="AC461" s="3">
        <v>7.46</v>
      </c>
      <c r="AD461" s="3">
        <v>4.91</v>
      </c>
      <c r="AE461" s="3">
        <v>1.1000000000000001</v>
      </c>
      <c r="AF461" s="3">
        <v>3.1</v>
      </c>
      <c r="AG461" s="3">
        <v>2.13</v>
      </c>
      <c r="AH461" s="3">
        <v>0.2</v>
      </c>
      <c r="AI461" s="3">
        <v>0</v>
      </c>
      <c r="AJ461" s="3">
        <v>1.34</v>
      </c>
      <c r="AK461" s="3">
        <v>1.21</v>
      </c>
      <c r="AL461" s="3">
        <v>0.2</v>
      </c>
      <c r="AM461" s="3">
        <v>0</v>
      </c>
      <c r="AN461" s="3">
        <v>0</v>
      </c>
      <c r="AO461" s="3">
        <v>0</v>
      </c>
      <c r="AP461" s="3">
        <v>0</v>
      </c>
      <c r="AQ461" s="3">
        <v>24.96</v>
      </c>
      <c r="AR461" s="3">
        <v>0</v>
      </c>
      <c r="AS461" s="3">
        <v>0</v>
      </c>
      <c r="AT461" s="4">
        <v>1.2</v>
      </c>
    </row>
    <row r="462" spans="1:46" x14ac:dyDescent="0.25">
      <c r="A462" s="65">
        <v>2021</v>
      </c>
      <c r="B462" s="65">
        <v>12</v>
      </c>
      <c r="C462" s="63">
        <v>20</v>
      </c>
      <c r="D462" s="64">
        <v>5</v>
      </c>
      <c r="E462" s="5">
        <v>0</v>
      </c>
      <c r="F462" s="3">
        <v>0</v>
      </c>
      <c r="G462" s="3">
        <v>0</v>
      </c>
      <c r="H462" s="3">
        <v>0</v>
      </c>
      <c r="I462" s="3">
        <v>0</v>
      </c>
      <c r="J462" s="3">
        <v>26.47</v>
      </c>
      <c r="K462" s="3">
        <v>0</v>
      </c>
      <c r="L462" s="3">
        <v>0</v>
      </c>
      <c r="M462" s="3">
        <v>11.59</v>
      </c>
      <c r="N462" s="3">
        <v>11.78</v>
      </c>
      <c r="O462" s="3">
        <v>0</v>
      </c>
      <c r="P462" s="3">
        <v>21.58</v>
      </c>
      <c r="Q462" s="3">
        <v>5.85</v>
      </c>
      <c r="R462" s="3">
        <v>0</v>
      </c>
      <c r="S462" s="3">
        <v>1.3</v>
      </c>
      <c r="T462" s="3">
        <v>0.2</v>
      </c>
      <c r="U462" s="3">
        <v>0.2</v>
      </c>
      <c r="V462" s="3">
        <v>0</v>
      </c>
      <c r="W462" s="3">
        <v>8</v>
      </c>
      <c r="X462" s="3">
        <v>0</v>
      </c>
      <c r="Y462" s="3">
        <v>7.68</v>
      </c>
      <c r="Z462" s="3">
        <v>0.5</v>
      </c>
      <c r="AA462" s="3">
        <v>0</v>
      </c>
      <c r="AB462" s="3">
        <v>0</v>
      </c>
      <c r="AC462" s="3">
        <v>7.46</v>
      </c>
      <c r="AD462" s="3">
        <v>4.88</v>
      </c>
      <c r="AE462" s="3">
        <v>1.08</v>
      </c>
      <c r="AF462" s="3">
        <v>3.1</v>
      </c>
      <c r="AG462" s="3">
        <v>2.13</v>
      </c>
      <c r="AH462" s="3">
        <v>0.2</v>
      </c>
      <c r="AI462" s="3">
        <v>0</v>
      </c>
      <c r="AJ462" s="3">
        <v>1.34</v>
      </c>
      <c r="AK462" s="3">
        <v>1.21</v>
      </c>
      <c r="AL462" s="3">
        <v>0.2</v>
      </c>
      <c r="AM462" s="3">
        <v>0</v>
      </c>
      <c r="AN462" s="3">
        <v>0</v>
      </c>
      <c r="AO462" s="3">
        <v>0</v>
      </c>
      <c r="AP462" s="3">
        <v>0</v>
      </c>
      <c r="AQ462" s="3">
        <v>24.96</v>
      </c>
      <c r="AR462" s="3">
        <v>0</v>
      </c>
      <c r="AS462" s="3">
        <v>0</v>
      </c>
      <c r="AT462" s="4">
        <v>1.2</v>
      </c>
    </row>
    <row r="463" spans="1:46" x14ac:dyDescent="0.25">
      <c r="A463" s="65">
        <v>2021</v>
      </c>
      <c r="B463" s="65">
        <v>12</v>
      </c>
      <c r="C463" s="63">
        <v>20</v>
      </c>
      <c r="D463" s="64">
        <v>6</v>
      </c>
      <c r="E463" s="5">
        <v>0</v>
      </c>
      <c r="F463" s="3">
        <v>0</v>
      </c>
      <c r="G463" s="3">
        <v>0</v>
      </c>
      <c r="H463" s="3">
        <v>0</v>
      </c>
      <c r="I463" s="3">
        <v>0</v>
      </c>
      <c r="J463" s="3">
        <v>26.38</v>
      </c>
      <c r="K463" s="3">
        <v>0</v>
      </c>
      <c r="L463" s="3">
        <v>0</v>
      </c>
      <c r="M463" s="3">
        <v>11.6</v>
      </c>
      <c r="N463" s="3">
        <v>11.79</v>
      </c>
      <c r="O463" s="3">
        <v>0</v>
      </c>
      <c r="P463" s="3">
        <v>21.58</v>
      </c>
      <c r="Q463" s="3">
        <v>5.82</v>
      </c>
      <c r="R463" s="3">
        <v>0</v>
      </c>
      <c r="S463" s="3">
        <v>1.3</v>
      </c>
      <c r="T463" s="3">
        <v>0.2</v>
      </c>
      <c r="U463" s="3">
        <v>0.2</v>
      </c>
      <c r="V463" s="3">
        <v>0</v>
      </c>
      <c r="W463" s="3">
        <v>8</v>
      </c>
      <c r="X463" s="3">
        <v>0</v>
      </c>
      <c r="Y463" s="3">
        <v>7.69</v>
      </c>
      <c r="Z463" s="3">
        <v>0.5</v>
      </c>
      <c r="AA463" s="3">
        <v>0</v>
      </c>
      <c r="AB463" s="3">
        <v>0</v>
      </c>
      <c r="AC463" s="3">
        <v>7.46</v>
      </c>
      <c r="AD463" s="3">
        <v>4.9000000000000004</v>
      </c>
      <c r="AE463" s="3">
        <v>1.1299999999999999</v>
      </c>
      <c r="AF463" s="3">
        <v>3.1</v>
      </c>
      <c r="AG463" s="3">
        <v>2.13</v>
      </c>
      <c r="AH463" s="3">
        <v>0.2</v>
      </c>
      <c r="AI463" s="3">
        <v>0</v>
      </c>
      <c r="AJ463" s="3">
        <v>1.34</v>
      </c>
      <c r="AK463" s="3">
        <v>1.21</v>
      </c>
      <c r="AL463" s="3">
        <v>0.2</v>
      </c>
      <c r="AM463" s="3">
        <v>0</v>
      </c>
      <c r="AN463" s="3">
        <v>0</v>
      </c>
      <c r="AO463" s="3">
        <v>0</v>
      </c>
      <c r="AP463" s="3">
        <v>0</v>
      </c>
      <c r="AQ463" s="3">
        <v>24.96</v>
      </c>
      <c r="AR463" s="3">
        <v>0</v>
      </c>
      <c r="AS463" s="3">
        <v>0</v>
      </c>
      <c r="AT463" s="4">
        <v>1.2</v>
      </c>
    </row>
    <row r="464" spans="1:46" x14ac:dyDescent="0.25">
      <c r="A464" s="65">
        <v>2021</v>
      </c>
      <c r="B464" s="65">
        <v>12</v>
      </c>
      <c r="C464" s="63">
        <v>20</v>
      </c>
      <c r="D464" s="64">
        <v>7</v>
      </c>
      <c r="E464" s="5">
        <v>0</v>
      </c>
      <c r="F464" s="3">
        <v>0</v>
      </c>
      <c r="G464" s="3">
        <v>0</v>
      </c>
      <c r="H464" s="3">
        <v>0</v>
      </c>
      <c r="I464" s="3">
        <v>0</v>
      </c>
      <c r="J464" s="3">
        <v>26.33</v>
      </c>
      <c r="K464" s="3">
        <v>0</v>
      </c>
      <c r="L464" s="3">
        <v>0</v>
      </c>
      <c r="M464" s="3">
        <v>11.69</v>
      </c>
      <c r="N464" s="3">
        <v>11.9</v>
      </c>
      <c r="O464" s="3">
        <v>0</v>
      </c>
      <c r="P464" s="3">
        <v>21.68</v>
      </c>
      <c r="Q464" s="3">
        <v>5.8</v>
      </c>
      <c r="R464" s="3">
        <v>0</v>
      </c>
      <c r="S464" s="3">
        <v>1.3</v>
      </c>
      <c r="T464" s="3">
        <v>0.2</v>
      </c>
      <c r="U464" s="3">
        <v>0.2</v>
      </c>
      <c r="V464" s="3">
        <v>8.5299999999999994</v>
      </c>
      <c r="W464" s="3">
        <v>8</v>
      </c>
      <c r="X464" s="3">
        <v>0</v>
      </c>
      <c r="Y464" s="3">
        <v>7.77</v>
      </c>
      <c r="Z464" s="3">
        <v>0.5</v>
      </c>
      <c r="AA464" s="3">
        <v>0</v>
      </c>
      <c r="AB464" s="3">
        <v>0</v>
      </c>
      <c r="AC464" s="3">
        <v>7.47</v>
      </c>
      <c r="AD464" s="3">
        <v>4.9000000000000004</v>
      </c>
      <c r="AE464" s="3">
        <v>1.1499999999999999</v>
      </c>
      <c r="AF464" s="3">
        <v>3.1</v>
      </c>
      <c r="AG464" s="3">
        <v>2.13</v>
      </c>
      <c r="AH464" s="3">
        <v>0.2</v>
      </c>
      <c r="AI464" s="3">
        <v>0</v>
      </c>
      <c r="AJ464" s="3">
        <v>1.34</v>
      </c>
      <c r="AK464" s="3">
        <v>1.21</v>
      </c>
      <c r="AL464" s="3">
        <v>0.2</v>
      </c>
      <c r="AM464" s="3">
        <v>0</v>
      </c>
      <c r="AN464" s="3">
        <v>0</v>
      </c>
      <c r="AO464" s="3">
        <v>0</v>
      </c>
      <c r="AP464" s="3">
        <v>0</v>
      </c>
      <c r="AQ464" s="3">
        <v>24.95</v>
      </c>
      <c r="AR464" s="3">
        <v>0</v>
      </c>
      <c r="AS464" s="3">
        <v>0</v>
      </c>
      <c r="AT464" s="4">
        <v>1.2</v>
      </c>
    </row>
    <row r="465" spans="1:46" x14ac:dyDescent="0.25">
      <c r="A465" s="65">
        <v>2021</v>
      </c>
      <c r="B465" s="65">
        <v>12</v>
      </c>
      <c r="C465" s="63">
        <v>20</v>
      </c>
      <c r="D465" s="64">
        <v>8</v>
      </c>
      <c r="E465" s="5">
        <v>0</v>
      </c>
      <c r="F465" s="3">
        <v>0</v>
      </c>
      <c r="G465" s="3">
        <v>0</v>
      </c>
      <c r="H465" s="3">
        <v>0</v>
      </c>
      <c r="I465" s="3">
        <v>0</v>
      </c>
      <c r="J465" s="3">
        <v>1.41</v>
      </c>
      <c r="K465" s="3">
        <v>0</v>
      </c>
      <c r="L465" s="3">
        <v>0</v>
      </c>
      <c r="M465" s="3">
        <v>11.69</v>
      </c>
      <c r="N465" s="3">
        <v>11.91</v>
      </c>
      <c r="O465" s="3">
        <v>0</v>
      </c>
      <c r="P465" s="3">
        <v>21.71</v>
      </c>
      <c r="Q465" s="3">
        <v>5.78</v>
      </c>
      <c r="R465" s="3">
        <v>0</v>
      </c>
      <c r="S465" s="3">
        <v>1.3</v>
      </c>
      <c r="T465" s="3">
        <v>0.2</v>
      </c>
      <c r="U465" s="3">
        <v>0.2</v>
      </c>
      <c r="V465" s="3">
        <v>9.18</v>
      </c>
      <c r="W465" s="3">
        <v>8</v>
      </c>
      <c r="X465" s="3">
        <v>0</v>
      </c>
      <c r="Y465" s="3">
        <v>7.77</v>
      </c>
      <c r="Z465" s="3">
        <v>0.5</v>
      </c>
      <c r="AA465" s="3">
        <v>0</v>
      </c>
      <c r="AB465" s="3">
        <v>0</v>
      </c>
      <c r="AC465" s="3">
        <v>7.46</v>
      </c>
      <c r="AD465" s="3">
        <v>4.96</v>
      </c>
      <c r="AE465" s="3">
        <v>1.1599999999999999</v>
      </c>
      <c r="AF465" s="3">
        <v>3.1</v>
      </c>
      <c r="AG465" s="3">
        <v>2.13</v>
      </c>
      <c r="AH465" s="3">
        <v>0.2</v>
      </c>
      <c r="AI465" s="3">
        <v>0</v>
      </c>
      <c r="AJ465" s="3">
        <v>1.34</v>
      </c>
      <c r="AK465" s="3">
        <v>1.21</v>
      </c>
      <c r="AL465" s="3">
        <v>0.2</v>
      </c>
      <c r="AM465" s="3">
        <v>0</v>
      </c>
      <c r="AN465" s="3">
        <v>0</v>
      </c>
      <c r="AO465" s="3">
        <v>0</v>
      </c>
      <c r="AP465" s="3">
        <v>0</v>
      </c>
      <c r="AQ465" s="3">
        <v>24.96</v>
      </c>
      <c r="AR465" s="3">
        <v>0</v>
      </c>
      <c r="AS465" s="3">
        <v>0</v>
      </c>
      <c r="AT465" s="4">
        <v>1.2</v>
      </c>
    </row>
    <row r="466" spans="1:46" x14ac:dyDescent="0.25">
      <c r="A466" s="65">
        <v>2021</v>
      </c>
      <c r="B466" s="65">
        <v>12</v>
      </c>
      <c r="C466" s="63">
        <v>20</v>
      </c>
      <c r="D466" s="64">
        <v>9</v>
      </c>
      <c r="E466" s="5">
        <v>0</v>
      </c>
      <c r="F466" s="3">
        <v>0</v>
      </c>
      <c r="G466" s="3">
        <v>0</v>
      </c>
      <c r="H466" s="3">
        <v>17.73</v>
      </c>
      <c r="I466" s="3">
        <v>0</v>
      </c>
      <c r="J466" s="3">
        <v>0</v>
      </c>
      <c r="K466" s="3">
        <v>0</v>
      </c>
      <c r="L466" s="3">
        <v>0</v>
      </c>
      <c r="M466" s="3">
        <v>11.75</v>
      </c>
      <c r="N466" s="3">
        <v>11.95</v>
      </c>
      <c r="O466" s="3">
        <v>0</v>
      </c>
      <c r="P466" s="3">
        <v>21.75</v>
      </c>
      <c r="Q466" s="3">
        <v>5.88</v>
      </c>
      <c r="R466" s="3">
        <v>0</v>
      </c>
      <c r="S466" s="3">
        <v>1.3</v>
      </c>
      <c r="T466" s="3">
        <v>0.2</v>
      </c>
      <c r="U466" s="3">
        <v>0.2</v>
      </c>
      <c r="V466" s="3">
        <v>9.18</v>
      </c>
      <c r="W466" s="3">
        <v>8</v>
      </c>
      <c r="X466" s="3">
        <v>0</v>
      </c>
      <c r="Y466" s="3">
        <v>7.79</v>
      </c>
      <c r="Z466" s="3">
        <v>0.5</v>
      </c>
      <c r="AA466" s="3">
        <v>0</v>
      </c>
      <c r="AB466" s="3">
        <v>0</v>
      </c>
      <c r="AC466" s="3">
        <v>7.46</v>
      </c>
      <c r="AD466" s="3">
        <v>5</v>
      </c>
      <c r="AE466" s="3">
        <v>1.19</v>
      </c>
      <c r="AF466" s="3">
        <v>3.1</v>
      </c>
      <c r="AG466" s="3">
        <v>2.13</v>
      </c>
      <c r="AH466" s="3">
        <v>0.2</v>
      </c>
      <c r="AI466" s="3">
        <v>0</v>
      </c>
      <c r="AJ466" s="3">
        <v>1.34</v>
      </c>
      <c r="AK466" s="3">
        <v>1.22</v>
      </c>
      <c r="AL466" s="3">
        <v>0.2</v>
      </c>
      <c r="AM466" s="3">
        <v>0</v>
      </c>
      <c r="AN466" s="3">
        <v>0</v>
      </c>
      <c r="AO466" s="3">
        <v>0</v>
      </c>
      <c r="AP466" s="3">
        <v>0</v>
      </c>
      <c r="AQ466" s="3">
        <v>24.95</v>
      </c>
      <c r="AR466" s="3">
        <v>0</v>
      </c>
      <c r="AS466" s="3">
        <v>17.850000000000001</v>
      </c>
      <c r="AT466" s="4">
        <v>1.2</v>
      </c>
    </row>
    <row r="467" spans="1:46" x14ac:dyDescent="0.25">
      <c r="A467" s="65">
        <v>2021</v>
      </c>
      <c r="B467" s="65">
        <v>12</v>
      </c>
      <c r="C467" s="63">
        <v>20</v>
      </c>
      <c r="D467" s="64">
        <v>10</v>
      </c>
      <c r="E467" s="5">
        <v>0</v>
      </c>
      <c r="F467" s="3">
        <v>0</v>
      </c>
      <c r="G467" s="3">
        <v>0</v>
      </c>
      <c r="H467" s="3">
        <v>41.01</v>
      </c>
      <c r="I467" s="3">
        <v>0</v>
      </c>
      <c r="J467" s="3">
        <v>0</v>
      </c>
      <c r="K467" s="3">
        <v>0</v>
      </c>
      <c r="L467" s="3">
        <v>0</v>
      </c>
      <c r="M467" s="3">
        <v>11.57</v>
      </c>
      <c r="N467" s="3">
        <v>11.79</v>
      </c>
      <c r="O467" s="3">
        <v>0</v>
      </c>
      <c r="P467" s="3">
        <v>21.59</v>
      </c>
      <c r="Q467" s="3">
        <v>5.86</v>
      </c>
      <c r="R467" s="3">
        <v>0</v>
      </c>
      <c r="S467" s="3">
        <v>1.3</v>
      </c>
      <c r="T467" s="3">
        <v>0.2</v>
      </c>
      <c r="U467" s="3">
        <v>0.2</v>
      </c>
      <c r="V467" s="3">
        <v>9.1300000000000008</v>
      </c>
      <c r="W467" s="3">
        <v>8</v>
      </c>
      <c r="X467" s="3">
        <v>0</v>
      </c>
      <c r="Y467" s="3">
        <v>7.68</v>
      </c>
      <c r="Z467" s="3">
        <v>0</v>
      </c>
      <c r="AA467" s="3">
        <v>0</v>
      </c>
      <c r="AB467" s="3">
        <v>0</v>
      </c>
      <c r="AC467" s="3">
        <v>7.47</v>
      </c>
      <c r="AD467" s="3">
        <v>5.03</v>
      </c>
      <c r="AE467" s="3">
        <v>1.2</v>
      </c>
      <c r="AF467" s="3">
        <v>3.1</v>
      </c>
      <c r="AG467" s="3">
        <v>2.13</v>
      </c>
      <c r="AH467" s="3">
        <v>0</v>
      </c>
      <c r="AI467" s="3">
        <v>0</v>
      </c>
      <c r="AJ467" s="3">
        <v>1.34</v>
      </c>
      <c r="AK467" s="3">
        <v>1.22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24.95</v>
      </c>
      <c r="AR467" s="3">
        <v>0</v>
      </c>
      <c r="AS467" s="3">
        <v>34.840000000000003</v>
      </c>
      <c r="AT467" s="4">
        <v>1.2</v>
      </c>
    </row>
    <row r="468" spans="1:46" x14ac:dyDescent="0.25">
      <c r="A468" s="65">
        <v>2021</v>
      </c>
      <c r="B468" s="65">
        <v>12</v>
      </c>
      <c r="C468" s="63">
        <v>20</v>
      </c>
      <c r="D468" s="64">
        <v>11</v>
      </c>
      <c r="E468" s="5">
        <v>0</v>
      </c>
      <c r="F468" s="3">
        <v>0</v>
      </c>
      <c r="G468" s="3">
        <v>0</v>
      </c>
      <c r="H468" s="3">
        <v>40.96</v>
      </c>
      <c r="I468" s="3">
        <v>0</v>
      </c>
      <c r="J468" s="3">
        <v>0</v>
      </c>
      <c r="K468" s="3">
        <v>0</v>
      </c>
      <c r="L468" s="3">
        <v>0</v>
      </c>
      <c r="M468" s="3">
        <v>11.6</v>
      </c>
      <c r="N468" s="3">
        <v>11.81</v>
      </c>
      <c r="O468" s="3">
        <v>0</v>
      </c>
      <c r="P468" s="3">
        <v>10.97</v>
      </c>
      <c r="Q468" s="3">
        <v>5.82</v>
      </c>
      <c r="R468" s="3">
        <v>0</v>
      </c>
      <c r="S468" s="3">
        <v>1.3</v>
      </c>
      <c r="T468" s="3">
        <v>0.2</v>
      </c>
      <c r="U468" s="3">
        <v>0.2</v>
      </c>
      <c r="V468" s="3">
        <v>9.1199999999999992</v>
      </c>
      <c r="W468" s="3">
        <v>8</v>
      </c>
      <c r="X468" s="3">
        <v>0</v>
      </c>
      <c r="Y468" s="3">
        <v>7.69</v>
      </c>
      <c r="Z468" s="3">
        <v>0</v>
      </c>
      <c r="AA468" s="3">
        <v>0</v>
      </c>
      <c r="AB468" s="3">
        <v>0</v>
      </c>
      <c r="AC468" s="3">
        <v>7.47</v>
      </c>
      <c r="AD468" s="3">
        <v>4.99</v>
      </c>
      <c r="AE468" s="3">
        <v>1.2</v>
      </c>
      <c r="AF468" s="3">
        <v>3.1</v>
      </c>
      <c r="AG468" s="3">
        <v>2.13</v>
      </c>
      <c r="AH468" s="3">
        <v>0</v>
      </c>
      <c r="AI468" s="3">
        <v>0</v>
      </c>
      <c r="AJ468" s="3">
        <v>1.34</v>
      </c>
      <c r="AK468" s="3">
        <v>1.22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24.94</v>
      </c>
      <c r="AR468" s="3">
        <v>0</v>
      </c>
      <c r="AS468" s="3">
        <v>6.96</v>
      </c>
      <c r="AT468" s="4">
        <v>1.2</v>
      </c>
    </row>
    <row r="469" spans="1:46" x14ac:dyDescent="0.25">
      <c r="A469" s="65">
        <v>2021</v>
      </c>
      <c r="B469" s="65">
        <v>12</v>
      </c>
      <c r="C469" s="63">
        <v>20</v>
      </c>
      <c r="D469" s="64">
        <v>12</v>
      </c>
      <c r="E469" s="5">
        <v>0</v>
      </c>
      <c r="F469" s="3">
        <v>0</v>
      </c>
      <c r="G469" s="3">
        <v>0</v>
      </c>
      <c r="H469" s="3">
        <v>30.68</v>
      </c>
      <c r="I469" s="3">
        <v>0</v>
      </c>
      <c r="J469" s="3">
        <v>0</v>
      </c>
      <c r="K469" s="3">
        <v>0</v>
      </c>
      <c r="L469" s="3">
        <v>0</v>
      </c>
      <c r="M469" s="3">
        <v>11.63</v>
      </c>
      <c r="N469" s="3">
        <v>11.84</v>
      </c>
      <c r="O469" s="3">
        <v>0</v>
      </c>
      <c r="P469" s="3">
        <v>0</v>
      </c>
      <c r="Q469" s="3">
        <v>5.79</v>
      </c>
      <c r="R469" s="3">
        <v>0</v>
      </c>
      <c r="S469" s="3">
        <v>1.3</v>
      </c>
      <c r="T469" s="3">
        <v>0.2</v>
      </c>
      <c r="U469" s="3">
        <v>0.2</v>
      </c>
      <c r="V469" s="3">
        <v>9.15</v>
      </c>
      <c r="W469" s="3">
        <v>7.64</v>
      </c>
      <c r="X469" s="3">
        <v>0</v>
      </c>
      <c r="Y469" s="3">
        <v>7.72</v>
      </c>
      <c r="Z469" s="3">
        <v>0</v>
      </c>
      <c r="AA469" s="3">
        <v>0</v>
      </c>
      <c r="AB469" s="3">
        <v>0</v>
      </c>
      <c r="AC469" s="3">
        <v>7.47</v>
      </c>
      <c r="AD469" s="3">
        <v>4.96</v>
      </c>
      <c r="AE469" s="3">
        <v>1.18</v>
      </c>
      <c r="AF469" s="3">
        <v>3.1</v>
      </c>
      <c r="AG469" s="3">
        <v>2.13</v>
      </c>
      <c r="AH469" s="3">
        <v>0</v>
      </c>
      <c r="AI469" s="3">
        <v>0</v>
      </c>
      <c r="AJ469" s="3">
        <v>1.34</v>
      </c>
      <c r="AK469" s="3">
        <v>1.22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24.94</v>
      </c>
      <c r="AR469" s="3">
        <v>0</v>
      </c>
      <c r="AS469" s="3">
        <v>0</v>
      </c>
      <c r="AT469" s="4">
        <v>1.2</v>
      </c>
    </row>
    <row r="470" spans="1:46" x14ac:dyDescent="0.25">
      <c r="A470" s="65">
        <v>2021</v>
      </c>
      <c r="B470" s="65">
        <v>12</v>
      </c>
      <c r="C470" s="63">
        <v>20</v>
      </c>
      <c r="D470" s="64">
        <v>13</v>
      </c>
      <c r="E470" s="5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11.65</v>
      </c>
      <c r="N470" s="3">
        <v>11.88</v>
      </c>
      <c r="O470" s="3">
        <v>0</v>
      </c>
      <c r="P470" s="3">
        <v>0</v>
      </c>
      <c r="Q470" s="3">
        <v>5.77</v>
      </c>
      <c r="R470" s="3">
        <v>0</v>
      </c>
      <c r="S470" s="3">
        <v>1.3</v>
      </c>
      <c r="T470" s="3">
        <v>0.2</v>
      </c>
      <c r="U470" s="3">
        <v>0.2</v>
      </c>
      <c r="V470" s="3">
        <v>0.33</v>
      </c>
      <c r="W470" s="3">
        <v>7.1</v>
      </c>
      <c r="X470" s="3">
        <v>0</v>
      </c>
      <c r="Y470" s="3">
        <v>7.74</v>
      </c>
      <c r="Z470" s="3">
        <v>0</v>
      </c>
      <c r="AA470" s="3">
        <v>0</v>
      </c>
      <c r="AB470" s="3">
        <v>0</v>
      </c>
      <c r="AC470" s="3">
        <v>7.47</v>
      </c>
      <c r="AD470" s="3">
        <v>4.9000000000000004</v>
      </c>
      <c r="AE470" s="3">
        <v>1.25</v>
      </c>
      <c r="AF470" s="3">
        <v>3.1</v>
      </c>
      <c r="AG470" s="3">
        <v>2.13</v>
      </c>
      <c r="AH470" s="3">
        <v>0</v>
      </c>
      <c r="AI470" s="3">
        <v>0</v>
      </c>
      <c r="AJ470" s="3">
        <v>1.34</v>
      </c>
      <c r="AK470" s="3">
        <v>1.22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24.93</v>
      </c>
      <c r="AR470" s="3">
        <v>0</v>
      </c>
      <c r="AS470" s="3">
        <v>0</v>
      </c>
      <c r="AT470" s="4">
        <v>1.2</v>
      </c>
    </row>
    <row r="471" spans="1:46" x14ac:dyDescent="0.25">
      <c r="A471" s="65">
        <v>2021</v>
      </c>
      <c r="B471" s="65">
        <v>12</v>
      </c>
      <c r="C471" s="63">
        <v>20</v>
      </c>
      <c r="D471" s="64">
        <v>14</v>
      </c>
      <c r="E471" s="5">
        <v>0</v>
      </c>
      <c r="F471" s="3">
        <v>0</v>
      </c>
      <c r="G471" s="3">
        <v>0</v>
      </c>
      <c r="H471" s="3">
        <v>0</v>
      </c>
      <c r="I471" s="3">
        <v>25</v>
      </c>
      <c r="J471" s="3">
        <v>0</v>
      </c>
      <c r="K471" s="3">
        <v>0</v>
      </c>
      <c r="L471" s="3">
        <v>0</v>
      </c>
      <c r="M471" s="3">
        <v>11.66</v>
      </c>
      <c r="N471" s="3">
        <v>11.88</v>
      </c>
      <c r="O471" s="3">
        <v>0</v>
      </c>
      <c r="P471" s="3">
        <v>0</v>
      </c>
      <c r="Q471" s="3">
        <v>5.73</v>
      </c>
      <c r="R471" s="3">
        <v>0</v>
      </c>
      <c r="S471" s="3">
        <v>1.3</v>
      </c>
      <c r="T471" s="3">
        <v>0.2</v>
      </c>
      <c r="U471" s="3">
        <v>0.2</v>
      </c>
      <c r="V471" s="3">
        <v>0</v>
      </c>
      <c r="W471" s="3">
        <v>7.1</v>
      </c>
      <c r="X471" s="3">
        <v>0</v>
      </c>
      <c r="Y471" s="3">
        <v>7.74</v>
      </c>
      <c r="Z471" s="3">
        <v>0</v>
      </c>
      <c r="AA471" s="3">
        <v>0</v>
      </c>
      <c r="AB471" s="3">
        <v>0</v>
      </c>
      <c r="AC471" s="3">
        <v>7.47</v>
      </c>
      <c r="AD471" s="3">
        <v>4.9000000000000004</v>
      </c>
      <c r="AE471" s="3">
        <v>1.27</v>
      </c>
      <c r="AF471" s="3">
        <v>3.1</v>
      </c>
      <c r="AG471" s="3">
        <v>2.13</v>
      </c>
      <c r="AH471" s="3">
        <v>0</v>
      </c>
      <c r="AI471" s="3">
        <v>0</v>
      </c>
      <c r="AJ471" s="3">
        <v>1.34</v>
      </c>
      <c r="AK471" s="3">
        <v>1.22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24.94</v>
      </c>
      <c r="AR471" s="3">
        <v>0</v>
      </c>
      <c r="AS471" s="3">
        <v>0</v>
      </c>
      <c r="AT471" s="4">
        <v>1.2</v>
      </c>
    </row>
    <row r="472" spans="1:46" x14ac:dyDescent="0.25">
      <c r="A472" s="65">
        <v>2021</v>
      </c>
      <c r="B472" s="65">
        <v>12</v>
      </c>
      <c r="C472" s="63">
        <v>20</v>
      </c>
      <c r="D472" s="64">
        <v>15</v>
      </c>
      <c r="E472" s="5">
        <v>0</v>
      </c>
      <c r="F472" s="3">
        <v>0</v>
      </c>
      <c r="G472" s="3">
        <v>0</v>
      </c>
      <c r="H472" s="3">
        <v>0</v>
      </c>
      <c r="I472" s="3">
        <v>26.65</v>
      </c>
      <c r="J472" s="3">
        <v>0</v>
      </c>
      <c r="K472" s="3">
        <v>0</v>
      </c>
      <c r="L472" s="3">
        <v>0</v>
      </c>
      <c r="M472" s="3">
        <v>11.66</v>
      </c>
      <c r="N472" s="3">
        <v>11.89</v>
      </c>
      <c r="O472" s="3">
        <v>20.43</v>
      </c>
      <c r="P472" s="3">
        <v>0</v>
      </c>
      <c r="Q472" s="3">
        <v>5.7</v>
      </c>
      <c r="R472" s="3">
        <v>0</v>
      </c>
      <c r="S472" s="3">
        <v>1.3</v>
      </c>
      <c r="T472" s="3">
        <v>0.2</v>
      </c>
      <c r="U472" s="3">
        <v>0.2</v>
      </c>
      <c r="V472" s="3">
        <v>0</v>
      </c>
      <c r="W472" s="3">
        <v>7.1</v>
      </c>
      <c r="X472" s="3">
        <v>0</v>
      </c>
      <c r="Y472" s="3">
        <v>7.73</v>
      </c>
      <c r="Z472" s="3">
        <v>0</v>
      </c>
      <c r="AA472" s="3">
        <v>0</v>
      </c>
      <c r="AB472" s="3">
        <v>0</v>
      </c>
      <c r="AC472" s="3">
        <v>7.47</v>
      </c>
      <c r="AD472" s="3">
        <v>0.48</v>
      </c>
      <c r="AE472" s="3">
        <v>1.19</v>
      </c>
      <c r="AF472" s="3">
        <v>3.1</v>
      </c>
      <c r="AG472" s="3">
        <v>2.13</v>
      </c>
      <c r="AH472" s="3">
        <v>0</v>
      </c>
      <c r="AI472" s="3">
        <v>0</v>
      </c>
      <c r="AJ472" s="3">
        <v>1.33</v>
      </c>
      <c r="AK472" s="3">
        <v>1.22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24.93</v>
      </c>
      <c r="AR472" s="3">
        <v>0</v>
      </c>
      <c r="AS472" s="3">
        <v>0</v>
      </c>
      <c r="AT472" s="4">
        <v>1.2</v>
      </c>
    </row>
    <row r="473" spans="1:46" x14ac:dyDescent="0.25">
      <c r="A473" s="65">
        <v>2021</v>
      </c>
      <c r="B473" s="65">
        <v>12</v>
      </c>
      <c r="C473" s="63">
        <v>20</v>
      </c>
      <c r="D473" s="64">
        <v>16</v>
      </c>
      <c r="E473" s="5">
        <v>0</v>
      </c>
      <c r="F473" s="3">
        <v>0</v>
      </c>
      <c r="G473" s="3">
        <v>3.58</v>
      </c>
      <c r="H473" s="3">
        <v>0</v>
      </c>
      <c r="I473" s="3">
        <v>26.64</v>
      </c>
      <c r="J473" s="3">
        <v>0</v>
      </c>
      <c r="K473" s="3">
        <v>0</v>
      </c>
      <c r="L473" s="3">
        <v>0</v>
      </c>
      <c r="M473" s="3">
        <v>11.67</v>
      </c>
      <c r="N473" s="3">
        <v>11.89</v>
      </c>
      <c r="O473" s="3">
        <v>21.56</v>
      </c>
      <c r="P473" s="3">
        <v>0</v>
      </c>
      <c r="Q473" s="3">
        <v>5.67</v>
      </c>
      <c r="R473" s="3">
        <v>0</v>
      </c>
      <c r="S473" s="3">
        <v>1.3</v>
      </c>
      <c r="T473" s="3">
        <v>0.2</v>
      </c>
      <c r="U473" s="3">
        <v>0.2</v>
      </c>
      <c r="V473" s="3">
        <v>0</v>
      </c>
      <c r="W473" s="3">
        <v>7.1</v>
      </c>
      <c r="X473" s="3">
        <v>0</v>
      </c>
      <c r="Y473" s="3">
        <v>7.74</v>
      </c>
      <c r="Z473" s="3">
        <v>0.5</v>
      </c>
      <c r="AA473" s="3">
        <v>0</v>
      </c>
      <c r="AB473" s="3">
        <v>0</v>
      </c>
      <c r="AC473" s="3">
        <v>7.47</v>
      </c>
      <c r="AD473" s="3">
        <v>0</v>
      </c>
      <c r="AE473" s="3">
        <v>1.21</v>
      </c>
      <c r="AF473" s="3">
        <v>3.1</v>
      </c>
      <c r="AG473" s="3">
        <v>2.13</v>
      </c>
      <c r="AH473" s="3">
        <v>0</v>
      </c>
      <c r="AI473" s="3">
        <v>0</v>
      </c>
      <c r="AJ473" s="3">
        <v>1.33</v>
      </c>
      <c r="AK473" s="3">
        <v>1.21</v>
      </c>
      <c r="AL473" s="3">
        <v>0.2</v>
      </c>
      <c r="AM473" s="3">
        <v>0</v>
      </c>
      <c r="AN473" s="3">
        <v>0</v>
      </c>
      <c r="AO473" s="3">
        <v>0.2</v>
      </c>
      <c r="AP473" s="3">
        <v>0</v>
      </c>
      <c r="AQ473" s="3">
        <v>24.93</v>
      </c>
      <c r="AR473" s="3">
        <v>0</v>
      </c>
      <c r="AS473" s="3">
        <v>0</v>
      </c>
      <c r="AT473" s="4">
        <v>1.2</v>
      </c>
    </row>
    <row r="474" spans="1:46" x14ac:dyDescent="0.25">
      <c r="A474" s="65">
        <v>2021</v>
      </c>
      <c r="B474" s="65">
        <v>12</v>
      </c>
      <c r="C474" s="63">
        <v>20</v>
      </c>
      <c r="D474" s="64">
        <v>17</v>
      </c>
      <c r="E474" s="5">
        <v>44.46</v>
      </c>
      <c r="F474" s="3">
        <v>0</v>
      </c>
      <c r="G474" s="3">
        <v>44.79</v>
      </c>
      <c r="H474" s="3">
        <v>0</v>
      </c>
      <c r="I474" s="3">
        <v>26.63</v>
      </c>
      <c r="J474" s="3">
        <v>0</v>
      </c>
      <c r="K474" s="3">
        <v>0</v>
      </c>
      <c r="L474" s="3">
        <v>0</v>
      </c>
      <c r="M474" s="3">
        <v>11.62</v>
      </c>
      <c r="N474" s="3">
        <v>11.85</v>
      </c>
      <c r="O474" s="3">
        <v>21.56</v>
      </c>
      <c r="P474" s="3">
        <v>0</v>
      </c>
      <c r="Q474" s="3">
        <v>5.67</v>
      </c>
      <c r="R474" s="3">
        <v>0</v>
      </c>
      <c r="S474" s="3">
        <v>1.3</v>
      </c>
      <c r="T474" s="3">
        <v>0.2</v>
      </c>
      <c r="U474" s="3">
        <v>0.2</v>
      </c>
      <c r="V474" s="3">
        <v>0</v>
      </c>
      <c r="W474" s="3">
        <v>7.1</v>
      </c>
      <c r="X474" s="3">
        <v>0</v>
      </c>
      <c r="Y474" s="3">
        <v>7.71</v>
      </c>
      <c r="Z474" s="3">
        <v>0.5</v>
      </c>
      <c r="AA474" s="3">
        <v>0</v>
      </c>
      <c r="AB474" s="3">
        <v>0</v>
      </c>
      <c r="AC474" s="3">
        <v>7.46</v>
      </c>
      <c r="AD474" s="3">
        <v>0</v>
      </c>
      <c r="AE474" s="3">
        <v>1.26</v>
      </c>
      <c r="AF474" s="3">
        <v>3.1</v>
      </c>
      <c r="AG474" s="3">
        <v>2.13</v>
      </c>
      <c r="AH474" s="3">
        <v>0</v>
      </c>
      <c r="AI474" s="3">
        <v>0</v>
      </c>
      <c r="AJ474" s="3">
        <v>1.33</v>
      </c>
      <c r="AK474" s="3">
        <v>1.21</v>
      </c>
      <c r="AL474" s="3">
        <v>0.2</v>
      </c>
      <c r="AM474" s="3">
        <v>0</v>
      </c>
      <c r="AN474" s="3">
        <v>0</v>
      </c>
      <c r="AO474" s="3">
        <v>0.2</v>
      </c>
      <c r="AP474" s="3">
        <v>0</v>
      </c>
      <c r="AQ474" s="3">
        <v>24.89</v>
      </c>
      <c r="AR474" s="3">
        <v>0</v>
      </c>
      <c r="AS474" s="3">
        <v>0</v>
      </c>
      <c r="AT474" s="4">
        <v>1.2</v>
      </c>
    </row>
    <row r="475" spans="1:46" x14ac:dyDescent="0.25">
      <c r="A475" s="65">
        <v>2021</v>
      </c>
      <c r="B475" s="65">
        <v>12</v>
      </c>
      <c r="C475" s="63">
        <v>20</v>
      </c>
      <c r="D475" s="64">
        <v>18</v>
      </c>
      <c r="E475" s="5">
        <v>46.33</v>
      </c>
      <c r="F475" s="3">
        <v>0</v>
      </c>
      <c r="G475" s="3">
        <v>44.81</v>
      </c>
      <c r="H475" s="3">
        <v>0</v>
      </c>
      <c r="I475" s="3">
        <v>26.62</v>
      </c>
      <c r="J475" s="3">
        <v>0</v>
      </c>
      <c r="K475" s="3">
        <v>0.05</v>
      </c>
      <c r="L475" s="3">
        <v>0</v>
      </c>
      <c r="M475" s="3">
        <v>11.67</v>
      </c>
      <c r="N475" s="3">
        <v>11.88</v>
      </c>
      <c r="O475" s="3">
        <v>21.56</v>
      </c>
      <c r="P475" s="3">
        <v>0</v>
      </c>
      <c r="Q475" s="3">
        <v>5.73</v>
      </c>
      <c r="R475" s="3">
        <v>0</v>
      </c>
      <c r="S475" s="3">
        <v>1.3</v>
      </c>
      <c r="T475" s="3">
        <v>0.2</v>
      </c>
      <c r="U475" s="3">
        <v>0.2</v>
      </c>
      <c r="V475" s="3">
        <v>0</v>
      </c>
      <c r="W475" s="3">
        <v>7.1</v>
      </c>
      <c r="X475" s="3">
        <v>0</v>
      </c>
      <c r="Y475" s="3">
        <v>7.75</v>
      </c>
      <c r="Z475" s="3">
        <v>0.5</v>
      </c>
      <c r="AA475" s="3">
        <v>0</v>
      </c>
      <c r="AB475" s="3">
        <v>0</v>
      </c>
      <c r="AC475" s="3">
        <v>7.47</v>
      </c>
      <c r="AD475" s="3">
        <v>0.38</v>
      </c>
      <c r="AE475" s="3">
        <v>1.1499999999999999</v>
      </c>
      <c r="AF475" s="3">
        <v>3.1</v>
      </c>
      <c r="AG475" s="3">
        <v>2.13</v>
      </c>
      <c r="AH475" s="3">
        <v>0</v>
      </c>
      <c r="AI475" s="3">
        <v>0</v>
      </c>
      <c r="AJ475" s="3">
        <v>0.48</v>
      </c>
      <c r="AK475" s="3">
        <v>1.22</v>
      </c>
      <c r="AL475" s="3">
        <v>0.2</v>
      </c>
      <c r="AM475" s="3">
        <v>0</v>
      </c>
      <c r="AN475" s="3">
        <v>0</v>
      </c>
      <c r="AO475" s="3">
        <v>0.2</v>
      </c>
      <c r="AP475" s="3">
        <v>0</v>
      </c>
      <c r="AQ475" s="3">
        <v>24.92</v>
      </c>
      <c r="AR475" s="3">
        <v>9.6300000000000008</v>
      </c>
      <c r="AS475" s="3">
        <v>0</v>
      </c>
      <c r="AT475" s="4">
        <v>1.2</v>
      </c>
    </row>
    <row r="476" spans="1:46" x14ac:dyDescent="0.25">
      <c r="A476" s="65">
        <v>2021</v>
      </c>
      <c r="B476" s="65">
        <v>12</v>
      </c>
      <c r="C476" s="63">
        <v>20</v>
      </c>
      <c r="D476" s="64">
        <v>19</v>
      </c>
      <c r="E476" s="5">
        <v>46.34</v>
      </c>
      <c r="F476" s="3">
        <v>0</v>
      </c>
      <c r="G476" s="3">
        <v>44.45</v>
      </c>
      <c r="H476" s="3">
        <v>8.69</v>
      </c>
      <c r="I476" s="3">
        <v>25.77</v>
      </c>
      <c r="J476" s="3">
        <v>17.100000000000001</v>
      </c>
      <c r="K476" s="3">
        <v>20.65</v>
      </c>
      <c r="L476" s="3">
        <v>7.17</v>
      </c>
      <c r="M476" s="3">
        <v>11.76</v>
      </c>
      <c r="N476" s="3">
        <v>11.96</v>
      </c>
      <c r="O476" s="3">
        <v>21.67</v>
      </c>
      <c r="P476" s="3">
        <v>5.4</v>
      </c>
      <c r="Q476" s="3">
        <v>5.77</v>
      </c>
      <c r="R476" s="3">
        <v>0</v>
      </c>
      <c r="S476" s="3">
        <v>1.3</v>
      </c>
      <c r="T476" s="3">
        <v>0.2</v>
      </c>
      <c r="U476" s="3">
        <v>0.2</v>
      </c>
      <c r="V476" s="3">
        <v>0</v>
      </c>
      <c r="W476" s="3">
        <v>7.1</v>
      </c>
      <c r="X476" s="3">
        <v>0</v>
      </c>
      <c r="Y476" s="3">
        <v>7.78</v>
      </c>
      <c r="Z476" s="3">
        <v>0.5</v>
      </c>
      <c r="AA476" s="3">
        <v>0</v>
      </c>
      <c r="AB476" s="3">
        <v>0</v>
      </c>
      <c r="AC476" s="3">
        <v>7.47</v>
      </c>
      <c r="AD476" s="3">
        <v>5.09</v>
      </c>
      <c r="AE476" s="3">
        <v>1.2</v>
      </c>
      <c r="AF476" s="3">
        <v>3.1</v>
      </c>
      <c r="AG476" s="3">
        <v>2.13</v>
      </c>
      <c r="AH476" s="3">
        <v>0</v>
      </c>
      <c r="AI476" s="3">
        <v>0</v>
      </c>
      <c r="AJ476" s="3">
        <v>0</v>
      </c>
      <c r="AK476" s="3">
        <v>0.69</v>
      </c>
      <c r="AL476" s="3">
        <v>0.2</v>
      </c>
      <c r="AM476" s="3">
        <v>0</v>
      </c>
      <c r="AN476" s="3">
        <v>0</v>
      </c>
      <c r="AO476" s="3">
        <v>0.2</v>
      </c>
      <c r="AP476" s="3">
        <v>0</v>
      </c>
      <c r="AQ476" s="3">
        <v>24.92</v>
      </c>
      <c r="AR476" s="3">
        <v>34.81</v>
      </c>
      <c r="AS476" s="3">
        <v>0</v>
      </c>
      <c r="AT476" s="4">
        <v>1.2</v>
      </c>
    </row>
    <row r="477" spans="1:46" x14ac:dyDescent="0.25">
      <c r="A477" s="65">
        <v>2021</v>
      </c>
      <c r="B477" s="65">
        <v>12</v>
      </c>
      <c r="C477" s="63">
        <v>20</v>
      </c>
      <c r="D477" s="64">
        <v>20</v>
      </c>
      <c r="E477" s="5">
        <v>46.09</v>
      </c>
      <c r="F477" s="3">
        <v>0</v>
      </c>
      <c r="G477" s="3">
        <v>43.31</v>
      </c>
      <c r="H477" s="3">
        <v>31.6</v>
      </c>
      <c r="I477" s="3">
        <v>25.75</v>
      </c>
      <c r="J477" s="3">
        <v>24.63</v>
      </c>
      <c r="K477" s="3">
        <v>20.89</v>
      </c>
      <c r="L477" s="3">
        <v>20.92</v>
      </c>
      <c r="M477" s="3">
        <v>11.7</v>
      </c>
      <c r="N477" s="3">
        <v>11.92</v>
      </c>
      <c r="O477" s="3">
        <v>21.58</v>
      </c>
      <c r="P477" s="3">
        <v>20.66</v>
      </c>
      <c r="Q477" s="3">
        <v>5.83</v>
      </c>
      <c r="R477" s="3">
        <v>0</v>
      </c>
      <c r="S477" s="3">
        <v>1.3</v>
      </c>
      <c r="T477" s="3">
        <v>0.2</v>
      </c>
      <c r="U477" s="3">
        <v>0.2</v>
      </c>
      <c r="V477" s="3">
        <v>0</v>
      </c>
      <c r="W477" s="3">
        <v>7.1</v>
      </c>
      <c r="X477" s="3">
        <v>0</v>
      </c>
      <c r="Y477" s="3">
        <v>7.76</v>
      </c>
      <c r="Z477" s="3">
        <v>0.5</v>
      </c>
      <c r="AA477" s="3">
        <v>0</v>
      </c>
      <c r="AB477" s="3">
        <v>0</v>
      </c>
      <c r="AC477" s="3">
        <v>7.47</v>
      </c>
      <c r="AD477" s="3">
        <v>5.03</v>
      </c>
      <c r="AE477" s="3">
        <v>1.1299999999999999</v>
      </c>
      <c r="AF477" s="3">
        <v>3.1</v>
      </c>
      <c r="AG477" s="3">
        <v>2.13</v>
      </c>
      <c r="AH477" s="3">
        <v>0</v>
      </c>
      <c r="AI477" s="3">
        <v>0</v>
      </c>
      <c r="AJ477" s="3">
        <v>0.01</v>
      </c>
      <c r="AK477" s="3">
        <v>0</v>
      </c>
      <c r="AL477" s="3">
        <v>0.2</v>
      </c>
      <c r="AM477" s="3">
        <v>0</v>
      </c>
      <c r="AN477" s="3">
        <v>0</v>
      </c>
      <c r="AO477" s="3">
        <v>0.2</v>
      </c>
      <c r="AP477" s="3">
        <v>0</v>
      </c>
      <c r="AQ477" s="3">
        <v>24.92</v>
      </c>
      <c r="AR477" s="3">
        <v>34.229999999999997</v>
      </c>
      <c r="AS477" s="3">
        <v>0</v>
      </c>
      <c r="AT477" s="4">
        <v>1.2</v>
      </c>
    </row>
    <row r="478" spans="1:46" x14ac:dyDescent="0.25">
      <c r="A478" s="65">
        <v>2021</v>
      </c>
      <c r="B478" s="65">
        <v>12</v>
      </c>
      <c r="C478" s="63">
        <v>20</v>
      </c>
      <c r="D478" s="64">
        <v>21</v>
      </c>
      <c r="E478" s="5">
        <v>45.66</v>
      </c>
      <c r="F478" s="3">
        <v>0</v>
      </c>
      <c r="G478" s="3">
        <v>43.3</v>
      </c>
      <c r="H478" s="3">
        <v>31.33</v>
      </c>
      <c r="I478" s="3">
        <v>25.8</v>
      </c>
      <c r="J478" s="3">
        <v>24.62</v>
      </c>
      <c r="K478" s="3">
        <v>20.83</v>
      </c>
      <c r="L478" s="3">
        <v>20.86</v>
      </c>
      <c r="M478" s="3">
        <v>11.66</v>
      </c>
      <c r="N478" s="3">
        <v>11.89</v>
      </c>
      <c r="O478" s="3">
        <v>21.55</v>
      </c>
      <c r="P478" s="3">
        <v>20.64</v>
      </c>
      <c r="Q478" s="3">
        <v>5.88</v>
      </c>
      <c r="R478" s="3">
        <v>0</v>
      </c>
      <c r="S478" s="3">
        <v>1.3</v>
      </c>
      <c r="T478" s="3">
        <v>0.2</v>
      </c>
      <c r="U478" s="3">
        <v>0.2</v>
      </c>
      <c r="V478" s="3">
        <v>0</v>
      </c>
      <c r="W478" s="3">
        <v>7.1</v>
      </c>
      <c r="X478" s="3">
        <v>0</v>
      </c>
      <c r="Y478" s="3">
        <v>7.75</v>
      </c>
      <c r="Z478" s="3">
        <v>0.5</v>
      </c>
      <c r="AA478" s="3">
        <v>0</v>
      </c>
      <c r="AB478" s="3">
        <v>0</v>
      </c>
      <c r="AC478" s="3">
        <v>7.46</v>
      </c>
      <c r="AD478" s="3">
        <v>5.0199999999999996</v>
      </c>
      <c r="AE478" s="3">
        <v>1.17</v>
      </c>
      <c r="AF478" s="3">
        <v>3.1</v>
      </c>
      <c r="AG478" s="3">
        <v>2.13</v>
      </c>
      <c r="AH478" s="3">
        <v>0</v>
      </c>
      <c r="AI478" s="3">
        <v>0</v>
      </c>
      <c r="AJ478" s="3">
        <v>0</v>
      </c>
      <c r="AK478" s="3">
        <v>0</v>
      </c>
      <c r="AL478" s="3">
        <v>0.2</v>
      </c>
      <c r="AM478" s="3">
        <v>0</v>
      </c>
      <c r="AN478" s="3">
        <v>0</v>
      </c>
      <c r="AO478" s="3">
        <v>0.2</v>
      </c>
      <c r="AP478" s="3">
        <v>0</v>
      </c>
      <c r="AQ478" s="3">
        <v>24.92</v>
      </c>
      <c r="AR478" s="3">
        <v>34.06</v>
      </c>
      <c r="AS478" s="3">
        <v>0</v>
      </c>
      <c r="AT478" s="4">
        <v>1.2</v>
      </c>
    </row>
    <row r="479" spans="1:46" x14ac:dyDescent="0.25">
      <c r="A479" s="65">
        <v>2021</v>
      </c>
      <c r="B479" s="65">
        <v>12</v>
      </c>
      <c r="C479" s="63">
        <v>20</v>
      </c>
      <c r="D479" s="64">
        <v>22</v>
      </c>
      <c r="E479" s="5">
        <v>45.51</v>
      </c>
      <c r="F479" s="3">
        <v>0</v>
      </c>
      <c r="G479" s="3">
        <v>44.77</v>
      </c>
      <c r="H479" s="3">
        <v>1.1499999999999999</v>
      </c>
      <c r="I479" s="3">
        <v>25.82</v>
      </c>
      <c r="J479" s="3">
        <v>24.66</v>
      </c>
      <c r="K479" s="3">
        <v>20.81</v>
      </c>
      <c r="L479" s="3">
        <v>20.85</v>
      </c>
      <c r="M479" s="3">
        <v>11.66</v>
      </c>
      <c r="N479" s="3">
        <v>11.88</v>
      </c>
      <c r="O479" s="3">
        <v>21.55</v>
      </c>
      <c r="P479" s="3">
        <v>20.63</v>
      </c>
      <c r="Q479" s="3">
        <v>5.93</v>
      </c>
      <c r="R479" s="3">
        <v>0</v>
      </c>
      <c r="S479" s="3">
        <v>1.3</v>
      </c>
      <c r="T479" s="3">
        <v>0.2</v>
      </c>
      <c r="U479" s="3">
        <v>0.2</v>
      </c>
      <c r="V479" s="3">
        <v>0</v>
      </c>
      <c r="W479" s="3">
        <v>7.1</v>
      </c>
      <c r="X479" s="3">
        <v>0</v>
      </c>
      <c r="Y479" s="3">
        <v>7.75</v>
      </c>
      <c r="Z479" s="3">
        <v>0.5</v>
      </c>
      <c r="AA479" s="3">
        <v>0</v>
      </c>
      <c r="AB479" s="3">
        <v>0</v>
      </c>
      <c r="AC479" s="3">
        <v>7.46</v>
      </c>
      <c r="AD479" s="3">
        <v>5.0199999999999996</v>
      </c>
      <c r="AE479" s="3">
        <v>1.2</v>
      </c>
      <c r="AF479" s="3">
        <v>3.1</v>
      </c>
      <c r="AG479" s="3">
        <v>2.13</v>
      </c>
      <c r="AH479" s="3">
        <v>0</v>
      </c>
      <c r="AI479" s="3">
        <v>0</v>
      </c>
      <c r="AJ479" s="3">
        <v>1</v>
      </c>
      <c r="AK479" s="3">
        <v>0.78</v>
      </c>
      <c r="AL479" s="3">
        <v>0.2</v>
      </c>
      <c r="AM479" s="3">
        <v>0</v>
      </c>
      <c r="AN479" s="3">
        <v>0</v>
      </c>
      <c r="AO479" s="3">
        <v>0.2</v>
      </c>
      <c r="AP479" s="3">
        <v>0</v>
      </c>
      <c r="AQ479" s="3">
        <v>24.92</v>
      </c>
      <c r="AR479" s="3">
        <v>34.11</v>
      </c>
      <c r="AS479" s="3">
        <v>0</v>
      </c>
      <c r="AT479" s="4">
        <v>1.2</v>
      </c>
    </row>
    <row r="480" spans="1:46" x14ac:dyDescent="0.25">
      <c r="A480" s="65">
        <v>2021</v>
      </c>
      <c r="B480" s="65">
        <v>12</v>
      </c>
      <c r="C480" s="63">
        <v>20</v>
      </c>
      <c r="D480" s="64">
        <v>23</v>
      </c>
      <c r="E480" s="5">
        <v>44.84</v>
      </c>
      <c r="F480" s="3">
        <v>0</v>
      </c>
      <c r="G480" s="3">
        <v>44.75</v>
      </c>
      <c r="H480" s="3">
        <v>0</v>
      </c>
      <c r="I480" s="3">
        <v>25.8</v>
      </c>
      <c r="J480" s="3">
        <v>24.6</v>
      </c>
      <c r="K480" s="3">
        <v>20.81</v>
      </c>
      <c r="L480" s="3">
        <v>1.44</v>
      </c>
      <c r="M480" s="3">
        <v>11.63</v>
      </c>
      <c r="N480" s="3">
        <v>11.84</v>
      </c>
      <c r="O480" s="3">
        <v>21.54</v>
      </c>
      <c r="P480" s="3">
        <v>20.61</v>
      </c>
      <c r="Q480" s="3">
        <v>5.98</v>
      </c>
      <c r="R480" s="3">
        <v>0</v>
      </c>
      <c r="S480" s="3">
        <v>1.3</v>
      </c>
      <c r="T480" s="3">
        <v>0.2</v>
      </c>
      <c r="U480" s="3">
        <v>0.2</v>
      </c>
      <c r="V480" s="3">
        <v>0</v>
      </c>
      <c r="W480" s="3">
        <v>7.1</v>
      </c>
      <c r="X480" s="3">
        <v>0</v>
      </c>
      <c r="Y480" s="3">
        <v>7.72</v>
      </c>
      <c r="Z480" s="3">
        <v>0.5</v>
      </c>
      <c r="AA480" s="3">
        <v>0</v>
      </c>
      <c r="AB480" s="3">
        <v>0</v>
      </c>
      <c r="AC480" s="3">
        <v>7.46</v>
      </c>
      <c r="AD480" s="3">
        <v>4.97</v>
      </c>
      <c r="AE480" s="3">
        <v>1.27</v>
      </c>
      <c r="AF480" s="3">
        <v>3.1</v>
      </c>
      <c r="AG480" s="3">
        <v>2.13</v>
      </c>
      <c r="AH480" s="3">
        <v>0</v>
      </c>
      <c r="AI480" s="3">
        <v>0</v>
      </c>
      <c r="AJ480" s="3">
        <v>1.34</v>
      </c>
      <c r="AK480" s="3">
        <v>1.22</v>
      </c>
      <c r="AL480" s="3">
        <v>0.2</v>
      </c>
      <c r="AM480" s="3">
        <v>0</v>
      </c>
      <c r="AN480" s="3">
        <v>0</v>
      </c>
      <c r="AO480" s="3">
        <v>0.2</v>
      </c>
      <c r="AP480" s="3">
        <v>0</v>
      </c>
      <c r="AQ480" s="3">
        <v>24.91</v>
      </c>
      <c r="AR480" s="3">
        <v>33.96</v>
      </c>
      <c r="AS480" s="3">
        <v>0</v>
      </c>
      <c r="AT480" s="4">
        <v>1.2</v>
      </c>
    </row>
    <row r="481" spans="1:46" x14ac:dyDescent="0.25">
      <c r="A481" s="65">
        <v>2021</v>
      </c>
      <c r="B481" s="65">
        <v>12</v>
      </c>
      <c r="C481" s="63">
        <v>20</v>
      </c>
      <c r="D481" s="64">
        <v>24</v>
      </c>
      <c r="E481" s="5">
        <v>43.81</v>
      </c>
      <c r="F481" s="3">
        <v>0</v>
      </c>
      <c r="G481" s="3">
        <v>44.7</v>
      </c>
      <c r="H481" s="3">
        <v>0</v>
      </c>
      <c r="I481" s="3">
        <v>27.81</v>
      </c>
      <c r="J481" s="3">
        <v>2.17</v>
      </c>
      <c r="K481" s="3">
        <v>20.84</v>
      </c>
      <c r="L481" s="3">
        <v>0</v>
      </c>
      <c r="M481" s="3">
        <v>11.5</v>
      </c>
      <c r="N481" s="3">
        <v>11.75</v>
      </c>
      <c r="O481" s="3">
        <v>21.5</v>
      </c>
      <c r="P481" s="3">
        <v>0.76</v>
      </c>
      <c r="Q481" s="3">
        <v>6</v>
      </c>
      <c r="R481" s="3">
        <v>0</v>
      </c>
      <c r="S481" s="3">
        <v>1.3</v>
      </c>
      <c r="T481" s="3">
        <v>0</v>
      </c>
      <c r="U481" s="3">
        <v>0.2</v>
      </c>
      <c r="V481" s="3">
        <v>0</v>
      </c>
      <c r="W481" s="3">
        <v>7.1</v>
      </c>
      <c r="X481" s="3">
        <v>0</v>
      </c>
      <c r="Y481" s="3">
        <v>7.66</v>
      </c>
      <c r="Z481" s="3">
        <v>0</v>
      </c>
      <c r="AA481" s="3">
        <v>0</v>
      </c>
      <c r="AB481" s="3">
        <v>0</v>
      </c>
      <c r="AC481" s="3">
        <v>7.46</v>
      </c>
      <c r="AD481" s="3">
        <v>4.93</v>
      </c>
      <c r="AE481" s="3">
        <v>1.32</v>
      </c>
      <c r="AF481" s="3">
        <v>3.1</v>
      </c>
      <c r="AG481" s="3">
        <v>2.13</v>
      </c>
      <c r="AH481" s="3">
        <v>0</v>
      </c>
      <c r="AI481" s="3">
        <v>0</v>
      </c>
      <c r="AJ481" s="3">
        <v>1.35</v>
      </c>
      <c r="AK481" s="3">
        <v>1.22</v>
      </c>
      <c r="AL481" s="3">
        <v>0.2</v>
      </c>
      <c r="AM481" s="3">
        <v>0</v>
      </c>
      <c r="AN481" s="3">
        <v>0</v>
      </c>
      <c r="AO481" s="3">
        <v>0.4</v>
      </c>
      <c r="AP481" s="3">
        <v>0</v>
      </c>
      <c r="AQ481" s="3">
        <v>24.91</v>
      </c>
      <c r="AR481" s="3">
        <v>33.729999999999997</v>
      </c>
      <c r="AS481" s="3">
        <v>0</v>
      </c>
      <c r="AT481" s="4">
        <v>1.3</v>
      </c>
    </row>
    <row r="482" spans="1:46" x14ac:dyDescent="0.25">
      <c r="A482" s="65">
        <v>2021</v>
      </c>
      <c r="B482" s="65">
        <v>12</v>
      </c>
      <c r="C482" s="63">
        <v>21</v>
      </c>
      <c r="D482" s="64">
        <v>1</v>
      </c>
      <c r="E482" s="5">
        <v>43.85</v>
      </c>
      <c r="F482" s="3">
        <v>0</v>
      </c>
      <c r="G482" s="3">
        <v>44.7</v>
      </c>
      <c r="H482" s="3">
        <v>0</v>
      </c>
      <c r="I482" s="3">
        <v>27.98</v>
      </c>
      <c r="J482" s="3">
        <v>0</v>
      </c>
      <c r="K482" s="3">
        <v>1.44</v>
      </c>
      <c r="L482" s="3">
        <v>0</v>
      </c>
      <c r="M482" s="3">
        <v>11.52</v>
      </c>
      <c r="N482" s="3">
        <v>11.76</v>
      </c>
      <c r="O482" s="3">
        <v>21.5</v>
      </c>
      <c r="P482" s="3">
        <v>0</v>
      </c>
      <c r="Q482" s="3">
        <v>6.02</v>
      </c>
      <c r="R482" s="3">
        <v>0</v>
      </c>
      <c r="S482" s="3">
        <v>1.3</v>
      </c>
      <c r="T482" s="3">
        <v>0</v>
      </c>
      <c r="U482" s="3">
        <v>0.2</v>
      </c>
      <c r="V482" s="3">
        <v>0</v>
      </c>
      <c r="W482" s="3">
        <v>7.1</v>
      </c>
      <c r="X482" s="3">
        <v>0</v>
      </c>
      <c r="Y482" s="3">
        <v>7.67</v>
      </c>
      <c r="Z482" s="3">
        <v>0</v>
      </c>
      <c r="AA482" s="3">
        <v>0</v>
      </c>
      <c r="AB482" s="3">
        <v>0</v>
      </c>
      <c r="AC482" s="3">
        <v>7.47</v>
      </c>
      <c r="AD482" s="3">
        <v>4.99</v>
      </c>
      <c r="AE482" s="3">
        <v>1.23</v>
      </c>
      <c r="AF482" s="3">
        <v>3.1</v>
      </c>
      <c r="AG482" s="3">
        <v>2.13</v>
      </c>
      <c r="AH482" s="3">
        <v>0</v>
      </c>
      <c r="AI482" s="3">
        <v>0</v>
      </c>
      <c r="AJ482" s="3">
        <v>1.35</v>
      </c>
      <c r="AK482" s="3">
        <v>1.22</v>
      </c>
      <c r="AL482" s="3">
        <v>0.2</v>
      </c>
      <c r="AM482" s="3">
        <v>0</v>
      </c>
      <c r="AN482" s="3">
        <v>0</v>
      </c>
      <c r="AO482" s="3">
        <v>0.4</v>
      </c>
      <c r="AP482" s="3">
        <v>0</v>
      </c>
      <c r="AQ482" s="3">
        <v>24.9</v>
      </c>
      <c r="AR482" s="3">
        <v>5.52</v>
      </c>
      <c r="AS482" s="3">
        <v>0</v>
      </c>
      <c r="AT482" s="4">
        <v>1.3</v>
      </c>
    </row>
    <row r="483" spans="1:46" x14ac:dyDescent="0.25">
      <c r="A483" s="65">
        <v>2021</v>
      </c>
      <c r="B483" s="65">
        <v>12</v>
      </c>
      <c r="C483" s="63">
        <v>21</v>
      </c>
      <c r="D483" s="64">
        <v>2</v>
      </c>
      <c r="E483" s="5">
        <v>42.42</v>
      </c>
      <c r="F483" s="3">
        <v>0</v>
      </c>
      <c r="G483" s="3">
        <v>43.17</v>
      </c>
      <c r="H483" s="3">
        <v>0</v>
      </c>
      <c r="I483" s="3">
        <v>28.02</v>
      </c>
      <c r="J483" s="3">
        <v>0</v>
      </c>
      <c r="K483" s="3">
        <v>0</v>
      </c>
      <c r="L483" s="3">
        <v>0</v>
      </c>
      <c r="M483" s="3">
        <v>11.54</v>
      </c>
      <c r="N483" s="3">
        <v>11.77</v>
      </c>
      <c r="O483" s="3">
        <v>21.51</v>
      </c>
      <c r="P483" s="3">
        <v>0</v>
      </c>
      <c r="Q483" s="3">
        <v>6.05</v>
      </c>
      <c r="R483" s="3">
        <v>0</v>
      </c>
      <c r="S483" s="3">
        <v>1.3</v>
      </c>
      <c r="T483" s="3">
        <v>0</v>
      </c>
      <c r="U483" s="3">
        <v>0.2</v>
      </c>
      <c r="V483" s="3">
        <v>0</v>
      </c>
      <c r="W483" s="3">
        <v>7.1</v>
      </c>
      <c r="X483" s="3">
        <v>0</v>
      </c>
      <c r="Y483" s="3">
        <v>7.67</v>
      </c>
      <c r="Z483" s="3">
        <v>0</v>
      </c>
      <c r="AA483" s="3">
        <v>0</v>
      </c>
      <c r="AB483" s="3">
        <v>0</v>
      </c>
      <c r="AC483" s="3">
        <v>7.47</v>
      </c>
      <c r="AD483" s="3">
        <v>4.96</v>
      </c>
      <c r="AE483" s="3">
        <v>1.2</v>
      </c>
      <c r="AF483" s="3">
        <v>3.1</v>
      </c>
      <c r="AG483" s="3">
        <v>2.13</v>
      </c>
      <c r="AH483" s="3">
        <v>0</v>
      </c>
      <c r="AI483" s="3">
        <v>0</v>
      </c>
      <c r="AJ483" s="3">
        <v>1.35</v>
      </c>
      <c r="AK483" s="3">
        <v>1.22</v>
      </c>
      <c r="AL483" s="3">
        <v>0.2</v>
      </c>
      <c r="AM483" s="3">
        <v>0</v>
      </c>
      <c r="AN483" s="3">
        <v>0</v>
      </c>
      <c r="AO483" s="3">
        <v>0.4</v>
      </c>
      <c r="AP483" s="3">
        <v>0</v>
      </c>
      <c r="AQ483" s="3">
        <v>24.91</v>
      </c>
      <c r="AR483" s="3">
        <v>0</v>
      </c>
      <c r="AS483" s="3">
        <v>0</v>
      </c>
      <c r="AT483" s="4">
        <v>1.3</v>
      </c>
    </row>
    <row r="484" spans="1:46" x14ac:dyDescent="0.25">
      <c r="A484" s="65">
        <v>2021</v>
      </c>
      <c r="B484" s="65">
        <v>12</v>
      </c>
      <c r="C484" s="63">
        <v>21</v>
      </c>
      <c r="D484" s="64">
        <v>3</v>
      </c>
      <c r="E484" s="5">
        <v>0.01</v>
      </c>
      <c r="F484" s="3">
        <v>0</v>
      </c>
      <c r="G484" s="3">
        <v>0.56999999999999995</v>
      </c>
      <c r="H484" s="3">
        <v>0</v>
      </c>
      <c r="I484" s="3">
        <v>28.02</v>
      </c>
      <c r="J484" s="3">
        <v>0</v>
      </c>
      <c r="K484" s="3">
        <v>0</v>
      </c>
      <c r="L484" s="3">
        <v>0</v>
      </c>
      <c r="M484" s="3">
        <v>11.57</v>
      </c>
      <c r="N484" s="3">
        <v>11.81</v>
      </c>
      <c r="O484" s="3">
        <v>21.55</v>
      </c>
      <c r="P484" s="3">
        <v>0</v>
      </c>
      <c r="Q484" s="3">
        <v>5.97</v>
      </c>
      <c r="R484" s="3">
        <v>0</v>
      </c>
      <c r="S484" s="3">
        <v>1.3</v>
      </c>
      <c r="T484" s="3">
        <v>0</v>
      </c>
      <c r="U484" s="3">
        <v>0.2</v>
      </c>
      <c r="V484" s="3">
        <v>0</v>
      </c>
      <c r="W484" s="3">
        <v>7.1</v>
      </c>
      <c r="X484" s="3">
        <v>0</v>
      </c>
      <c r="Y484" s="3">
        <v>7.7</v>
      </c>
      <c r="Z484" s="3">
        <v>0</v>
      </c>
      <c r="AA484" s="3">
        <v>0</v>
      </c>
      <c r="AB484" s="3">
        <v>0</v>
      </c>
      <c r="AC484" s="3">
        <v>7.47</v>
      </c>
      <c r="AD484" s="3">
        <v>4.92</v>
      </c>
      <c r="AE484" s="3">
        <v>1.1200000000000001</v>
      </c>
      <c r="AF484" s="3">
        <v>3.1</v>
      </c>
      <c r="AG484" s="3">
        <v>2.13</v>
      </c>
      <c r="AH484" s="3">
        <v>0</v>
      </c>
      <c r="AI484" s="3">
        <v>0</v>
      </c>
      <c r="AJ484" s="3">
        <v>1.34</v>
      </c>
      <c r="AK484" s="3">
        <v>1.22</v>
      </c>
      <c r="AL484" s="3">
        <v>0.2</v>
      </c>
      <c r="AM484" s="3">
        <v>0</v>
      </c>
      <c r="AN484" s="3">
        <v>0</v>
      </c>
      <c r="AO484" s="3">
        <v>0.4</v>
      </c>
      <c r="AP484" s="3">
        <v>0</v>
      </c>
      <c r="AQ484" s="3">
        <v>24.9</v>
      </c>
      <c r="AR484" s="3">
        <v>0</v>
      </c>
      <c r="AS484" s="3">
        <v>0</v>
      </c>
      <c r="AT484" s="4">
        <v>1.3</v>
      </c>
    </row>
    <row r="485" spans="1:46" x14ac:dyDescent="0.25">
      <c r="A485" s="65">
        <v>2021</v>
      </c>
      <c r="B485" s="65">
        <v>12</v>
      </c>
      <c r="C485" s="63">
        <v>21</v>
      </c>
      <c r="D485" s="64">
        <v>4</v>
      </c>
      <c r="E485" s="5">
        <v>0</v>
      </c>
      <c r="F485" s="3">
        <v>0</v>
      </c>
      <c r="G485" s="3">
        <v>0</v>
      </c>
      <c r="H485" s="3">
        <v>0</v>
      </c>
      <c r="I485" s="3">
        <v>27.97</v>
      </c>
      <c r="J485" s="3">
        <v>0</v>
      </c>
      <c r="K485" s="3">
        <v>0</v>
      </c>
      <c r="L485" s="3">
        <v>0</v>
      </c>
      <c r="M485" s="3">
        <v>11.64</v>
      </c>
      <c r="N485" s="3">
        <v>11.89</v>
      </c>
      <c r="O485" s="3">
        <v>21.56</v>
      </c>
      <c r="P485" s="3">
        <v>0</v>
      </c>
      <c r="Q485" s="3">
        <v>5.95</v>
      </c>
      <c r="R485" s="3">
        <v>0</v>
      </c>
      <c r="S485" s="3">
        <v>1.3</v>
      </c>
      <c r="T485" s="3">
        <v>0</v>
      </c>
      <c r="U485" s="3">
        <v>0.2</v>
      </c>
      <c r="V485" s="3">
        <v>0</v>
      </c>
      <c r="W485" s="3">
        <v>7.1</v>
      </c>
      <c r="X485" s="3">
        <v>0</v>
      </c>
      <c r="Y485" s="3">
        <v>7.76</v>
      </c>
      <c r="Z485" s="3">
        <v>0</v>
      </c>
      <c r="AA485" s="3">
        <v>0</v>
      </c>
      <c r="AB485" s="3">
        <v>0</v>
      </c>
      <c r="AC485" s="3">
        <v>7.47</v>
      </c>
      <c r="AD485" s="3">
        <v>4.96</v>
      </c>
      <c r="AE485" s="3">
        <v>1.02</v>
      </c>
      <c r="AF485" s="3">
        <v>3.1</v>
      </c>
      <c r="AG485" s="3">
        <v>2.13</v>
      </c>
      <c r="AH485" s="3">
        <v>0</v>
      </c>
      <c r="AI485" s="3">
        <v>0</v>
      </c>
      <c r="AJ485" s="3">
        <v>1.35</v>
      </c>
      <c r="AK485" s="3">
        <v>1.22</v>
      </c>
      <c r="AL485" s="3">
        <v>0.2</v>
      </c>
      <c r="AM485" s="3">
        <v>0</v>
      </c>
      <c r="AN485" s="3">
        <v>0</v>
      </c>
      <c r="AO485" s="3">
        <v>0.4</v>
      </c>
      <c r="AP485" s="3">
        <v>0</v>
      </c>
      <c r="AQ485" s="3">
        <v>24.9</v>
      </c>
      <c r="AR485" s="3">
        <v>0</v>
      </c>
      <c r="AS485" s="3">
        <v>0</v>
      </c>
      <c r="AT485" s="4">
        <v>1.3</v>
      </c>
    </row>
    <row r="486" spans="1:46" x14ac:dyDescent="0.25">
      <c r="A486" s="65">
        <v>2021</v>
      </c>
      <c r="B486" s="65">
        <v>12</v>
      </c>
      <c r="C486" s="63">
        <v>21</v>
      </c>
      <c r="D486" s="64">
        <v>5</v>
      </c>
      <c r="E486" s="5">
        <v>0</v>
      </c>
      <c r="F486" s="3">
        <v>0</v>
      </c>
      <c r="G486" s="3">
        <v>0</v>
      </c>
      <c r="H486" s="3">
        <v>0</v>
      </c>
      <c r="I486" s="3">
        <v>27.91</v>
      </c>
      <c r="J486" s="3">
        <v>0</v>
      </c>
      <c r="K486" s="3">
        <v>0</v>
      </c>
      <c r="L486" s="3">
        <v>0</v>
      </c>
      <c r="M486" s="3">
        <v>11.57</v>
      </c>
      <c r="N486" s="3">
        <v>11.79</v>
      </c>
      <c r="O486" s="3">
        <v>21.53</v>
      </c>
      <c r="P486" s="3">
        <v>0</v>
      </c>
      <c r="Q486" s="3">
        <v>5.91</v>
      </c>
      <c r="R486" s="3">
        <v>0</v>
      </c>
      <c r="S486" s="3">
        <v>1.3</v>
      </c>
      <c r="T486" s="3">
        <v>0</v>
      </c>
      <c r="U486" s="3">
        <v>0.2</v>
      </c>
      <c r="V486" s="3">
        <v>0</v>
      </c>
      <c r="W486" s="3">
        <v>7.1</v>
      </c>
      <c r="X486" s="3">
        <v>0</v>
      </c>
      <c r="Y486" s="3">
        <v>7.69</v>
      </c>
      <c r="Z486" s="3">
        <v>0</v>
      </c>
      <c r="AA486" s="3">
        <v>0</v>
      </c>
      <c r="AB486" s="3">
        <v>0</v>
      </c>
      <c r="AC486" s="3">
        <v>7.46</v>
      </c>
      <c r="AD486" s="3">
        <v>4.95</v>
      </c>
      <c r="AE486" s="3">
        <v>1.1499999999999999</v>
      </c>
      <c r="AF486" s="3">
        <v>3.1</v>
      </c>
      <c r="AG486" s="3">
        <v>2.13</v>
      </c>
      <c r="AH486" s="3">
        <v>0</v>
      </c>
      <c r="AI486" s="3">
        <v>0</v>
      </c>
      <c r="AJ486" s="3">
        <v>1.34</v>
      </c>
      <c r="AK486" s="3">
        <v>1.22</v>
      </c>
      <c r="AL486" s="3">
        <v>0.2</v>
      </c>
      <c r="AM486" s="3">
        <v>0</v>
      </c>
      <c r="AN486" s="3">
        <v>0</v>
      </c>
      <c r="AO486" s="3">
        <v>0.4</v>
      </c>
      <c r="AP486" s="3">
        <v>0</v>
      </c>
      <c r="AQ486" s="3">
        <v>24.9</v>
      </c>
      <c r="AR486" s="3">
        <v>0</v>
      </c>
      <c r="AS486" s="3">
        <v>0</v>
      </c>
      <c r="AT486" s="4">
        <v>1.3</v>
      </c>
    </row>
    <row r="487" spans="1:46" x14ac:dyDescent="0.25">
      <c r="A487" s="65">
        <v>2021</v>
      </c>
      <c r="B487" s="65">
        <v>12</v>
      </c>
      <c r="C487" s="63">
        <v>21</v>
      </c>
      <c r="D487" s="64">
        <v>6</v>
      </c>
      <c r="E487" s="5">
        <v>0</v>
      </c>
      <c r="F487" s="3">
        <v>0</v>
      </c>
      <c r="G487" s="3">
        <v>0</v>
      </c>
      <c r="H487" s="3">
        <v>0</v>
      </c>
      <c r="I487" s="3">
        <v>27.85</v>
      </c>
      <c r="J487" s="3">
        <v>0</v>
      </c>
      <c r="K487" s="3">
        <v>0</v>
      </c>
      <c r="L487" s="3">
        <v>0</v>
      </c>
      <c r="M487" s="3">
        <v>11.53</v>
      </c>
      <c r="N487" s="3">
        <v>11.77</v>
      </c>
      <c r="O487" s="3">
        <v>21.5</v>
      </c>
      <c r="P487" s="3">
        <v>0</v>
      </c>
      <c r="Q487" s="3">
        <v>5.88</v>
      </c>
      <c r="R487" s="3">
        <v>0</v>
      </c>
      <c r="S487" s="3">
        <v>1.3</v>
      </c>
      <c r="T487" s="3">
        <v>0</v>
      </c>
      <c r="U487" s="3">
        <v>0.2</v>
      </c>
      <c r="V487" s="3">
        <v>0</v>
      </c>
      <c r="W487" s="3">
        <v>7.1</v>
      </c>
      <c r="X487" s="3">
        <v>0</v>
      </c>
      <c r="Y487" s="3">
        <v>7.67</v>
      </c>
      <c r="Z487" s="3">
        <v>0</v>
      </c>
      <c r="AA487" s="3">
        <v>0</v>
      </c>
      <c r="AB487" s="3">
        <v>0</v>
      </c>
      <c r="AC487" s="3">
        <v>7.46</v>
      </c>
      <c r="AD487" s="3">
        <v>4.93</v>
      </c>
      <c r="AE487" s="3">
        <v>1.27</v>
      </c>
      <c r="AF487" s="3">
        <v>3.1</v>
      </c>
      <c r="AG487" s="3">
        <v>2.13</v>
      </c>
      <c r="AH487" s="3">
        <v>0</v>
      </c>
      <c r="AI487" s="3">
        <v>0</v>
      </c>
      <c r="AJ487" s="3">
        <v>1.34</v>
      </c>
      <c r="AK487" s="3">
        <v>1.22</v>
      </c>
      <c r="AL487" s="3">
        <v>0.2</v>
      </c>
      <c r="AM487" s="3">
        <v>0</v>
      </c>
      <c r="AN487" s="3">
        <v>0</v>
      </c>
      <c r="AO487" s="3">
        <v>0.4</v>
      </c>
      <c r="AP487" s="3">
        <v>0</v>
      </c>
      <c r="AQ487" s="3">
        <v>24.89</v>
      </c>
      <c r="AR487" s="3">
        <v>0</v>
      </c>
      <c r="AS487" s="3">
        <v>0</v>
      </c>
      <c r="AT487" s="4">
        <v>1.3</v>
      </c>
    </row>
    <row r="488" spans="1:46" x14ac:dyDescent="0.25">
      <c r="A488" s="65">
        <v>2021</v>
      </c>
      <c r="B488" s="65">
        <v>12</v>
      </c>
      <c r="C488" s="63">
        <v>21</v>
      </c>
      <c r="D488" s="64">
        <v>7</v>
      </c>
      <c r="E488" s="5">
        <v>0</v>
      </c>
      <c r="F488" s="3">
        <v>0</v>
      </c>
      <c r="G488" s="3">
        <v>0</v>
      </c>
      <c r="H488" s="3">
        <v>0</v>
      </c>
      <c r="I488" s="3">
        <v>27.77</v>
      </c>
      <c r="J488" s="3">
        <v>0</v>
      </c>
      <c r="K488" s="3">
        <v>0</v>
      </c>
      <c r="L488" s="3">
        <v>0</v>
      </c>
      <c r="M488" s="3">
        <v>11.63</v>
      </c>
      <c r="N488" s="3">
        <v>11.89</v>
      </c>
      <c r="O488" s="3">
        <v>1.5</v>
      </c>
      <c r="P488" s="3">
        <v>0</v>
      </c>
      <c r="Q488" s="3">
        <v>5.85</v>
      </c>
      <c r="R488" s="3">
        <v>0</v>
      </c>
      <c r="S488" s="3">
        <v>1.3</v>
      </c>
      <c r="T488" s="3">
        <v>0</v>
      </c>
      <c r="U488" s="3">
        <v>0.2</v>
      </c>
      <c r="V488" s="3">
        <v>8.19</v>
      </c>
      <c r="W488" s="3">
        <v>7.1</v>
      </c>
      <c r="X488" s="3">
        <v>0</v>
      </c>
      <c r="Y488" s="3">
        <v>7.75</v>
      </c>
      <c r="Z488" s="3">
        <v>0</v>
      </c>
      <c r="AA488" s="3">
        <v>0</v>
      </c>
      <c r="AB488" s="3">
        <v>0</v>
      </c>
      <c r="AC488" s="3">
        <v>7.46</v>
      </c>
      <c r="AD488" s="3">
        <v>4.9000000000000004</v>
      </c>
      <c r="AE488" s="3">
        <v>1.3</v>
      </c>
      <c r="AF488" s="3">
        <v>3.1</v>
      </c>
      <c r="AG488" s="3">
        <v>2.13</v>
      </c>
      <c r="AH488" s="3">
        <v>0</v>
      </c>
      <c r="AI488" s="3">
        <v>0.2</v>
      </c>
      <c r="AJ488" s="3">
        <v>1.35</v>
      </c>
      <c r="AK488" s="3">
        <v>1.22</v>
      </c>
      <c r="AL488" s="3">
        <v>0.2</v>
      </c>
      <c r="AM488" s="3">
        <v>0</v>
      </c>
      <c r="AN488" s="3">
        <v>0</v>
      </c>
      <c r="AO488" s="3">
        <v>0.4</v>
      </c>
      <c r="AP488" s="3">
        <v>0</v>
      </c>
      <c r="AQ488" s="3">
        <v>24.88</v>
      </c>
      <c r="AR488" s="3">
        <v>0</v>
      </c>
      <c r="AS488" s="3">
        <v>0</v>
      </c>
      <c r="AT488" s="4">
        <v>1.3</v>
      </c>
    </row>
    <row r="489" spans="1:46" x14ac:dyDescent="0.25">
      <c r="A489" s="65">
        <v>2021</v>
      </c>
      <c r="B489" s="65">
        <v>12</v>
      </c>
      <c r="C489" s="63">
        <v>21</v>
      </c>
      <c r="D489" s="64">
        <v>8</v>
      </c>
      <c r="E489" s="5">
        <v>0</v>
      </c>
      <c r="F489" s="3">
        <v>0</v>
      </c>
      <c r="G489" s="3">
        <v>0</v>
      </c>
      <c r="H489" s="3">
        <v>0</v>
      </c>
      <c r="I489" s="3">
        <v>27.7</v>
      </c>
      <c r="J489" s="3">
        <v>0</v>
      </c>
      <c r="K489" s="3">
        <v>0</v>
      </c>
      <c r="L489" s="3">
        <v>0</v>
      </c>
      <c r="M489" s="3">
        <v>11.53</v>
      </c>
      <c r="N489" s="3">
        <v>11.79</v>
      </c>
      <c r="O489" s="3">
        <v>0</v>
      </c>
      <c r="P489" s="3">
        <v>0</v>
      </c>
      <c r="Q489" s="3">
        <v>5.83</v>
      </c>
      <c r="R489" s="3">
        <v>0</v>
      </c>
      <c r="S489" s="3">
        <v>1.3</v>
      </c>
      <c r="T489" s="3">
        <v>0</v>
      </c>
      <c r="U489" s="3">
        <v>0.2</v>
      </c>
      <c r="V489" s="3">
        <v>9.02</v>
      </c>
      <c r="W489" s="3">
        <v>7.1</v>
      </c>
      <c r="X489" s="3">
        <v>0</v>
      </c>
      <c r="Y489" s="3">
        <v>7.68</v>
      </c>
      <c r="Z489" s="3">
        <v>0</v>
      </c>
      <c r="AA489" s="3">
        <v>0</v>
      </c>
      <c r="AB489" s="3">
        <v>0</v>
      </c>
      <c r="AC489" s="3">
        <v>7.46</v>
      </c>
      <c r="AD489" s="3">
        <v>4.8600000000000003</v>
      </c>
      <c r="AE489" s="3">
        <v>1.2</v>
      </c>
      <c r="AF489" s="3">
        <v>3.1</v>
      </c>
      <c r="AG489" s="3">
        <v>2.13</v>
      </c>
      <c r="AH489" s="3">
        <v>0</v>
      </c>
      <c r="AI489" s="3">
        <v>0.2</v>
      </c>
      <c r="AJ489" s="3">
        <v>1.1100000000000001</v>
      </c>
      <c r="AK489" s="3">
        <v>1.22</v>
      </c>
      <c r="AL489" s="3">
        <v>0.2</v>
      </c>
      <c r="AM489" s="3">
        <v>0</v>
      </c>
      <c r="AN489" s="3">
        <v>0</v>
      </c>
      <c r="AO489" s="3">
        <v>0.4</v>
      </c>
      <c r="AP489" s="3">
        <v>0</v>
      </c>
      <c r="AQ489" s="3">
        <v>24.89</v>
      </c>
      <c r="AR489" s="3">
        <v>0</v>
      </c>
      <c r="AS489" s="3">
        <v>0</v>
      </c>
      <c r="AT489" s="4">
        <v>1.3</v>
      </c>
    </row>
    <row r="490" spans="1:46" x14ac:dyDescent="0.25">
      <c r="A490" s="65">
        <v>2021</v>
      </c>
      <c r="B490" s="65">
        <v>12</v>
      </c>
      <c r="C490" s="63">
        <v>21</v>
      </c>
      <c r="D490" s="64">
        <v>9</v>
      </c>
      <c r="E490" s="5">
        <v>0</v>
      </c>
      <c r="F490" s="3">
        <v>0</v>
      </c>
      <c r="G490" s="3">
        <v>0</v>
      </c>
      <c r="H490" s="3">
        <v>35.799999999999997</v>
      </c>
      <c r="I490" s="3">
        <v>27.63</v>
      </c>
      <c r="J490" s="3">
        <v>0</v>
      </c>
      <c r="K490" s="3">
        <v>0</v>
      </c>
      <c r="L490" s="3">
        <v>0</v>
      </c>
      <c r="M490" s="3">
        <v>11.53</v>
      </c>
      <c r="N490" s="3">
        <v>11.77</v>
      </c>
      <c r="O490" s="3">
        <v>0</v>
      </c>
      <c r="P490" s="3">
        <v>0</v>
      </c>
      <c r="Q490" s="3">
        <v>5.8</v>
      </c>
      <c r="R490" s="3">
        <v>0</v>
      </c>
      <c r="S490" s="3">
        <v>1.3</v>
      </c>
      <c r="T490" s="3">
        <v>0</v>
      </c>
      <c r="U490" s="3">
        <v>0.2</v>
      </c>
      <c r="V490" s="3">
        <v>8.99</v>
      </c>
      <c r="W490" s="3">
        <v>7.1</v>
      </c>
      <c r="X490" s="3">
        <v>0</v>
      </c>
      <c r="Y490" s="3">
        <v>7.67</v>
      </c>
      <c r="Z490" s="3">
        <v>0</v>
      </c>
      <c r="AA490" s="3">
        <v>0</v>
      </c>
      <c r="AB490" s="3">
        <v>0</v>
      </c>
      <c r="AC490" s="3">
        <v>7.46</v>
      </c>
      <c r="AD490" s="3">
        <v>4.87</v>
      </c>
      <c r="AE490" s="3">
        <v>1.1299999999999999</v>
      </c>
      <c r="AF490" s="3">
        <v>3.1</v>
      </c>
      <c r="AG490" s="3">
        <v>2.13</v>
      </c>
      <c r="AH490" s="3">
        <v>0</v>
      </c>
      <c r="AI490" s="3">
        <v>0.2</v>
      </c>
      <c r="AJ490" s="3">
        <v>0.79</v>
      </c>
      <c r="AK490" s="3">
        <v>0.75</v>
      </c>
      <c r="AL490" s="3">
        <v>0.2</v>
      </c>
      <c r="AM490" s="3">
        <v>0</v>
      </c>
      <c r="AN490" s="3">
        <v>0</v>
      </c>
      <c r="AO490" s="3">
        <v>0.4</v>
      </c>
      <c r="AP490" s="3">
        <v>0</v>
      </c>
      <c r="AQ490" s="3">
        <v>14.54</v>
      </c>
      <c r="AR490" s="3">
        <v>0</v>
      </c>
      <c r="AS490" s="3">
        <v>0</v>
      </c>
      <c r="AT490" s="4">
        <v>1.3</v>
      </c>
    </row>
    <row r="491" spans="1:46" x14ac:dyDescent="0.25">
      <c r="A491" s="65">
        <v>2021</v>
      </c>
      <c r="B491" s="65">
        <v>12</v>
      </c>
      <c r="C491" s="63">
        <v>21</v>
      </c>
      <c r="D491" s="64">
        <v>10</v>
      </c>
      <c r="E491" s="5">
        <v>0</v>
      </c>
      <c r="F491" s="3">
        <v>0</v>
      </c>
      <c r="G491" s="3">
        <v>0</v>
      </c>
      <c r="H491" s="3">
        <v>42.56</v>
      </c>
      <c r="I491" s="3">
        <v>27.67</v>
      </c>
      <c r="J491" s="3">
        <v>0</v>
      </c>
      <c r="K491" s="3">
        <v>0</v>
      </c>
      <c r="L491" s="3">
        <v>0</v>
      </c>
      <c r="M491" s="3">
        <v>11.53</v>
      </c>
      <c r="N491" s="3">
        <v>11.78</v>
      </c>
      <c r="O491" s="3">
        <v>0</v>
      </c>
      <c r="P491" s="3">
        <v>0</v>
      </c>
      <c r="Q491" s="3">
        <v>5.78</v>
      </c>
      <c r="R491" s="3">
        <v>0</v>
      </c>
      <c r="S491" s="3">
        <v>1.3</v>
      </c>
      <c r="T491" s="3">
        <v>0</v>
      </c>
      <c r="U491" s="3">
        <v>0.2</v>
      </c>
      <c r="V491" s="3">
        <v>9</v>
      </c>
      <c r="W491" s="3">
        <v>7.1</v>
      </c>
      <c r="X491" s="3">
        <v>0</v>
      </c>
      <c r="Y491" s="3">
        <v>7.66</v>
      </c>
      <c r="Z491" s="3">
        <v>0</v>
      </c>
      <c r="AA491" s="3">
        <v>0</v>
      </c>
      <c r="AB491" s="3">
        <v>0</v>
      </c>
      <c r="AC491" s="3">
        <v>7.46</v>
      </c>
      <c r="AD491" s="3">
        <v>4.88</v>
      </c>
      <c r="AE491" s="3">
        <v>1.1499999999999999</v>
      </c>
      <c r="AF491" s="3">
        <v>3.1</v>
      </c>
      <c r="AG491" s="3">
        <v>2.13</v>
      </c>
      <c r="AH491" s="3">
        <v>0</v>
      </c>
      <c r="AI491" s="3">
        <v>0.2</v>
      </c>
      <c r="AJ491" s="3">
        <v>1.1200000000000001</v>
      </c>
      <c r="AK491" s="3">
        <v>0.79</v>
      </c>
      <c r="AL491" s="3">
        <v>0.2</v>
      </c>
      <c r="AM491" s="3">
        <v>0</v>
      </c>
      <c r="AN491" s="3">
        <v>0</v>
      </c>
      <c r="AO491" s="3">
        <v>0.4</v>
      </c>
      <c r="AP491" s="3">
        <v>0</v>
      </c>
      <c r="AQ491" s="3">
        <v>0</v>
      </c>
      <c r="AR491" s="3">
        <v>0</v>
      </c>
      <c r="AS491" s="3">
        <v>0</v>
      </c>
      <c r="AT491" s="4">
        <v>1.3</v>
      </c>
    </row>
    <row r="492" spans="1:46" x14ac:dyDescent="0.25">
      <c r="A492" s="65">
        <v>2021</v>
      </c>
      <c r="B492" s="65">
        <v>12</v>
      </c>
      <c r="C492" s="63">
        <v>21</v>
      </c>
      <c r="D492" s="64">
        <v>11</v>
      </c>
      <c r="E492" s="5">
        <v>0</v>
      </c>
      <c r="F492" s="3">
        <v>0</v>
      </c>
      <c r="G492" s="3">
        <v>0</v>
      </c>
      <c r="H492" s="3">
        <v>8.2899999999999991</v>
      </c>
      <c r="I492" s="3">
        <v>27.63</v>
      </c>
      <c r="J492" s="3">
        <v>0</v>
      </c>
      <c r="K492" s="3">
        <v>0</v>
      </c>
      <c r="L492" s="3">
        <v>0</v>
      </c>
      <c r="M492" s="3">
        <v>11.57</v>
      </c>
      <c r="N492" s="3">
        <v>11.8</v>
      </c>
      <c r="O492" s="3">
        <v>0</v>
      </c>
      <c r="P492" s="3">
        <v>0</v>
      </c>
      <c r="Q492" s="3">
        <v>5.75</v>
      </c>
      <c r="R492" s="3">
        <v>0</v>
      </c>
      <c r="S492" s="3">
        <v>1.3</v>
      </c>
      <c r="T492" s="3">
        <v>0</v>
      </c>
      <c r="U492" s="3">
        <v>0.2</v>
      </c>
      <c r="V492" s="3">
        <v>9.01</v>
      </c>
      <c r="W492" s="3">
        <v>7.1</v>
      </c>
      <c r="X492" s="3">
        <v>0</v>
      </c>
      <c r="Y492" s="3">
        <v>7.69</v>
      </c>
      <c r="Z492" s="3">
        <v>0</v>
      </c>
      <c r="AA492" s="3">
        <v>0</v>
      </c>
      <c r="AB492" s="3">
        <v>0</v>
      </c>
      <c r="AC492" s="3">
        <v>7.47</v>
      </c>
      <c r="AD492" s="3">
        <v>4.8899999999999997</v>
      </c>
      <c r="AE492" s="3">
        <v>1.22</v>
      </c>
      <c r="AF492" s="3">
        <v>3.1</v>
      </c>
      <c r="AG492" s="3">
        <v>2.13</v>
      </c>
      <c r="AH492" s="3">
        <v>0</v>
      </c>
      <c r="AI492" s="3">
        <v>0.2</v>
      </c>
      <c r="AJ492" s="3">
        <v>1.34</v>
      </c>
      <c r="AK492" s="3">
        <v>1.22</v>
      </c>
      <c r="AL492" s="3">
        <v>0.2</v>
      </c>
      <c r="AM492" s="3">
        <v>0</v>
      </c>
      <c r="AN492" s="3">
        <v>0</v>
      </c>
      <c r="AO492" s="3">
        <v>0.4</v>
      </c>
      <c r="AP492" s="3">
        <v>0</v>
      </c>
      <c r="AQ492" s="3">
        <v>0</v>
      </c>
      <c r="AR492" s="3">
        <v>0</v>
      </c>
      <c r="AS492" s="3">
        <v>0</v>
      </c>
      <c r="AT492" s="4">
        <v>1.3</v>
      </c>
    </row>
    <row r="493" spans="1:46" x14ac:dyDescent="0.25">
      <c r="A493" s="65">
        <v>2021</v>
      </c>
      <c r="B493" s="65">
        <v>12</v>
      </c>
      <c r="C493" s="63">
        <v>21</v>
      </c>
      <c r="D493" s="64">
        <v>12</v>
      </c>
      <c r="E493" s="5">
        <v>0</v>
      </c>
      <c r="F493" s="3">
        <v>0</v>
      </c>
      <c r="G493" s="3">
        <v>0</v>
      </c>
      <c r="H493" s="3">
        <v>0</v>
      </c>
      <c r="I493" s="3">
        <v>1.72</v>
      </c>
      <c r="J493" s="3">
        <v>0</v>
      </c>
      <c r="K493" s="3">
        <v>0</v>
      </c>
      <c r="L493" s="3">
        <v>0</v>
      </c>
      <c r="M493" s="3">
        <v>11.64</v>
      </c>
      <c r="N493" s="3">
        <v>11.89</v>
      </c>
      <c r="O493" s="3">
        <v>0</v>
      </c>
      <c r="P493" s="3">
        <v>0</v>
      </c>
      <c r="Q493" s="3">
        <v>5.68</v>
      </c>
      <c r="R493" s="3">
        <v>0</v>
      </c>
      <c r="S493" s="3">
        <v>1.3</v>
      </c>
      <c r="T493" s="3">
        <v>0</v>
      </c>
      <c r="U493" s="3">
        <v>0.2</v>
      </c>
      <c r="V493" s="3">
        <v>9.06</v>
      </c>
      <c r="W493" s="3">
        <v>7.11</v>
      </c>
      <c r="X493" s="3">
        <v>0</v>
      </c>
      <c r="Y493" s="3">
        <v>7.74</v>
      </c>
      <c r="Z493" s="3">
        <v>0</v>
      </c>
      <c r="AA493" s="3">
        <v>0</v>
      </c>
      <c r="AB493" s="3">
        <v>0</v>
      </c>
      <c r="AC493" s="3">
        <v>7.46</v>
      </c>
      <c r="AD493" s="3">
        <v>4.8899999999999997</v>
      </c>
      <c r="AE493" s="3">
        <v>1.26</v>
      </c>
      <c r="AF493" s="3">
        <v>3.1</v>
      </c>
      <c r="AG493" s="3">
        <v>2.13</v>
      </c>
      <c r="AH493" s="3">
        <v>0</v>
      </c>
      <c r="AI493" s="3">
        <v>0.2</v>
      </c>
      <c r="AJ493" s="3">
        <v>0.28000000000000003</v>
      </c>
      <c r="AK493" s="3">
        <v>1.47</v>
      </c>
      <c r="AL493" s="3">
        <v>0.2</v>
      </c>
      <c r="AM493" s="3">
        <v>0</v>
      </c>
      <c r="AN493" s="3">
        <v>0</v>
      </c>
      <c r="AO493" s="3">
        <v>0.4</v>
      </c>
      <c r="AP493" s="3">
        <v>0</v>
      </c>
      <c r="AQ493" s="3">
        <v>0</v>
      </c>
      <c r="AR493" s="3">
        <v>0</v>
      </c>
      <c r="AS493" s="3">
        <v>0</v>
      </c>
      <c r="AT493" s="4">
        <v>1.3</v>
      </c>
    </row>
    <row r="494" spans="1:46" x14ac:dyDescent="0.25">
      <c r="A494" s="65">
        <v>2021</v>
      </c>
      <c r="B494" s="65">
        <v>12</v>
      </c>
      <c r="C494" s="63">
        <v>21</v>
      </c>
      <c r="D494" s="64">
        <v>13</v>
      </c>
      <c r="E494" s="5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11.55</v>
      </c>
      <c r="N494" s="3">
        <v>11.8</v>
      </c>
      <c r="O494" s="3">
        <v>0</v>
      </c>
      <c r="P494" s="3">
        <v>0</v>
      </c>
      <c r="Q494" s="3">
        <v>5.72</v>
      </c>
      <c r="R494" s="3">
        <v>0</v>
      </c>
      <c r="S494" s="3">
        <v>1.3</v>
      </c>
      <c r="T494" s="3">
        <v>0</v>
      </c>
      <c r="U494" s="3">
        <v>0.2</v>
      </c>
      <c r="V494" s="3">
        <v>0.6</v>
      </c>
      <c r="W494" s="3">
        <v>7.08</v>
      </c>
      <c r="X494" s="3">
        <v>0</v>
      </c>
      <c r="Y494" s="3">
        <v>7.68</v>
      </c>
      <c r="Z494" s="3">
        <v>0</v>
      </c>
      <c r="AA494" s="3">
        <v>0</v>
      </c>
      <c r="AB494" s="3">
        <v>0</v>
      </c>
      <c r="AC494" s="3">
        <v>7.46</v>
      </c>
      <c r="AD494" s="3">
        <v>4.8600000000000003</v>
      </c>
      <c r="AE494" s="3">
        <v>1.1200000000000001</v>
      </c>
      <c r="AF494" s="3">
        <v>3.1</v>
      </c>
      <c r="AG494" s="3">
        <v>2.13</v>
      </c>
      <c r="AH494" s="3">
        <v>0</v>
      </c>
      <c r="AI494" s="3">
        <v>0.2</v>
      </c>
      <c r="AJ494" s="3">
        <v>0.52</v>
      </c>
      <c r="AK494" s="3">
        <v>1.61</v>
      </c>
      <c r="AL494" s="3">
        <v>0.2</v>
      </c>
      <c r="AM494" s="3">
        <v>0</v>
      </c>
      <c r="AN494" s="3">
        <v>0</v>
      </c>
      <c r="AO494" s="3">
        <v>0.4</v>
      </c>
      <c r="AP494" s="3">
        <v>0</v>
      </c>
      <c r="AQ494" s="3">
        <v>0</v>
      </c>
      <c r="AR494" s="3">
        <v>0</v>
      </c>
      <c r="AS494" s="3">
        <v>0</v>
      </c>
      <c r="AT494" s="4">
        <v>1.3</v>
      </c>
    </row>
    <row r="495" spans="1:46" x14ac:dyDescent="0.25">
      <c r="A495" s="65">
        <v>2021</v>
      </c>
      <c r="B495" s="65">
        <v>12</v>
      </c>
      <c r="C495" s="63">
        <v>21</v>
      </c>
      <c r="D495" s="64">
        <v>14</v>
      </c>
      <c r="E495" s="5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11.62</v>
      </c>
      <c r="N495" s="3">
        <v>11.87</v>
      </c>
      <c r="O495" s="3">
        <v>0</v>
      </c>
      <c r="P495" s="3">
        <v>0</v>
      </c>
      <c r="Q495" s="3">
        <v>5.7</v>
      </c>
      <c r="R495" s="3">
        <v>0</v>
      </c>
      <c r="S495" s="3">
        <v>1.3</v>
      </c>
      <c r="T495" s="3">
        <v>0</v>
      </c>
      <c r="U495" s="3">
        <v>0.2</v>
      </c>
      <c r="V495" s="3">
        <v>0</v>
      </c>
      <c r="W495" s="3">
        <v>7.11</v>
      </c>
      <c r="X495" s="3">
        <v>0</v>
      </c>
      <c r="Y495" s="3">
        <v>7.73</v>
      </c>
      <c r="Z495" s="3">
        <v>0</v>
      </c>
      <c r="AA495" s="3">
        <v>0</v>
      </c>
      <c r="AB495" s="3">
        <v>0</v>
      </c>
      <c r="AC495" s="3">
        <v>7.46</v>
      </c>
      <c r="AD495" s="3">
        <v>4.8899999999999997</v>
      </c>
      <c r="AE495" s="3">
        <v>1.1200000000000001</v>
      </c>
      <c r="AF495" s="3">
        <v>3.1</v>
      </c>
      <c r="AG495" s="3">
        <v>2.13</v>
      </c>
      <c r="AH495" s="3">
        <v>0</v>
      </c>
      <c r="AI495" s="3">
        <v>0.2</v>
      </c>
      <c r="AJ495" s="3">
        <v>1.05</v>
      </c>
      <c r="AK495" s="3">
        <v>1.56</v>
      </c>
      <c r="AL495" s="3">
        <v>0.2</v>
      </c>
      <c r="AM495" s="3">
        <v>0</v>
      </c>
      <c r="AN495" s="3">
        <v>0</v>
      </c>
      <c r="AO495" s="3">
        <v>0.4</v>
      </c>
      <c r="AP495" s="3">
        <v>0</v>
      </c>
      <c r="AQ495" s="3">
        <v>11.73</v>
      </c>
      <c r="AR495" s="3">
        <v>0</v>
      </c>
      <c r="AS495" s="3">
        <v>0</v>
      </c>
      <c r="AT495" s="4">
        <v>1.3</v>
      </c>
    </row>
    <row r="496" spans="1:46" x14ac:dyDescent="0.25">
      <c r="A496" s="65">
        <v>2021</v>
      </c>
      <c r="B496" s="65">
        <v>12</v>
      </c>
      <c r="C496" s="63">
        <v>21</v>
      </c>
      <c r="D496" s="64">
        <v>15</v>
      </c>
      <c r="E496" s="5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0.76</v>
      </c>
      <c r="K496" s="3">
        <v>0</v>
      </c>
      <c r="L496" s="3">
        <v>0</v>
      </c>
      <c r="M496" s="3">
        <v>11.57</v>
      </c>
      <c r="N496" s="3">
        <v>11.81</v>
      </c>
      <c r="O496" s="3">
        <v>0</v>
      </c>
      <c r="P496" s="3">
        <v>0</v>
      </c>
      <c r="Q496" s="3">
        <v>5.75</v>
      </c>
      <c r="R496" s="3">
        <v>0</v>
      </c>
      <c r="S496" s="3">
        <v>1.3</v>
      </c>
      <c r="T496" s="3">
        <v>0</v>
      </c>
      <c r="U496" s="3">
        <v>0.2</v>
      </c>
      <c r="V496" s="3">
        <v>0</v>
      </c>
      <c r="W496" s="3">
        <v>7.09</v>
      </c>
      <c r="X496" s="3">
        <v>0</v>
      </c>
      <c r="Y496" s="3">
        <v>7.69</v>
      </c>
      <c r="Z496" s="3">
        <v>0</v>
      </c>
      <c r="AA496" s="3">
        <v>0</v>
      </c>
      <c r="AB496" s="3">
        <v>0</v>
      </c>
      <c r="AC496" s="3">
        <v>7.46</v>
      </c>
      <c r="AD496" s="3">
        <v>0.03</v>
      </c>
      <c r="AE496" s="3">
        <v>1.1399999999999999</v>
      </c>
      <c r="AF496" s="3">
        <v>3.1</v>
      </c>
      <c r="AG496" s="3">
        <v>2.13</v>
      </c>
      <c r="AH496" s="3">
        <v>0</v>
      </c>
      <c r="AI496" s="3">
        <v>0.2</v>
      </c>
      <c r="AJ496" s="3">
        <v>0.22</v>
      </c>
      <c r="AK496" s="3">
        <v>1.59</v>
      </c>
      <c r="AL496" s="3">
        <v>0.2</v>
      </c>
      <c r="AM496" s="3">
        <v>0</v>
      </c>
      <c r="AN496" s="3">
        <v>0</v>
      </c>
      <c r="AO496" s="3">
        <v>0.4</v>
      </c>
      <c r="AP496" s="3">
        <v>0</v>
      </c>
      <c r="AQ496" s="3">
        <v>23.52</v>
      </c>
      <c r="AR496" s="3">
        <v>0</v>
      </c>
      <c r="AS496" s="3">
        <v>0</v>
      </c>
      <c r="AT496" s="4">
        <v>1.3</v>
      </c>
    </row>
    <row r="497" spans="1:46" x14ac:dyDescent="0.25">
      <c r="A497" s="65">
        <v>2021</v>
      </c>
      <c r="B497" s="65">
        <v>12</v>
      </c>
      <c r="C497" s="63">
        <v>21</v>
      </c>
      <c r="D497" s="64">
        <v>16</v>
      </c>
      <c r="E497" s="5">
        <v>0</v>
      </c>
      <c r="F497" s="3">
        <v>0</v>
      </c>
      <c r="G497" s="3">
        <v>0</v>
      </c>
      <c r="H497" s="3">
        <v>0</v>
      </c>
      <c r="I497" s="3">
        <v>0</v>
      </c>
      <c r="J497" s="3">
        <v>26.95</v>
      </c>
      <c r="K497" s="3">
        <v>0</v>
      </c>
      <c r="L497" s="3">
        <v>0</v>
      </c>
      <c r="M497" s="3">
        <v>11.55</v>
      </c>
      <c r="N497" s="3">
        <v>11.78</v>
      </c>
      <c r="O497" s="3">
        <v>0</v>
      </c>
      <c r="P497" s="3">
        <v>0</v>
      </c>
      <c r="Q497" s="3">
        <v>5.99</v>
      </c>
      <c r="R497" s="3">
        <v>0</v>
      </c>
      <c r="S497" s="3">
        <v>1.3</v>
      </c>
      <c r="T497" s="3">
        <v>0</v>
      </c>
      <c r="U497" s="3">
        <v>0.2</v>
      </c>
      <c r="V497" s="3">
        <v>0</v>
      </c>
      <c r="W497" s="3">
        <v>7.11</v>
      </c>
      <c r="X497" s="3">
        <v>0</v>
      </c>
      <c r="Y497" s="3">
        <v>7.67</v>
      </c>
      <c r="Z497" s="3">
        <v>0</v>
      </c>
      <c r="AA497" s="3">
        <v>0</v>
      </c>
      <c r="AB497" s="3">
        <v>0</v>
      </c>
      <c r="AC497" s="3">
        <v>7.46</v>
      </c>
      <c r="AD497" s="3">
        <v>0</v>
      </c>
      <c r="AE497" s="3">
        <v>1.1000000000000001</v>
      </c>
      <c r="AF497" s="3">
        <v>3.1</v>
      </c>
      <c r="AG497" s="3">
        <v>2.13</v>
      </c>
      <c r="AH497" s="3">
        <v>0</v>
      </c>
      <c r="AI497" s="3">
        <v>0.2</v>
      </c>
      <c r="AJ497" s="3">
        <v>0.1</v>
      </c>
      <c r="AK497" s="3">
        <v>1.71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23.8</v>
      </c>
      <c r="AR497" s="3">
        <v>0</v>
      </c>
      <c r="AS497" s="3">
        <v>0</v>
      </c>
      <c r="AT497" s="4">
        <v>1.2</v>
      </c>
    </row>
    <row r="498" spans="1:46" x14ac:dyDescent="0.25">
      <c r="A498" s="65">
        <v>2021</v>
      </c>
      <c r="B498" s="65">
        <v>12</v>
      </c>
      <c r="C498" s="63">
        <v>21</v>
      </c>
      <c r="D498" s="64">
        <v>17</v>
      </c>
      <c r="E498" s="5">
        <v>0</v>
      </c>
      <c r="F498" s="3">
        <v>29.51</v>
      </c>
      <c r="G498" s="3">
        <v>0</v>
      </c>
      <c r="H498" s="3">
        <v>24.92</v>
      </c>
      <c r="I498" s="3">
        <v>0</v>
      </c>
      <c r="J498" s="3">
        <v>26.86</v>
      </c>
      <c r="K498" s="3">
        <v>0</v>
      </c>
      <c r="L498" s="3">
        <v>0</v>
      </c>
      <c r="M498" s="3">
        <v>11.59</v>
      </c>
      <c r="N498" s="3">
        <v>11.84</v>
      </c>
      <c r="O498" s="3">
        <v>0</v>
      </c>
      <c r="P498" s="3">
        <v>0</v>
      </c>
      <c r="Q498" s="3">
        <v>6</v>
      </c>
      <c r="R498" s="3">
        <v>0</v>
      </c>
      <c r="S498" s="3">
        <v>1.3</v>
      </c>
      <c r="T498" s="3">
        <v>0</v>
      </c>
      <c r="U498" s="3">
        <v>0.2</v>
      </c>
      <c r="V498" s="3">
        <v>0</v>
      </c>
      <c r="W498" s="3">
        <v>7.1</v>
      </c>
      <c r="X498" s="3">
        <v>0</v>
      </c>
      <c r="Y498" s="3">
        <v>7.7</v>
      </c>
      <c r="Z498" s="3">
        <v>0</v>
      </c>
      <c r="AA498" s="3">
        <v>0</v>
      </c>
      <c r="AB498" s="3">
        <v>0</v>
      </c>
      <c r="AC498" s="3">
        <v>7.46</v>
      </c>
      <c r="AD498" s="3">
        <v>0</v>
      </c>
      <c r="AE498" s="3">
        <v>1.2</v>
      </c>
      <c r="AF498" s="3">
        <v>3.1</v>
      </c>
      <c r="AG498" s="3">
        <v>2.13</v>
      </c>
      <c r="AH498" s="3">
        <v>0</v>
      </c>
      <c r="AI498" s="3">
        <v>0.2</v>
      </c>
      <c r="AJ498" s="3">
        <v>0.56999999999999995</v>
      </c>
      <c r="AK498" s="3">
        <v>1.71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23.96</v>
      </c>
      <c r="AR498" s="3">
        <v>0</v>
      </c>
      <c r="AS498" s="3">
        <v>0</v>
      </c>
      <c r="AT498" s="4">
        <v>1.2</v>
      </c>
    </row>
    <row r="499" spans="1:46" x14ac:dyDescent="0.25">
      <c r="A499" s="65">
        <v>2021</v>
      </c>
      <c r="B499" s="65">
        <v>12</v>
      </c>
      <c r="C499" s="63">
        <v>21</v>
      </c>
      <c r="D499" s="64">
        <v>18</v>
      </c>
      <c r="E499" s="5">
        <v>0</v>
      </c>
      <c r="F499" s="3">
        <v>44.3</v>
      </c>
      <c r="G499" s="3">
        <v>0</v>
      </c>
      <c r="H499" s="3">
        <v>41.62</v>
      </c>
      <c r="I499" s="3">
        <v>0</v>
      </c>
      <c r="J499" s="3">
        <v>26.91</v>
      </c>
      <c r="K499" s="3">
        <v>0</v>
      </c>
      <c r="L499" s="3">
        <v>4.9000000000000004</v>
      </c>
      <c r="M499" s="3">
        <v>11.66</v>
      </c>
      <c r="N499" s="3">
        <v>11.92</v>
      </c>
      <c r="O499" s="3">
        <v>0</v>
      </c>
      <c r="P499" s="3">
        <v>17.96</v>
      </c>
      <c r="Q499" s="3">
        <v>6</v>
      </c>
      <c r="R499" s="3">
        <v>0</v>
      </c>
      <c r="S499" s="3">
        <v>1.3</v>
      </c>
      <c r="T499" s="3">
        <v>0</v>
      </c>
      <c r="U499" s="3">
        <v>0.2</v>
      </c>
      <c r="V499" s="3">
        <v>0.66</v>
      </c>
      <c r="W499" s="3">
        <v>7.1</v>
      </c>
      <c r="X499" s="3">
        <v>0</v>
      </c>
      <c r="Y499" s="3">
        <v>7.82</v>
      </c>
      <c r="Z499" s="3">
        <v>0</v>
      </c>
      <c r="AA499" s="3">
        <v>0</v>
      </c>
      <c r="AB499" s="3">
        <v>0</v>
      </c>
      <c r="AC499" s="3">
        <v>7.46</v>
      </c>
      <c r="AD499" s="3">
        <v>0</v>
      </c>
      <c r="AE499" s="3">
        <v>1.23</v>
      </c>
      <c r="AF499" s="3">
        <v>3.1</v>
      </c>
      <c r="AG499" s="3">
        <v>2.13</v>
      </c>
      <c r="AH499" s="3">
        <v>0</v>
      </c>
      <c r="AI499" s="3">
        <v>0.2</v>
      </c>
      <c r="AJ499" s="3">
        <v>0</v>
      </c>
      <c r="AK499" s="3">
        <v>1.72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24.19</v>
      </c>
      <c r="AR499" s="3">
        <v>0</v>
      </c>
      <c r="AS499" s="3">
        <v>0</v>
      </c>
      <c r="AT499" s="4">
        <v>1.2</v>
      </c>
    </row>
    <row r="500" spans="1:46" x14ac:dyDescent="0.25">
      <c r="A500" s="65">
        <v>2021</v>
      </c>
      <c r="B500" s="65">
        <v>12</v>
      </c>
      <c r="C500" s="63">
        <v>21</v>
      </c>
      <c r="D500" s="64">
        <v>19</v>
      </c>
      <c r="E500" s="5">
        <v>0</v>
      </c>
      <c r="F500" s="3">
        <v>44.3</v>
      </c>
      <c r="G500" s="3">
        <v>0</v>
      </c>
      <c r="H500" s="3">
        <v>41.61</v>
      </c>
      <c r="I500" s="3">
        <v>0.98</v>
      </c>
      <c r="J500" s="3">
        <v>26.82</v>
      </c>
      <c r="K500" s="3">
        <v>0</v>
      </c>
      <c r="L500" s="3">
        <v>21.2</v>
      </c>
      <c r="M500" s="3">
        <v>11.7</v>
      </c>
      <c r="N500" s="3">
        <v>11.94</v>
      </c>
      <c r="O500" s="3">
        <v>6.92</v>
      </c>
      <c r="P500" s="3">
        <v>21.4</v>
      </c>
      <c r="Q500" s="3">
        <v>6</v>
      </c>
      <c r="R500" s="3">
        <v>0</v>
      </c>
      <c r="S500" s="3">
        <v>1.3</v>
      </c>
      <c r="T500" s="3">
        <v>0</v>
      </c>
      <c r="U500" s="3">
        <v>0.2</v>
      </c>
      <c r="V500" s="3">
        <v>9.27</v>
      </c>
      <c r="W500" s="3">
        <v>7.1</v>
      </c>
      <c r="X500" s="3">
        <v>0</v>
      </c>
      <c r="Y500" s="3">
        <v>8</v>
      </c>
      <c r="Z500" s="3">
        <v>0</v>
      </c>
      <c r="AA500" s="3">
        <v>0</v>
      </c>
      <c r="AB500" s="3">
        <v>0</v>
      </c>
      <c r="AC500" s="3">
        <v>7.46</v>
      </c>
      <c r="AD500" s="3">
        <v>4.5599999999999996</v>
      </c>
      <c r="AE500" s="3">
        <v>1.21</v>
      </c>
      <c r="AF500" s="3">
        <v>3.1</v>
      </c>
      <c r="AG500" s="3">
        <v>2.13</v>
      </c>
      <c r="AH500" s="3">
        <v>0</v>
      </c>
      <c r="AI500" s="3">
        <v>0.2</v>
      </c>
      <c r="AJ500" s="3">
        <v>0</v>
      </c>
      <c r="AK500" s="3">
        <v>0.46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24.25</v>
      </c>
      <c r="AR500" s="3">
        <v>0</v>
      </c>
      <c r="AS500" s="3">
        <v>15.16</v>
      </c>
      <c r="AT500" s="4">
        <v>1.2</v>
      </c>
    </row>
    <row r="501" spans="1:46" x14ac:dyDescent="0.25">
      <c r="A501" s="65">
        <v>2021</v>
      </c>
      <c r="B501" s="65">
        <v>12</v>
      </c>
      <c r="C501" s="63">
        <v>21</v>
      </c>
      <c r="D501" s="64">
        <v>20</v>
      </c>
      <c r="E501" s="5">
        <v>0</v>
      </c>
      <c r="F501" s="3">
        <v>44.3</v>
      </c>
      <c r="G501" s="3">
        <v>38.590000000000003</v>
      </c>
      <c r="H501" s="3">
        <v>40.479999999999997</v>
      </c>
      <c r="I501" s="3">
        <v>11.56</v>
      </c>
      <c r="J501" s="3">
        <v>27.49</v>
      </c>
      <c r="K501" s="3">
        <v>7.1</v>
      </c>
      <c r="L501" s="3">
        <v>21.03</v>
      </c>
      <c r="M501" s="3">
        <v>11.61</v>
      </c>
      <c r="N501" s="3">
        <v>11.85</v>
      </c>
      <c r="O501" s="3">
        <v>20.55</v>
      </c>
      <c r="P501" s="3">
        <v>21.4</v>
      </c>
      <c r="Q501" s="3">
        <v>6</v>
      </c>
      <c r="R501" s="3">
        <v>0</v>
      </c>
      <c r="S501" s="3">
        <v>1.3</v>
      </c>
      <c r="T501" s="3">
        <v>0</v>
      </c>
      <c r="U501" s="3">
        <v>0.2</v>
      </c>
      <c r="V501" s="3">
        <v>9.1999999999999993</v>
      </c>
      <c r="W501" s="3">
        <v>7.1</v>
      </c>
      <c r="X501" s="3">
        <v>0</v>
      </c>
      <c r="Y501" s="3">
        <v>8</v>
      </c>
      <c r="Z501" s="3">
        <v>0</v>
      </c>
      <c r="AA501" s="3">
        <v>0</v>
      </c>
      <c r="AB501" s="3">
        <v>0</v>
      </c>
      <c r="AC501" s="3">
        <v>7.46</v>
      </c>
      <c r="AD501" s="3">
        <v>4.82</v>
      </c>
      <c r="AE501" s="3">
        <v>1.17</v>
      </c>
      <c r="AF501" s="3">
        <v>3.1</v>
      </c>
      <c r="AG501" s="3">
        <v>2.13</v>
      </c>
      <c r="AH501" s="3">
        <v>0</v>
      </c>
      <c r="AI501" s="3">
        <v>0.2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24.01</v>
      </c>
      <c r="AR501" s="3">
        <v>0</v>
      </c>
      <c r="AS501" s="3">
        <v>35.29</v>
      </c>
      <c r="AT501" s="4">
        <v>1.2</v>
      </c>
    </row>
    <row r="502" spans="1:46" x14ac:dyDescent="0.25">
      <c r="A502" s="65">
        <v>2021</v>
      </c>
      <c r="B502" s="65">
        <v>12</v>
      </c>
      <c r="C502" s="63">
        <v>21</v>
      </c>
      <c r="D502" s="64">
        <v>21</v>
      </c>
      <c r="E502" s="5">
        <v>0</v>
      </c>
      <c r="F502" s="3">
        <v>43.45</v>
      </c>
      <c r="G502" s="3">
        <v>40.25</v>
      </c>
      <c r="H502" s="3">
        <v>40.409999999999997</v>
      </c>
      <c r="I502" s="3">
        <v>23</v>
      </c>
      <c r="J502" s="3">
        <v>26.77</v>
      </c>
      <c r="K502" s="3">
        <v>20.59</v>
      </c>
      <c r="L502" s="3">
        <v>20.95</v>
      </c>
      <c r="M502" s="3">
        <v>11.61</v>
      </c>
      <c r="N502" s="3">
        <v>11.86</v>
      </c>
      <c r="O502" s="3">
        <v>20.75</v>
      </c>
      <c r="P502" s="3">
        <v>21.4</v>
      </c>
      <c r="Q502" s="3">
        <v>5.84</v>
      </c>
      <c r="R502" s="3">
        <v>0</v>
      </c>
      <c r="S502" s="3">
        <v>1.3</v>
      </c>
      <c r="T502" s="3">
        <v>0</v>
      </c>
      <c r="U502" s="3">
        <v>0.2</v>
      </c>
      <c r="V502" s="3">
        <v>9.08</v>
      </c>
      <c r="W502" s="3">
        <v>7.09</v>
      </c>
      <c r="X502" s="3">
        <v>0</v>
      </c>
      <c r="Y502" s="3">
        <v>7.89</v>
      </c>
      <c r="Z502" s="3">
        <v>0</v>
      </c>
      <c r="AA502" s="3">
        <v>0</v>
      </c>
      <c r="AB502" s="3">
        <v>0</v>
      </c>
      <c r="AC502" s="3">
        <v>7.46</v>
      </c>
      <c r="AD502" s="3">
        <v>4.93</v>
      </c>
      <c r="AE502" s="3">
        <v>1.1299999999999999</v>
      </c>
      <c r="AF502" s="3">
        <v>3.1</v>
      </c>
      <c r="AG502" s="3">
        <v>2.13</v>
      </c>
      <c r="AH502" s="3">
        <v>0</v>
      </c>
      <c r="AI502" s="3">
        <v>0.2</v>
      </c>
      <c r="AJ502" s="3">
        <v>0</v>
      </c>
      <c r="AK502" s="3">
        <v>0.2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24</v>
      </c>
      <c r="AR502" s="3">
        <v>0</v>
      </c>
      <c r="AS502" s="3">
        <v>35.29</v>
      </c>
      <c r="AT502" s="4">
        <v>1.2</v>
      </c>
    </row>
    <row r="503" spans="1:46" x14ac:dyDescent="0.25">
      <c r="A503" s="65">
        <v>2021</v>
      </c>
      <c r="B503" s="65">
        <v>12</v>
      </c>
      <c r="C503" s="63">
        <v>21</v>
      </c>
      <c r="D503" s="64">
        <v>22</v>
      </c>
      <c r="E503" s="5">
        <v>0</v>
      </c>
      <c r="F503" s="3">
        <v>42.62</v>
      </c>
      <c r="G503" s="3">
        <v>38.32</v>
      </c>
      <c r="H503" s="3">
        <v>40.71</v>
      </c>
      <c r="I503" s="3">
        <v>23.09</v>
      </c>
      <c r="J503" s="3">
        <v>26.87</v>
      </c>
      <c r="K503" s="3">
        <v>13.91</v>
      </c>
      <c r="L503" s="3">
        <v>21.09</v>
      </c>
      <c r="M503" s="3">
        <v>11.6</v>
      </c>
      <c r="N503" s="3">
        <v>11.84</v>
      </c>
      <c r="O503" s="3">
        <v>21</v>
      </c>
      <c r="P503" s="3">
        <v>21.61</v>
      </c>
      <c r="Q503" s="3">
        <v>5.59</v>
      </c>
      <c r="R503" s="3">
        <v>0</v>
      </c>
      <c r="S503" s="3">
        <v>1.3</v>
      </c>
      <c r="T503" s="3">
        <v>0</v>
      </c>
      <c r="U503" s="3">
        <v>0.2</v>
      </c>
      <c r="V503" s="3">
        <v>9.0299999999999994</v>
      </c>
      <c r="W503" s="3">
        <v>7.1</v>
      </c>
      <c r="X503" s="3">
        <v>0</v>
      </c>
      <c r="Y503" s="3">
        <v>7.83</v>
      </c>
      <c r="Z503" s="3">
        <v>0</v>
      </c>
      <c r="AA503" s="3">
        <v>0</v>
      </c>
      <c r="AB503" s="3">
        <v>0</v>
      </c>
      <c r="AC503" s="3">
        <v>7.45</v>
      </c>
      <c r="AD503" s="3">
        <v>4.8099999999999996</v>
      </c>
      <c r="AE503" s="3">
        <v>1.1200000000000001</v>
      </c>
      <c r="AF503" s="3">
        <v>3.1</v>
      </c>
      <c r="AG503" s="3">
        <v>2.13</v>
      </c>
      <c r="AH503" s="3">
        <v>0</v>
      </c>
      <c r="AI503" s="3">
        <v>0.2</v>
      </c>
      <c r="AJ503" s="3">
        <v>0</v>
      </c>
      <c r="AK503" s="3">
        <v>1.72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23.94</v>
      </c>
      <c r="AR503" s="3">
        <v>0</v>
      </c>
      <c r="AS503" s="3">
        <v>35.06</v>
      </c>
      <c r="AT503" s="4">
        <v>1.2</v>
      </c>
    </row>
    <row r="504" spans="1:46" x14ac:dyDescent="0.25">
      <c r="A504" s="65">
        <v>2021</v>
      </c>
      <c r="B504" s="65">
        <v>12</v>
      </c>
      <c r="C504" s="63">
        <v>21</v>
      </c>
      <c r="D504" s="64">
        <v>23</v>
      </c>
      <c r="E504" s="5">
        <v>0</v>
      </c>
      <c r="F504" s="3">
        <v>42.22</v>
      </c>
      <c r="G504" s="3">
        <v>0.03</v>
      </c>
      <c r="H504" s="3">
        <v>42.58</v>
      </c>
      <c r="I504" s="3">
        <v>5.81</v>
      </c>
      <c r="J504" s="3">
        <v>27.13</v>
      </c>
      <c r="K504" s="3">
        <v>0</v>
      </c>
      <c r="L504" s="3">
        <v>21.54</v>
      </c>
      <c r="M504" s="3">
        <v>11.58</v>
      </c>
      <c r="N504" s="3">
        <v>11.8</v>
      </c>
      <c r="O504" s="3">
        <v>6.65</v>
      </c>
      <c r="P504" s="3">
        <v>21.63</v>
      </c>
      <c r="Q504" s="3">
        <v>6.05</v>
      </c>
      <c r="R504" s="3">
        <v>0</v>
      </c>
      <c r="S504" s="3">
        <v>1.3</v>
      </c>
      <c r="T504" s="3">
        <v>0</v>
      </c>
      <c r="U504" s="3">
        <v>0.2</v>
      </c>
      <c r="V504" s="3">
        <v>9.0399999999999991</v>
      </c>
      <c r="W504" s="3">
        <v>7.11</v>
      </c>
      <c r="X504" s="3">
        <v>0</v>
      </c>
      <c r="Y504" s="3">
        <v>7.84</v>
      </c>
      <c r="Z504" s="3">
        <v>0</v>
      </c>
      <c r="AA504" s="3">
        <v>0</v>
      </c>
      <c r="AB504" s="3">
        <v>0</v>
      </c>
      <c r="AC504" s="3">
        <v>7.46</v>
      </c>
      <c r="AD504" s="3">
        <v>4.8</v>
      </c>
      <c r="AE504" s="3">
        <v>1.1299999999999999</v>
      </c>
      <c r="AF504" s="3">
        <v>3.1</v>
      </c>
      <c r="AG504" s="3">
        <v>2.13</v>
      </c>
      <c r="AH504" s="3">
        <v>0</v>
      </c>
      <c r="AI504" s="3">
        <v>0.2</v>
      </c>
      <c r="AJ504" s="3">
        <v>0</v>
      </c>
      <c r="AK504" s="3">
        <v>1.72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23.87</v>
      </c>
      <c r="AR504" s="3">
        <v>0</v>
      </c>
      <c r="AS504" s="3">
        <v>34.93</v>
      </c>
      <c r="AT504" s="4">
        <v>1.2</v>
      </c>
    </row>
    <row r="505" spans="1:46" x14ac:dyDescent="0.25">
      <c r="A505" s="65">
        <v>2021</v>
      </c>
      <c r="B505" s="65">
        <v>12</v>
      </c>
      <c r="C505" s="63">
        <v>21</v>
      </c>
      <c r="D505" s="64">
        <v>24</v>
      </c>
      <c r="E505" s="5">
        <v>0</v>
      </c>
      <c r="F505" s="3">
        <v>42.46</v>
      </c>
      <c r="G505" s="3">
        <v>0</v>
      </c>
      <c r="H505" s="3">
        <v>41.57</v>
      </c>
      <c r="I505" s="3">
        <v>0</v>
      </c>
      <c r="J505" s="3">
        <v>26.97</v>
      </c>
      <c r="K505" s="3">
        <v>0</v>
      </c>
      <c r="L505" s="3">
        <v>21.6</v>
      </c>
      <c r="M505" s="3">
        <v>11.61</v>
      </c>
      <c r="N505" s="3">
        <v>11.84</v>
      </c>
      <c r="O505" s="3">
        <v>0</v>
      </c>
      <c r="P505" s="3">
        <v>21.64</v>
      </c>
      <c r="Q505" s="3">
        <v>6.09</v>
      </c>
      <c r="R505" s="3">
        <v>0</v>
      </c>
      <c r="S505" s="3">
        <v>1.3</v>
      </c>
      <c r="T505" s="3">
        <v>0</v>
      </c>
      <c r="U505" s="3">
        <v>0.2</v>
      </c>
      <c r="V505" s="3">
        <v>9.0500000000000007</v>
      </c>
      <c r="W505" s="3">
        <v>7.11</v>
      </c>
      <c r="X505" s="3">
        <v>0</v>
      </c>
      <c r="Y505" s="3">
        <v>7.85</v>
      </c>
      <c r="Z505" s="3">
        <v>0</v>
      </c>
      <c r="AA505" s="3">
        <v>0</v>
      </c>
      <c r="AB505" s="3">
        <v>0</v>
      </c>
      <c r="AC505" s="3">
        <v>7.45</v>
      </c>
      <c r="AD505" s="3">
        <v>4.8</v>
      </c>
      <c r="AE505" s="3">
        <v>1.1499999999999999</v>
      </c>
      <c r="AF505" s="3">
        <v>3.1</v>
      </c>
      <c r="AG505" s="3">
        <v>2.13</v>
      </c>
      <c r="AH505" s="3">
        <v>0</v>
      </c>
      <c r="AI505" s="3">
        <v>0.2</v>
      </c>
      <c r="AJ505" s="3">
        <v>0</v>
      </c>
      <c r="AK505" s="3">
        <v>1.71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23.97</v>
      </c>
      <c r="AR505" s="3">
        <v>0</v>
      </c>
      <c r="AS505" s="3">
        <v>35.18</v>
      </c>
      <c r="AT505" s="4">
        <v>1.2</v>
      </c>
    </row>
    <row r="506" spans="1:46" x14ac:dyDescent="0.25">
      <c r="A506" s="65">
        <v>2021</v>
      </c>
      <c r="B506" s="65">
        <v>12</v>
      </c>
      <c r="C506" s="63">
        <v>22</v>
      </c>
      <c r="D506" s="64">
        <v>1</v>
      </c>
      <c r="E506" s="5">
        <v>0</v>
      </c>
      <c r="F506" s="3">
        <v>21.49</v>
      </c>
      <c r="G506" s="3">
        <v>0</v>
      </c>
      <c r="H506" s="3">
        <v>35.6</v>
      </c>
      <c r="I506" s="3">
        <v>0</v>
      </c>
      <c r="J506" s="3">
        <v>27</v>
      </c>
      <c r="K506" s="3">
        <v>0</v>
      </c>
      <c r="L506" s="3">
        <v>3.97</v>
      </c>
      <c r="M506" s="3">
        <v>11.62</v>
      </c>
      <c r="N506" s="3">
        <v>11.83</v>
      </c>
      <c r="O506" s="3">
        <v>0</v>
      </c>
      <c r="P506" s="3">
        <v>2.35</v>
      </c>
      <c r="Q506" s="3">
        <v>6.13</v>
      </c>
      <c r="R506" s="3">
        <v>0</v>
      </c>
      <c r="S506" s="3">
        <v>1.3</v>
      </c>
      <c r="T506" s="3">
        <v>0</v>
      </c>
      <c r="U506" s="3">
        <v>0.2</v>
      </c>
      <c r="V506" s="3">
        <v>1.01</v>
      </c>
      <c r="W506" s="3">
        <v>7.11</v>
      </c>
      <c r="X506" s="3">
        <v>0</v>
      </c>
      <c r="Y506" s="3">
        <v>7.85</v>
      </c>
      <c r="Z506" s="3">
        <v>0</v>
      </c>
      <c r="AA506" s="3">
        <v>0</v>
      </c>
      <c r="AB506" s="3">
        <v>0</v>
      </c>
      <c r="AC506" s="3">
        <v>7.46</v>
      </c>
      <c r="AD506" s="3">
        <v>4.8</v>
      </c>
      <c r="AE506" s="3">
        <v>1.1000000000000001</v>
      </c>
      <c r="AF506" s="3">
        <v>3.1</v>
      </c>
      <c r="AG506" s="3">
        <v>2.13</v>
      </c>
      <c r="AH506" s="3">
        <v>0</v>
      </c>
      <c r="AI506" s="3">
        <v>0.2</v>
      </c>
      <c r="AJ506" s="3">
        <v>0</v>
      </c>
      <c r="AK506" s="3">
        <v>1.72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23.94</v>
      </c>
      <c r="AR506" s="3">
        <v>0</v>
      </c>
      <c r="AS506" s="3">
        <v>12.77</v>
      </c>
      <c r="AT506" s="4">
        <v>1.2</v>
      </c>
    </row>
    <row r="507" spans="1:46" x14ac:dyDescent="0.25">
      <c r="A507" s="65">
        <v>2021</v>
      </c>
      <c r="B507" s="65">
        <v>12</v>
      </c>
      <c r="C507" s="63">
        <v>22</v>
      </c>
      <c r="D507" s="64">
        <v>2</v>
      </c>
      <c r="E507" s="5">
        <v>0</v>
      </c>
      <c r="F507" s="3">
        <v>0</v>
      </c>
      <c r="G507" s="3">
        <v>0</v>
      </c>
      <c r="H507" s="3">
        <v>0</v>
      </c>
      <c r="I507" s="3">
        <v>0</v>
      </c>
      <c r="J507" s="3">
        <v>26.96</v>
      </c>
      <c r="K507" s="3">
        <v>0</v>
      </c>
      <c r="L507" s="3">
        <v>0</v>
      </c>
      <c r="M507" s="3">
        <v>11.68</v>
      </c>
      <c r="N507" s="3">
        <v>11.82</v>
      </c>
      <c r="O507" s="3">
        <v>0</v>
      </c>
      <c r="P507" s="3">
        <v>0</v>
      </c>
      <c r="Q507" s="3">
        <v>6.11</v>
      </c>
      <c r="R507" s="3">
        <v>0</v>
      </c>
      <c r="S507" s="3">
        <v>1.3</v>
      </c>
      <c r="T507" s="3">
        <v>0</v>
      </c>
      <c r="U507" s="3">
        <v>0.2</v>
      </c>
      <c r="V507" s="3">
        <v>0</v>
      </c>
      <c r="W507" s="3">
        <v>7.1</v>
      </c>
      <c r="X507" s="3">
        <v>0</v>
      </c>
      <c r="Y507" s="3">
        <v>7.85</v>
      </c>
      <c r="Z507" s="3">
        <v>0</v>
      </c>
      <c r="AA507" s="3">
        <v>0</v>
      </c>
      <c r="AB507" s="3">
        <v>0</v>
      </c>
      <c r="AC507" s="3">
        <v>7.46</v>
      </c>
      <c r="AD507" s="3">
        <v>4.8</v>
      </c>
      <c r="AE507" s="3">
        <v>1.06</v>
      </c>
      <c r="AF507" s="3">
        <v>3.1</v>
      </c>
      <c r="AG507" s="3">
        <v>2.13</v>
      </c>
      <c r="AH507" s="3">
        <v>0</v>
      </c>
      <c r="AI507" s="3">
        <v>0.2</v>
      </c>
      <c r="AJ507" s="3">
        <v>0</v>
      </c>
      <c r="AK507" s="3">
        <v>1.73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23.92</v>
      </c>
      <c r="AR507" s="3">
        <v>0</v>
      </c>
      <c r="AS507" s="3">
        <v>0</v>
      </c>
      <c r="AT507" s="4">
        <v>1.2</v>
      </c>
    </row>
    <row r="508" spans="1:46" x14ac:dyDescent="0.25">
      <c r="A508" s="65">
        <v>2021</v>
      </c>
      <c r="B508" s="65">
        <v>12</v>
      </c>
      <c r="C508" s="63">
        <v>22</v>
      </c>
      <c r="D508" s="64">
        <v>3</v>
      </c>
      <c r="E508" s="5">
        <v>0</v>
      </c>
      <c r="F508" s="3">
        <v>0</v>
      </c>
      <c r="G508" s="3">
        <v>0</v>
      </c>
      <c r="H508" s="3">
        <v>0</v>
      </c>
      <c r="I508" s="3">
        <v>0</v>
      </c>
      <c r="J508" s="3">
        <v>26.87</v>
      </c>
      <c r="K508" s="3">
        <v>0</v>
      </c>
      <c r="L508" s="3">
        <v>0</v>
      </c>
      <c r="M508" s="3">
        <v>11.65</v>
      </c>
      <c r="N508" s="3">
        <v>11.78</v>
      </c>
      <c r="O508" s="3">
        <v>0</v>
      </c>
      <c r="P508" s="3">
        <v>0</v>
      </c>
      <c r="Q508" s="3">
        <v>5.99</v>
      </c>
      <c r="R508" s="3">
        <v>0</v>
      </c>
      <c r="S508" s="3">
        <v>1.3</v>
      </c>
      <c r="T508" s="3">
        <v>0</v>
      </c>
      <c r="U508" s="3">
        <v>0.2</v>
      </c>
      <c r="V508" s="3">
        <v>0</v>
      </c>
      <c r="W508" s="3">
        <v>7.1</v>
      </c>
      <c r="X508" s="3">
        <v>0</v>
      </c>
      <c r="Y508" s="3">
        <v>7.85</v>
      </c>
      <c r="Z508" s="3">
        <v>0</v>
      </c>
      <c r="AA508" s="3">
        <v>0</v>
      </c>
      <c r="AB508" s="3">
        <v>0</v>
      </c>
      <c r="AC508" s="3">
        <v>7.45</v>
      </c>
      <c r="AD508" s="3">
        <v>4.8</v>
      </c>
      <c r="AE508" s="3">
        <v>1.1499999999999999</v>
      </c>
      <c r="AF508" s="3">
        <v>3.1</v>
      </c>
      <c r="AG508" s="3">
        <v>2.13</v>
      </c>
      <c r="AH508" s="3">
        <v>0</v>
      </c>
      <c r="AI508" s="3">
        <v>0.2</v>
      </c>
      <c r="AJ508" s="3">
        <v>0</v>
      </c>
      <c r="AK508" s="3">
        <v>1.73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23.79</v>
      </c>
      <c r="AR508" s="3">
        <v>0</v>
      </c>
      <c r="AS508" s="3">
        <v>0</v>
      </c>
      <c r="AT508" s="4">
        <v>1.2</v>
      </c>
    </row>
    <row r="509" spans="1:46" x14ac:dyDescent="0.25">
      <c r="A509" s="65">
        <v>2021</v>
      </c>
      <c r="B509" s="65">
        <v>12</v>
      </c>
      <c r="C509" s="63">
        <v>22</v>
      </c>
      <c r="D509" s="64">
        <v>4</v>
      </c>
      <c r="E509" s="5">
        <v>0</v>
      </c>
      <c r="F509" s="3">
        <v>0</v>
      </c>
      <c r="G509" s="3">
        <v>0</v>
      </c>
      <c r="H509" s="3">
        <v>0</v>
      </c>
      <c r="I509" s="3">
        <v>0</v>
      </c>
      <c r="J509" s="3">
        <v>26.78</v>
      </c>
      <c r="K509" s="3">
        <v>0</v>
      </c>
      <c r="L509" s="3">
        <v>0</v>
      </c>
      <c r="M509" s="3">
        <v>11.71</v>
      </c>
      <c r="N509" s="3">
        <v>11.85</v>
      </c>
      <c r="O509" s="3">
        <v>0</v>
      </c>
      <c r="P509" s="3">
        <v>0</v>
      </c>
      <c r="Q509" s="3">
        <v>5.97</v>
      </c>
      <c r="R509" s="3">
        <v>0</v>
      </c>
      <c r="S509" s="3">
        <v>1.3</v>
      </c>
      <c r="T509" s="3">
        <v>0</v>
      </c>
      <c r="U509" s="3">
        <v>0.2</v>
      </c>
      <c r="V509" s="3">
        <v>0</v>
      </c>
      <c r="W509" s="3">
        <v>7.11</v>
      </c>
      <c r="X509" s="3">
        <v>0</v>
      </c>
      <c r="Y509" s="3">
        <v>7.84</v>
      </c>
      <c r="Z509" s="3">
        <v>0</v>
      </c>
      <c r="AA509" s="3">
        <v>0</v>
      </c>
      <c r="AB509" s="3">
        <v>0</v>
      </c>
      <c r="AC509" s="3">
        <v>7.46</v>
      </c>
      <c r="AD509" s="3">
        <v>4.8</v>
      </c>
      <c r="AE509" s="3">
        <v>1.0900000000000001</v>
      </c>
      <c r="AF509" s="3">
        <v>3.1</v>
      </c>
      <c r="AG509" s="3">
        <v>2.13</v>
      </c>
      <c r="AH509" s="3">
        <v>0</v>
      </c>
      <c r="AI509" s="3">
        <v>0.2</v>
      </c>
      <c r="AJ509" s="3">
        <v>0</v>
      </c>
      <c r="AK509" s="3">
        <v>1.73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23.99</v>
      </c>
      <c r="AR509" s="3">
        <v>0</v>
      </c>
      <c r="AS509" s="3">
        <v>0</v>
      </c>
      <c r="AT509" s="4">
        <v>1.2</v>
      </c>
    </row>
    <row r="510" spans="1:46" x14ac:dyDescent="0.25">
      <c r="A510" s="65">
        <v>2021</v>
      </c>
      <c r="B510" s="65">
        <v>12</v>
      </c>
      <c r="C510" s="63">
        <v>22</v>
      </c>
      <c r="D510" s="64">
        <v>5</v>
      </c>
      <c r="E510" s="5">
        <v>0</v>
      </c>
      <c r="F510" s="3">
        <v>0</v>
      </c>
      <c r="G510" s="3">
        <v>0</v>
      </c>
      <c r="H510" s="3">
        <v>0</v>
      </c>
      <c r="I510" s="3">
        <v>0</v>
      </c>
      <c r="J510" s="3">
        <v>26.77</v>
      </c>
      <c r="K510" s="3">
        <v>0</v>
      </c>
      <c r="L510" s="3">
        <v>0</v>
      </c>
      <c r="M510" s="3">
        <v>11.71</v>
      </c>
      <c r="N510" s="3">
        <v>11.82</v>
      </c>
      <c r="O510" s="3">
        <v>0</v>
      </c>
      <c r="P510" s="3">
        <v>0</v>
      </c>
      <c r="Q510" s="3">
        <v>5.85</v>
      </c>
      <c r="R510" s="3">
        <v>0</v>
      </c>
      <c r="S510" s="3">
        <v>1.3</v>
      </c>
      <c r="T510" s="3">
        <v>0</v>
      </c>
      <c r="U510" s="3">
        <v>0.2</v>
      </c>
      <c r="V510" s="3">
        <v>0</v>
      </c>
      <c r="W510" s="3">
        <v>7.11</v>
      </c>
      <c r="X510" s="3">
        <v>0</v>
      </c>
      <c r="Y510" s="3">
        <v>7.85</v>
      </c>
      <c r="Z510" s="3">
        <v>0</v>
      </c>
      <c r="AA510" s="3">
        <v>0</v>
      </c>
      <c r="AB510" s="3">
        <v>0</v>
      </c>
      <c r="AC510" s="3">
        <v>7.46</v>
      </c>
      <c r="AD510" s="3">
        <v>4.8</v>
      </c>
      <c r="AE510" s="3">
        <v>1.07</v>
      </c>
      <c r="AF510" s="3">
        <v>3.1</v>
      </c>
      <c r="AG510" s="3">
        <v>2.13</v>
      </c>
      <c r="AH510" s="3">
        <v>0</v>
      </c>
      <c r="AI510" s="3">
        <v>0.2</v>
      </c>
      <c r="AJ510" s="3">
        <v>0</v>
      </c>
      <c r="AK510" s="3">
        <v>1.73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23.94</v>
      </c>
      <c r="AR510" s="3">
        <v>0</v>
      </c>
      <c r="AS510" s="3">
        <v>0</v>
      </c>
      <c r="AT510" s="4">
        <v>1.2</v>
      </c>
    </row>
    <row r="511" spans="1:46" x14ac:dyDescent="0.25">
      <c r="A511" s="65">
        <v>2021</v>
      </c>
      <c r="B511" s="65">
        <v>12</v>
      </c>
      <c r="C511" s="63">
        <v>22</v>
      </c>
      <c r="D511" s="64">
        <v>6</v>
      </c>
      <c r="E511" s="5">
        <v>0</v>
      </c>
      <c r="F511" s="3">
        <v>0</v>
      </c>
      <c r="G511" s="3">
        <v>0</v>
      </c>
      <c r="H511" s="3">
        <v>0</v>
      </c>
      <c r="I511" s="3">
        <v>0</v>
      </c>
      <c r="J511" s="3">
        <v>25.86</v>
      </c>
      <c r="K511" s="3">
        <v>0</v>
      </c>
      <c r="L511" s="3">
        <v>0</v>
      </c>
      <c r="M511" s="3">
        <v>11.62</v>
      </c>
      <c r="N511" s="3">
        <v>11.78</v>
      </c>
      <c r="O511" s="3">
        <v>0</v>
      </c>
      <c r="P511" s="3">
        <v>0</v>
      </c>
      <c r="Q511" s="3">
        <v>5.51</v>
      </c>
      <c r="R511" s="3">
        <v>0</v>
      </c>
      <c r="S511" s="3">
        <v>1.3</v>
      </c>
      <c r="T511" s="3">
        <v>0</v>
      </c>
      <c r="U511" s="3">
        <v>0.2</v>
      </c>
      <c r="V511" s="3">
        <v>0</v>
      </c>
      <c r="W511" s="3">
        <v>7.08</v>
      </c>
      <c r="X511" s="3">
        <v>0</v>
      </c>
      <c r="Y511" s="3">
        <v>7.85</v>
      </c>
      <c r="Z511" s="3">
        <v>0</v>
      </c>
      <c r="AA511" s="3">
        <v>0</v>
      </c>
      <c r="AB511" s="3">
        <v>0</v>
      </c>
      <c r="AC511" s="3">
        <v>7.45</v>
      </c>
      <c r="AD511" s="3">
        <v>4.78</v>
      </c>
      <c r="AE511" s="3">
        <v>1.1100000000000001</v>
      </c>
      <c r="AF511" s="3">
        <v>3.1</v>
      </c>
      <c r="AG511" s="3">
        <v>2.13</v>
      </c>
      <c r="AH511" s="3">
        <v>0</v>
      </c>
      <c r="AI511" s="3">
        <v>0.2</v>
      </c>
      <c r="AJ511" s="3">
        <v>0</v>
      </c>
      <c r="AK511" s="3">
        <v>1.73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23.76</v>
      </c>
      <c r="AR511" s="3">
        <v>0</v>
      </c>
      <c r="AS511" s="3">
        <v>0</v>
      </c>
      <c r="AT511" s="4">
        <v>1.2</v>
      </c>
    </row>
    <row r="512" spans="1:46" x14ac:dyDescent="0.25">
      <c r="A512" s="65">
        <v>2021</v>
      </c>
      <c r="B512" s="65">
        <v>12</v>
      </c>
      <c r="C512" s="63">
        <v>22</v>
      </c>
      <c r="D512" s="64">
        <v>7</v>
      </c>
      <c r="E512" s="5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11.75</v>
      </c>
      <c r="N512" s="3">
        <v>11.89</v>
      </c>
      <c r="O512" s="3">
        <v>0</v>
      </c>
      <c r="P512" s="3">
        <v>0</v>
      </c>
      <c r="Q512" s="3">
        <v>5.44</v>
      </c>
      <c r="R512" s="3">
        <v>0</v>
      </c>
      <c r="S512" s="3">
        <v>1.3</v>
      </c>
      <c r="T512" s="3">
        <v>0</v>
      </c>
      <c r="U512" s="3">
        <v>0.2</v>
      </c>
      <c r="V512" s="3">
        <v>8.73</v>
      </c>
      <c r="W512" s="3">
        <v>7.12</v>
      </c>
      <c r="X512" s="3">
        <v>0</v>
      </c>
      <c r="Y512" s="3">
        <v>7.85</v>
      </c>
      <c r="Z512" s="3">
        <v>0</v>
      </c>
      <c r="AA512" s="3">
        <v>0</v>
      </c>
      <c r="AB512" s="3">
        <v>0</v>
      </c>
      <c r="AC512" s="3">
        <v>7.45</v>
      </c>
      <c r="AD512" s="3">
        <v>4.8</v>
      </c>
      <c r="AE512" s="3">
        <v>1.17</v>
      </c>
      <c r="AF512" s="3">
        <v>3.1</v>
      </c>
      <c r="AG512" s="3">
        <v>2.13</v>
      </c>
      <c r="AH512" s="3">
        <v>0</v>
      </c>
      <c r="AI512" s="3">
        <v>0.2</v>
      </c>
      <c r="AJ512" s="3">
        <v>0</v>
      </c>
      <c r="AK512" s="3">
        <v>1.73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24.1</v>
      </c>
      <c r="AR512" s="3">
        <v>0</v>
      </c>
      <c r="AS512" s="3">
        <v>0</v>
      </c>
      <c r="AT512" s="4">
        <v>1.2</v>
      </c>
    </row>
    <row r="513" spans="1:46" x14ac:dyDescent="0.25">
      <c r="A513" s="65">
        <v>2021</v>
      </c>
      <c r="B513" s="65">
        <v>12</v>
      </c>
      <c r="C513" s="63">
        <v>22</v>
      </c>
      <c r="D513" s="64">
        <v>8</v>
      </c>
      <c r="E513" s="5">
        <v>14.25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11.66</v>
      </c>
      <c r="N513" s="3">
        <v>11.79</v>
      </c>
      <c r="O513" s="3">
        <v>0</v>
      </c>
      <c r="P513" s="3">
        <v>0</v>
      </c>
      <c r="Q513" s="3">
        <v>5.86</v>
      </c>
      <c r="R513" s="3">
        <v>0</v>
      </c>
      <c r="S513" s="3">
        <v>1.3</v>
      </c>
      <c r="T513" s="3">
        <v>0</v>
      </c>
      <c r="U513" s="3">
        <v>0.2</v>
      </c>
      <c r="V513" s="3">
        <v>9.0399999999999991</v>
      </c>
      <c r="W513" s="3">
        <v>7.1</v>
      </c>
      <c r="X513" s="3">
        <v>0</v>
      </c>
      <c r="Y513" s="3">
        <v>7.85</v>
      </c>
      <c r="Z513" s="3">
        <v>0</v>
      </c>
      <c r="AA513" s="3">
        <v>0</v>
      </c>
      <c r="AB513" s="3">
        <v>0</v>
      </c>
      <c r="AC513" s="3">
        <v>7.46</v>
      </c>
      <c r="AD513" s="3">
        <v>4.8</v>
      </c>
      <c r="AE513" s="3">
        <v>1.1599999999999999</v>
      </c>
      <c r="AF513" s="3">
        <v>3.1</v>
      </c>
      <c r="AG513" s="3">
        <v>2.13</v>
      </c>
      <c r="AH513" s="3">
        <v>0</v>
      </c>
      <c r="AI513" s="3">
        <v>0.2</v>
      </c>
      <c r="AJ513" s="3">
        <v>0</v>
      </c>
      <c r="AK513" s="3">
        <v>1.73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23.82</v>
      </c>
      <c r="AR513" s="3">
        <v>0</v>
      </c>
      <c r="AS513" s="3">
        <v>0</v>
      </c>
      <c r="AT513" s="4">
        <v>1.2</v>
      </c>
    </row>
    <row r="514" spans="1:46" x14ac:dyDescent="0.25">
      <c r="A514" s="65">
        <v>2021</v>
      </c>
      <c r="B514" s="65">
        <v>12</v>
      </c>
      <c r="C514" s="63">
        <v>22</v>
      </c>
      <c r="D514" s="64">
        <v>9</v>
      </c>
      <c r="E514" s="5">
        <v>44.58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11.68</v>
      </c>
      <c r="N514" s="3">
        <v>11.84</v>
      </c>
      <c r="O514" s="3">
        <v>19.850000000000001</v>
      </c>
      <c r="P514" s="3">
        <v>0</v>
      </c>
      <c r="Q514" s="3">
        <v>5.89</v>
      </c>
      <c r="R514" s="3">
        <v>0</v>
      </c>
      <c r="S514" s="3">
        <v>1.3</v>
      </c>
      <c r="T514" s="3">
        <v>0</v>
      </c>
      <c r="U514" s="3">
        <v>0.2</v>
      </c>
      <c r="V514" s="3">
        <v>9.0399999999999991</v>
      </c>
      <c r="W514" s="3">
        <v>7.1</v>
      </c>
      <c r="X514" s="3">
        <v>0</v>
      </c>
      <c r="Y514" s="3">
        <v>7.8</v>
      </c>
      <c r="Z514" s="3">
        <v>0</v>
      </c>
      <c r="AA514" s="3">
        <v>0</v>
      </c>
      <c r="AB514" s="3">
        <v>0</v>
      </c>
      <c r="AC514" s="3">
        <v>7.45</v>
      </c>
      <c r="AD514" s="3">
        <v>4.83</v>
      </c>
      <c r="AE514" s="3">
        <v>1.17</v>
      </c>
      <c r="AF514" s="3">
        <v>3.1</v>
      </c>
      <c r="AG514" s="3">
        <v>2.13</v>
      </c>
      <c r="AH514" s="3">
        <v>0</v>
      </c>
      <c r="AI514" s="3">
        <v>0.2</v>
      </c>
      <c r="AJ514" s="3">
        <v>0</v>
      </c>
      <c r="AK514" s="3">
        <v>1.73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23.92</v>
      </c>
      <c r="AR514" s="3">
        <v>0</v>
      </c>
      <c r="AS514" s="3">
        <v>0</v>
      </c>
      <c r="AT514" s="4">
        <v>1.2</v>
      </c>
    </row>
    <row r="515" spans="1:46" x14ac:dyDescent="0.25">
      <c r="A515" s="65">
        <v>2021</v>
      </c>
      <c r="B515" s="65">
        <v>12</v>
      </c>
      <c r="C515" s="63">
        <v>22</v>
      </c>
      <c r="D515" s="64">
        <v>10</v>
      </c>
      <c r="E515" s="5">
        <v>9.91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11.67</v>
      </c>
      <c r="N515" s="3">
        <v>11.83</v>
      </c>
      <c r="O515" s="3">
        <v>16.66</v>
      </c>
      <c r="P515" s="3">
        <v>0</v>
      </c>
      <c r="Q515" s="3">
        <v>5.92</v>
      </c>
      <c r="R515" s="3">
        <v>0</v>
      </c>
      <c r="S515" s="3">
        <v>1.3</v>
      </c>
      <c r="T515" s="3">
        <v>0</v>
      </c>
      <c r="U515" s="3">
        <v>0.2</v>
      </c>
      <c r="V515" s="3">
        <v>9.0399999999999991</v>
      </c>
      <c r="W515" s="3">
        <v>7.1</v>
      </c>
      <c r="X515" s="3">
        <v>0</v>
      </c>
      <c r="Y515" s="3">
        <v>7.79</v>
      </c>
      <c r="Z515" s="3">
        <v>0</v>
      </c>
      <c r="AA515" s="3">
        <v>0</v>
      </c>
      <c r="AB515" s="3">
        <v>0</v>
      </c>
      <c r="AC515" s="3">
        <v>7.45</v>
      </c>
      <c r="AD515" s="3">
        <v>4.87</v>
      </c>
      <c r="AE515" s="3">
        <v>1.23</v>
      </c>
      <c r="AF515" s="3">
        <v>3.1</v>
      </c>
      <c r="AG515" s="3">
        <v>2.13</v>
      </c>
      <c r="AH515" s="3">
        <v>0</v>
      </c>
      <c r="AI515" s="3">
        <v>0.2</v>
      </c>
      <c r="AJ515" s="3">
        <v>0</v>
      </c>
      <c r="AK515" s="3">
        <v>1.73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23.86</v>
      </c>
      <c r="AR515" s="3">
        <v>0</v>
      </c>
      <c r="AS515" s="3">
        <v>0</v>
      </c>
      <c r="AT515" s="4">
        <v>1.2</v>
      </c>
    </row>
    <row r="516" spans="1:46" x14ac:dyDescent="0.25">
      <c r="A516" s="65">
        <v>2021</v>
      </c>
      <c r="B516" s="65">
        <v>12</v>
      </c>
      <c r="C516" s="63">
        <v>22</v>
      </c>
      <c r="D516" s="64">
        <v>11</v>
      </c>
      <c r="E516" s="5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11.73</v>
      </c>
      <c r="N516" s="3">
        <v>11.89</v>
      </c>
      <c r="O516" s="3">
        <v>0</v>
      </c>
      <c r="P516" s="3">
        <v>0</v>
      </c>
      <c r="Q516" s="3">
        <v>5.89</v>
      </c>
      <c r="R516" s="3">
        <v>0</v>
      </c>
      <c r="S516" s="3">
        <v>1.3</v>
      </c>
      <c r="T516" s="3">
        <v>0</v>
      </c>
      <c r="U516" s="3">
        <v>0.2</v>
      </c>
      <c r="V516" s="3">
        <v>9.0500000000000007</v>
      </c>
      <c r="W516" s="3">
        <v>7.11</v>
      </c>
      <c r="X516" s="3">
        <v>0</v>
      </c>
      <c r="Y516" s="3">
        <v>7.82</v>
      </c>
      <c r="Z516" s="3">
        <v>0</v>
      </c>
      <c r="AA516" s="3">
        <v>0</v>
      </c>
      <c r="AB516" s="3">
        <v>0</v>
      </c>
      <c r="AC516" s="3">
        <v>7.45</v>
      </c>
      <c r="AD516" s="3">
        <v>4.8099999999999996</v>
      </c>
      <c r="AE516" s="3">
        <v>1.26</v>
      </c>
      <c r="AF516" s="3">
        <v>3</v>
      </c>
      <c r="AG516" s="3">
        <v>2.13</v>
      </c>
      <c r="AH516" s="3">
        <v>0</v>
      </c>
      <c r="AI516" s="3">
        <v>0.2</v>
      </c>
      <c r="AJ516" s="3">
        <v>0</v>
      </c>
      <c r="AK516" s="3">
        <v>1.78</v>
      </c>
      <c r="AL516" s="3">
        <v>0</v>
      </c>
      <c r="AM516" s="3">
        <v>0</v>
      </c>
      <c r="AN516" s="3">
        <v>0</v>
      </c>
      <c r="AO516" s="3">
        <v>0</v>
      </c>
      <c r="AP516" s="3">
        <v>23.27</v>
      </c>
      <c r="AQ516" s="3">
        <v>16.77</v>
      </c>
      <c r="AR516" s="3">
        <v>0</v>
      </c>
      <c r="AS516" s="3">
        <v>0</v>
      </c>
      <c r="AT516" s="4">
        <v>1.2</v>
      </c>
    </row>
    <row r="517" spans="1:46" x14ac:dyDescent="0.25">
      <c r="A517" s="65">
        <v>2021</v>
      </c>
      <c r="B517" s="65">
        <v>12</v>
      </c>
      <c r="C517" s="63">
        <v>22</v>
      </c>
      <c r="D517" s="64">
        <v>12</v>
      </c>
      <c r="E517" s="5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5.72</v>
      </c>
      <c r="N517" s="3">
        <v>11.99</v>
      </c>
      <c r="O517" s="3">
        <v>0</v>
      </c>
      <c r="P517" s="3">
        <v>0</v>
      </c>
      <c r="Q517" s="3">
        <v>5.86</v>
      </c>
      <c r="R517" s="3">
        <v>0</v>
      </c>
      <c r="S517" s="3">
        <v>1.3</v>
      </c>
      <c r="T517" s="3">
        <v>0</v>
      </c>
      <c r="U517" s="3">
        <v>0.2</v>
      </c>
      <c r="V517" s="3">
        <v>9.09</v>
      </c>
      <c r="W517" s="3">
        <v>7.13</v>
      </c>
      <c r="X517" s="3">
        <v>0</v>
      </c>
      <c r="Y517" s="3">
        <v>7.82</v>
      </c>
      <c r="Z517" s="3">
        <v>0</v>
      </c>
      <c r="AA517" s="3">
        <v>0</v>
      </c>
      <c r="AB517" s="3">
        <v>0</v>
      </c>
      <c r="AC517" s="3">
        <v>7.45</v>
      </c>
      <c r="AD517" s="3">
        <v>4.92</v>
      </c>
      <c r="AE517" s="3">
        <v>1.29</v>
      </c>
      <c r="AF517" s="3">
        <v>3</v>
      </c>
      <c r="AG517" s="3">
        <v>2.13</v>
      </c>
      <c r="AH517" s="3">
        <v>0</v>
      </c>
      <c r="AI517" s="3">
        <v>0.2</v>
      </c>
      <c r="AJ517" s="3">
        <v>0</v>
      </c>
      <c r="AK517" s="3">
        <v>1.8</v>
      </c>
      <c r="AL517" s="3">
        <v>0</v>
      </c>
      <c r="AM517" s="3">
        <v>0</v>
      </c>
      <c r="AN517" s="3">
        <v>0</v>
      </c>
      <c r="AO517" s="3">
        <v>0</v>
      </c>
      <c r="AP517" s="3">
        <v>24.88</v>
      </c>
      <c r="AQ517" s="3">
        <v>0</v>
      </c>
      <c r="AR517" s="3">
        <v>0</v>
      </c>
      <c r="AS517" s="3">
        <v>0</v>
      </c>
      <c r="AT517" s="4">
        <v>1.2</v>
      </c>
    </row>
    <row r="518" spans="1:46" x14ac:dyDescent="0.25">
      <c r="A518" s="65">
        <v>2021</v>
      </c>
      <c r="B518" s="65">
        <v>12</v>
      </c>
      <c r="C518" s="63">
        <v>22</v>
      </c>
      <c r="D518" s="64">
        <v>13</v>
      </c>
      <c r="E518" s="5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11.81</v>
      </c>
      <c r="O518" s="3">
        <v>0</v>
      </c>
      <c r="P518" s="3">
        <v>0</v>
      </c>
      <c r="Q518" s="3">
        <v>5.83</v>
      </c>
      <c r="R518" s="3">
        <v>0</v>
      </c>
      <c r="S518" s="3">
        <v>1.3</v>
      </c>
      <c r="T518" s="3">
        <v>0</v>
      </c>
      <c r="U518" s="3">
        <v>0.2</v>
      </c>
      <c r="V518" s="3">
        <v>3.14</v>
      </c>
      <c r="W518" s="3">
        <v>7.1</v>
      </c>
      <c r="X518" s="3">
        <v>0</v>
      </c>
      <c r="Y518" s="3">
        <v>7.79</v>
      </c>
      <c r="Z518" s="3">
        <v>0</v>
      </c>
      <c r="AA518" s="3">
        <v>0</v>
      </c>
      <c r="AB518" s="3">
        <v>0</v>
      </c>
      <c r="AC518" s="3">
        <v>7.45</v>
      </c>
      <c r="AD518" s="3">
        <v>4.97</v>
      </c>
      <c r="AE518" s="3">
        <v>1.17</v>
      </c>
      <c r="AF518" s="3">
        <v>3</v>
      </c>
      <c r="AG518" s="3">
        <v>2.13</v>
      </c>
      <c r="AH518" s="3">
        <v>0</v>
      </c>
      <c r="AI518" s="3">
        <v>0.2</v>
      </c>
      <c r="AJ518" s="3">
        <v>0</v>
      </c>
      <c r="AK518" s="3">
        <v>1.79</v>
      </c>
      <c r="AL518" s="3">
        <v>0</v>
      </c>
      <c r="AM518" s="3">
        <v>0</v>
      </c>
      <c r="AN518" s="3">
        <v>0</v>
      </c>
      <c r="AO518" s="3">
        <v>0</v>
      </c>
      <c r="AP518" s="3">
        <v>24.87</v>
      </c>
      <c r="AQ518" s="3">
        <v>0</v>
      </c>
      <c r="AR518" s="3">
        <v>0</v>
      </c>
      <c r="AS518" s="3">
        <v>0</v>
      </c>
      <c r="AT518" s="4">
        <v>1.2</v>
      </c>
    </row>
    <row r="519" spans="1:46" x14ac:dyDescent="0.25">
      <c r="A519" s="65">
        <v>2021</v>
      </c>
      <c r="B519" s="65">
        <v>12</v>
      </c>
      <c r="C519" s="63">
        <v>22</v>
      </c>
      <c r="D519" s="64">
        <v>14</v>
      </c>
      <c r="E519" s="5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11.84</v>
      </c>
      <c r="O519" s="3">
        <v>0</v>
      </c>
      <c r="P519" s="3">
        <v>0</v>
      </c>
      <c r="Q519" s="3">
        <v>5.79</v>
      </c>
      <c r="R519" s="3">
        <v>0</v>
      </c>
      <c r="S519" s="3">
        <v>1.3</v>
      </c>
      <c r="T519" s="3">
        <v>0</v>
      </c>
      <c r="U519" s="3">
        <v>0.2</v>
      </c>
      <c r="V519" s="3">
        <v>0</v>
      </c>
      <c r="W519" s="3">
        <v>7.1</v>
      </c>
      <c r="X519" s="3">
        <v>0</v>
      </c>
      <c r="Y519" s="3">
        <v>7.8</v>
      </c>
      <c r="Z519" s="3">
        <v>0</v>
      </c>
      <c r="AA519" s="3">
        <v>0</v>
      </c>
      <c r="AB519" s="3">
        <v>0</v>
      </c>
      <c r="AC519" s="3">
        <v>7.45</v>
      </c>
      <c r="AD519" s="3">
        <v>4.93</v>
      </c>
      <c r="AE519" s="3">
        <v>1.1299999999999999</v>
      </c>
      <c r="AF519" s="3">
        <v>3</v>
      </c>
      <c r="AG519" s="3">
        <v>2.13</v>
      </c>
      <c r="AH519" s="3">
        <v>0</v>
      </c>
      <c r="AI519" s="3">
        <v>0.2</v>
      </c>
      <c r="AJ519" s="3">
        <v>0</v>
      </c>
      <c r="AK519" s="3">
        <v>1.79</v>
      </c>
      <c r="AL519" s="3">
        <v>0</v>
      </c>
      <c r="AM519" s="3">
        <v>0</v>
      </c>
      <c r="AN519" s="3">
        <v>0</v>
      </c>
      <c r="AO519" s="3">
        <v>0</v>
      </c>
      <c r="AP519" s="3">
        <v>24.86</v>
      </c>
      <c r="AQ519" s="3">
        <v>0</v>
      </c>
      <c r="AR519" s="3">
        <v>0</v>
      </c>
      <c r="AS519" s="3">
        <v>0</v>
      </c>
      <c r="AT519" s="4">
        <v>1.2</v>
      </c>
    </row>
    <row r="520" spans="1:46" x14ac:dyDescent="0.25">
      <c r="A520" s="65">
        <v>2021</v>
      </c>
      <c r="B520" s="65">
        <v>12</v>
      </c>
      <c r="C520" s="63">
        <v>22</v>
      </c>
      <c r="D520" s="64">
        <v>15</v>
      </c>
      <c r="E520" s="5">
        <v>0</v>
      </c>
      <c r="F520" s="3">
        <v>0</v>
      </c>
      <c r="G520" s="3">
        <v>0</v>
      </c>
      <c r="H520" s="3">
        <v>0</v>
      </c>
      <c r="I520" s="3">
        <v>10.54</v>
      </c>
      <c r="J520" s="3">
        <v>0</v>
      </c>
      <c r="K520" s="3">
        <v>0</v>
      </c>
      <c r="L520" s="3">
        <v>0</v>
      </c>
      <c r="M520" s="3">
        <v>0</v>
      </c>
      <c r="N520" s="3">
        <v>11.82</v>
      </c>
      <c r="O520" s="3">
        <v>0</v>
      </c>
      <c r="P520" s="3">
        <v>0</v>
      </c>
      <c r="Q520" s="3">
        <v>5.77</v>
      </c>
      <c r="R520" s="3">
        <v>0</v>
      </c>
      <c r="S520" s="3">
        <v>1.3</v>
      </c>
      <c r="T520" s="3">
        <v>0</v>
      </c>
      <c r="U520" s="3">
        <v>0.2</v>
      </c>
      <c r="V520" s="3">
        <v>0</v>
      </c>
      <c r="W520" s="3">
        <v>7.11</v>
      </c>
      <c r="X520" s="3">
        <v>0</v>
      </c>
      <c r="Y520" s="3">
        <v>7.78</v>
      </c>
      <c r="Z520" s="3">
        <v>0</v>
      </c>
      <c r="AA520" s="3">
        <v>0</v>
      </c>
      <c r="AB520" s="3">
        <v>0</v>
      </c>
      <c r="AC520" s="3">
        <v>7.88</v>
      </c>
      <c r="AD520" s="3">
        <v>0</v>
      </c>
      <c r="AE520" s="3">
        <v>1.1200000000000001</v>
      </c>
      <c r="AF520" s="3">
        <v>3</v>
      </c>
      <c r="AG520" s="3">
        <v>2.13</v>
      </c>
      <c r="AH520" s="3">
        <v>0</v>
      </c>
      <c r="AI520" s="3">
        <v>0.2</v>
      </c>
      <c r="AJ520" s="3">
        <v>0</v>
      </c>
      <c r="AK520" s="3">
        <v>1.78</v>
      </c>
      <c r="AL520" s="3">
        <v>0</v>
      </c>
      <c r="AM520" s="3">
        <v>0</v>
      </c>
      <c r="AN520" s="3">
        <v>0</v>
      </c>
      <c r="AO520" s="3">
        <v>0</v>
      </c>
      <c r="AP520" s="3">
        <v>24.87</v>
      </c>
      <c r="AQ520" s="3">
        <v>0</v>
      </c>
      <c r="AR520" s="3">
        <v>0</v>
      </c>
      <c r="AS520" s="3">
        <v>0</v>
      </c>
      <c r="AT520" s="4">
        <v>1.2</v>
      </c>
    </row>
    <row r="521" spans="1:46" x14ac:dyDescent="0.25">
      <c r="A521" s="65">
        <v>2021</v>
      </c>
      <c r="B521" s="65">
        <v>12</v>
      </c>
      <c r="C521" s="63">
        <v>22</v>
      </c>
      <c r="D521" s="64">
        <v>16</v>
      </c>
      <c r="E521" s="5">
        <v>0</v>
      </c>
      <c r="F521" s="3">
        <v>0</v>
      </c>
      <c r="G521" s="3">
        <v>0.1</v>
      </c>
      <c r="H521" s="3">
        <v>0</v>
      </c>
      <c r="I521" s="3">
        <v>25.67</v>
      </c>
      <c r="J521" s="3">
        <v>0</v>
      </c>
      <c r="K521" s="3">
        <v>0</v>
      </c>
      <c r="L521" s="3">
        <v>0</v>
      </c>
      <c r="M521" s="3">
        <v>10.35</v>
      </c>
      <c r="N521" s="3">
        <v>11.86</v>
      </c>
      <c r="O521" s="3">
        <v>0</v>
      </c>
      <c r="P521" s="3">
        <v>0</v>
      </c>
      <c r="Q521" s="3">
        <v>5.74</v>
      </c>
      <c r="R521" s="3">
        <v>0</v>
      </c>
      <c r="S521" s="3">
        <v>1.3</v>
      </c>
      <c r="T521" s="3">
        <v>0</v>
      </c>
      <c r="U521" s="3">
        <v>0.2</v>
      </c>
      <c r="V521" s="3">
        <v>0</v>
      </c>
      <c r="W521" s="3">
        <v>7.11</v>
      </c>
      <c r="X521" s="3">
        <v>0</v>
      </c>
      <c r="Y521" s="3">
        <v>7.8</v>
      </c>
      <c r="Z521" s="3">
        <v>0</v>
      </c>
      <c r="AA521" s="3">
        <v>0</v>
      </c>
      <c r="AB521" s="3">
        <v>0</v>
      </c>
      <c r="AC521" s="3">
        <v>8.9600000000000009</v>
      </c>
      <c r="AD521" s="3">
        <v>0</v>
      </c>
      <c r="AE521" s="3">
        <v>1.22</v>
      </c>
      <c r="AF521" s="3">
        <v>3</v>
      </c>
      <c r="AG521" s="3">
        <v>2.13</v>
      </c>
      <c r="AH521" s="3">
        <v>0</v>
      </c>
      <c r="AI521" s="3">
        <v>0.2</v>
      </c>
      <c r="AJ521" s="3">
        <v>0</v>
      </c>
      <c r="AK521" s="3">
        <v>1.78</v>
      </c>
      <c r="AL521" s="3">
        <v>0</v>
      </c>
      <c r="AM521" s="3">
        <v>0</v>
      </c>
      <c r="AN521" s="3">
        <v>0</v>
      </c>
      <c r="AO521" s="3">
        <v>0</v>
      </c>
      <c r="AP521" s="3">
        <v>24.86</v>
      </c>
      <c r="AQ521" s="3">
        <v>0</v>
      </c>
      <c r="AR521" s="3">
        <v>0</v>
      </c>
      <c r="AS521" s="3">
        <v>0</v>
      </c>
      <c r="AT521" s="4">
        <v>1.2</v>
      </c>
    </row>
    <row r="522" spans="1:46" x14ac:dyDescent="0.25">
      <c r="A522" s="65">
        <v>2021</v>
      </c>
      <c r="B522" s="65">
        <v>12</v>
      </c>
      <c r="C522" s="63">
        <v>22</v>
      </c>
      <c r="D522" s="64">
        <v>17</v>
      </c>
      <c r="E522" s="5">
        <v>4.47</v>
      </c>
      <c r="F522" s="3">
        <v>0</v>
      </c>
      <c r="G522" s="3">
        <v>42.65</v>
      </c>
      <c r="H522" s="3">
        <v>0</v>
      </c>
      <c r="I522" s="3">
        <v>25.67</v>
      </c>
      <c r="J522" s="3">
        <v>0</v>
      </c>
      <c r="K522" s="3">
        <v>0</v>
      </c>
      <c r="L522" s="3">
        <v>0</v>
      </c>
      <c r="M522" s="3">
        <v>11.78</v>
      </c>
      <c r="N522" s="3">
        <v>11.84</v>
      </c>
      <c r="O522" s="3">
        <v>21.01</v>
      </c>
      <c r="P522" s="3">
        <v>0</v>
      </c>
      <c r="Q522" s="3">
        <v>5.7</v>
      </c>
      <c r="R522" s="3">
        <v>0</v>
      </c>
      <c r="S522" s="3">
        <v>1.3</v>
      </c>
      <c r="T522" s="3">
        <v>0</v>
      </c>
      <c r="U522" s="3">
        <v>0.2</v>
      </c>
      <c r="V522" s="3">
        <v>0</v>
      </c>
      <c r="W522" s="3">
        <v>7.11</v>
      </c>
      <c r="X522" s="3">
        <v>0</v>
      </c>
      <c r="Y522" s="3">
        <v>7.78</v>
      </c>
      <c r="Z522" s="3">
        <v>0</v>
      </c>
      <c r="AA522" s="3">
        <v>0</v>
      </c>
      <c r="AB522" s="3">
        <v>0</v>
      </c>
      <c r="AC522" s="3">
        <v>8.66</v>
      </c>
      <c r="AD522" s="3">
        <v>0</v>
      </c>
      <c r="AE522" s="3">
        <v>1.22</v>
      </c>
      <c r="AF522" s="3">
        <v>3</v>
      </c>
      <c r="AG522" s="3">
        <v>2.13</v>
      </c>
      <c r="AH522" s="3">
        <v>0</v>
      </c>
      <c r="AI522" s="3">
        <v>0.2</v>
      </c>
      <c r="AJ522" s="3">
        <v>0</v>
      </c>
      <c r="AK522" s="3">
        <v>1.78</v>
      </c>
      <c r="AL522" s="3">
        <v>0</v>
      </c>
      <c r="AM522" s="3">
        <v>0</v>
      </c>
      <c r="AN522" s="3">
        <v>0</v>
      </c>
      <c r="AO522" s="3">
        <v>0</v>
      </c>
      <c r="AP522" s="3">
        <v>3.55</v>
      </c>
      <c r="AQ522" s="3">
        <v>0</v>
      </c>
      <c r="AR522" s="3">
        <v>0</v>
      </c>
      <c r="AS522" s="3">
        <v>0</v>
      </c>
      <c r="AT522" s="4">
        <v>1.2</v>
      </c>
    </row>
    <row r="523" spans="1:46" x14ac:dyDescent="0.25">
      <c r="A523" s="65">
        <v>2021</v>
      </c>
      <c r="B523" s="65">
        <v>12</v>
      </c>
      <c r="C523" s="63">
        <v>22</v>
      </c>
      <c r="D523" s="64">
        <v>18</v>
      </c>
      <c r="E523" s="5">
        <v>46.59</v>
      </c>
      <c r="F523" s="3">
        <v>0</v>
      </c>
      <c r="G523" s="3">
        <v>43.33</v>
      </c>
      <c r="H523" s="3">
        <v>0</v>
      </c>
      <c r="I523" s="3">
        <v>25.67</v>
      </c>
      <c r="J523" s="3">
        <v>0</v>
      </c>
      <c r="K523" s="3">
        <v>0</v>
      </c>
      <c r="L523" s="3">
        <v>0</v>
      </c>
      <c r="M523" s="3">
        <v>11.85</v>
      </c>
      <c r="N523" s="3">
        <v>11.91</v>
      </c>
      <c r="O523" s="3">
        <v>21.53</v>
      </c>
      <c r="P523" s="3">
        <v>0</v>
      </c>
      <c r="Q523" s="3">
        <v>5.73</v>
      </c>
      <c r="R523" s="3">
        <v>0</v>
      </c>
      <c r="S523" s="3">
        <v>1.3</v>
      </c>
      <c r="T523" s="3">
        <v>0</v>
      </c>
      <c r="U523" s="3">
        <v>0.2</v>
      </c>
      <c r="V523" s="3">
        <v>0.24</v>
      </c>
      <c r="W523" s="3">
        <v>7.12</v>
      </c>
      <c r="X523" s="3">
        <v>0</v>
      </c>
      <c r="Y523" s="3">
        <v>7.79</v>
      </c>
      <c r="Z523" s="3">
        <v>0</v>
      </c>
      <c r="AA523" s="3">
        <v>0</v>
      </c>
      <c r="AB523" s="3">
        <v>0</v>
      </c>
      <c r="AC523" s="3">
        <v>8.66</v>
      </c>
      <c r="AD523" s="3">
        <v>0</v>
      </c>
      <c r="AE523" s="3">
        <v>1.24</v>
      </c>
      <c r="AF523" s="3">
        <v>3</v>
      </c>
      <c r="AG523" s="3">
        <v>2.13</v>
      </c>
      <c r="AH523" s="3">
        <v>0</v>
      </c>
      <c r="AI523" s="3">
        <v>0.2</v>
      </c>
      <c r="AJ523" s="3">
        <v>0</v>
      </c>
      <c r="AK523" s="3">
        <v>1.73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4">
        <v>1.2</v>
      </c>
    </row>
    <row r="524" spans="1:46" x14ac:dyDescent="0.25">
      <c r="A524" s="65">
        <v>2021</v>
      </c>
      <c r="B524" s="65">
        <v>12</v>
      </c>
      <c r="C524" s="63">
        <v>22</v>
      </c>
      <c r="D524" s="64">
        <v>19</v>
      </c>
      <c r="E524" s="5">
        <v>45.75</v>
      </c>
      <c r="F524" s="3">
        <v>0</v>
      </c>
      <c r="G524" s="3">
        <v>43.28</v>
      </c>
      <c r="H524" s="3">
        <v>0</v>
      </c>
      <c r="I524" s="3">
        <v>25.67</v>
      </c>
      <c r="J524" s="3">
        <v>0</v>
      </c>
      <c r="K524" s="3">
        <v>13.98</v>
      </c>
      <c r="L524" s="3">
        <v>0</v>
      </c>
      <c r="M524" s="3">
        <v>11.82</v>
      </c>
      <c r="N524" s="3">
        <v>11.87</v>
      </c>
      <c r="O524" s="3">
        <v>21.53</v>
      </c>
      <c r="P524" s="3">
        <v>0</v>
      </c>
      <c r="Q524" s="3">
        <v>5.78</v>
      </c>
      <c r="R524" s="3">
        <v>0</v>
      </c>
      <c r="S524" s="3">
        <v>1.3</v>
      </c>
      <c r="T524" s="3">
        <v>0</v>
      </c>
      <c r="U524" s="3">
        <v>0.2</v>
      </c>
      <c r="V524" s="3">
        <v>9.08</v>
      </c>
      <c r="W524" s="3">
        <v>7.12</v>
      </c>
      <c r="X524" s="3">
        <v>0</v>
      </c>
      <c r="Y524" s="3">
        <v>7.77</v>
      </c>
      <c r="Z524" s="3">
        <v>0</v>
      </c>
      <c r="AA524" s="3">
        <v>0</v>
      </c>
      <c r="AB524" s="3">
        <v>0</v>
      </c>
      <c r="AC524" s="3">
        <v>8.66</v>
      </c>
      <c r="AD524" s="3">
        <v>3.62</v>
      </c>
      <c r="AE524" s="3">
        <v>1.23</v>
      </c>
      <c r="AF524" s="3">
        <v>3</v>
      </c>
      <c r="AG524" s="3">
        <v>2.13</v>
      </c>
      <c r="AH524" s="3">
        <v>0</v>
      </c>
      <c r="AI524" s="3">
        <v>0.2</v>
      </c>
      <c r="AJ524" s="3">
        <v>0</v>
      </c>
      <c r="AK524" s="3">
        <v>0.1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15.68</v>
      </c>
      <c r="AS524" s="3">
        <v>0</v>
      </c>
      <c r="AT524" s="4">
        <v>1.2</v>
      </c>
    </row>
    <row r="525" spans="1:46" x14ac:dyDescent="0.25">
      <c r="A525" s="65">
        <v>2021</v>
      </c>
      <c r="B525" s="65">
        <v>12</v>
      </c>
      <c r="C525" s="63">
        <v>22</v>
      </c>
      <c r="D525" s="64">
        <v>20</v>
      </c>
      <c r="E525" s="5">
        <v>43.66</v>
      </c>
      <c r="F525" s="3">
        <v>0</v>
      </c>
      <c r="G525" s="3">
        <v>43.22</v>
      </c>
      <c r="H525" s="3">
        <v>0</v>
      </c>
      <c r="I525" s="3">
        <v>25.67</v>
      </c>
      <c r="J525" s="3">
        <v>0</v>
      </c>
      <c r="K525" s="3">
        <v>20.51</v>
      </c>
      <c r="L525" s="3">
        <v>0</v>
      </c>
      <c r="M525" s="3">
        <v>11.73</v>
      </c>
      <c r="N525" s="3">
        <v>11.77</v>
      </c>
      <c r="O525" s="3">
        <v>21.51</v>
      </c>
      <c r="P525" s="3">
        <v>0</v>
      </c>
      <c r="Q525" s="3">
        <v>5.83</v>
      </c>
      <c r="R525" s="3">
        <v>0</v>
      </c>
      <c r="S525" s="3">
        <v>1.3</v>
      </c>
      <c r="T525" s="3">
        <v>0</v>
      </c>
      <c r="U525" s="3">
        <v>0.2</v>
      </c>
      <c r="V525" s="3">
        <v>9.0299999999999994</v>
      </c>
      <c r="W525" s="3">
        <v>7.1</v>
      </c>
      <c r="X525" s="3">
        <v>0</v>
      </c>
      <c r="Y525" s="3">
        <v>7.75</v>
      </c>
      <c r="Z525" s="3">
        <v>0</v>
      </c>
      <c r="AA525" s="3">
        <v>0</v>
      </c>
      <c r="AB525" s="3">
        <v>0</v>
      </c>
      <c r="AC525" s="3">
        <v>8.66</v>
      </c>
      <c r="AD525" s="3">
        <v>4.97</v>
      </c>
      <c r="AE525" s="3">
        <v>1.19</v>
      </c>
      <c r="AF525" s="3">
        <v>3</v>
      </c>
      <c r="AG525" s="3">
        <v>2.13</v>
      </c>
      <c r="AH525" s="3">
        <v>0</v>
      </c>
      <c r="AI525" s="3">
        <v>0.2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33.979999999999997</v>
      </c>
      <c r="AS525" s="3">
        <v>0</v>
      </c>
      <c r="AT525" s="4">
        <v>1.2</v>
      </c>
    </row>
    <row r="526" spans="1:46" x14ac:dyDescent="0.25">
      <c r="A526" s="65">
        <v>2021</v>
      </c>
      <c r="B526" s="65">
        <v>12</v>
      </c>
      <c r="C526" s="63">
        <v>22</v>
      </c>
      <c r="D526" s="64">
        <v>21</v>
      </c>
      <c r="E526" s="5">
        <v>44.55</v>
      </c>
      <c r="F526" s="3">
        <v>0</v>
      </c>
      <c r="G526" s="3">
        <v>43.16</v>
      </c>
      <c r="H526" s="3">
        <v>0</v>
      </c>
      <c r="I526" s="3">
        <v>25.65</v>
      </c>
      <c r="J526" s="3">
        <v>0</v>
      </c>
      <c r="K526" s="3">
        <v>20.46</v>
      </c>
      <c r="L526" s="3">
        <v>0</v>
      </c>
      <c r="M526" s="3">
        <v>11.7</v>
      </c>
      <c r="N526" s="3">
        <v>11.74</v>
      </c>
      <c r="O526" s="3">
        <v>21.49</v>
      </c>
      <c r="P526" s="3">
        <v>0</v>
      </c>
      <c r="Q526" s="3">
        <v>5.88</v>
      </c>
      <c r="R526" s="3">
        <v>0</v>
      </c>
      <c r="S526" s="3">
        <v>1.3</v>
      </c>
      <c r="T526" s="3">
        <v>0</v>
      </c>
      <c r="U526" s="3">
        <v>0.2</v>
      </c>
      <c r="V526" s="3">
        <v>9.01</v>
      </c>
      <c r="W526" s="3">
        <v>7.1</v>
      </c>
      <c r="X526" s="3">
        <v>0</v>
      </c>
      <c r="Y526" s="3">
        <v>7.73</v>
      </c>
      <c r="Z526" s="3">
        <v>0</v>
      </c>
      <c r="AA526" s="3">
        <v>0</v>
      </c>
      <c r="AB526" s="3">
        <v>0</v>
      </c>
      <c r="AC526" s="3">
        <v>8.65</v>
      </c>
      <c r="AD526" s="3">
        <v>4.8099999999999996</v>
      </c>
      <c r="AE526" s="3">
        <v>1.17</v>
      </c>
      <c r="AF526" s="3">
        <v>3</v>
      </c>
      <c r="AG526" s="3">
        <v>2.13</v>
      </c>
      <c r="AH526" s="3">
        <v>0</v>
      </c>
      <c r="AI526" s="3">
        <v>0.2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33.880000000000003</v>
      </c>
      <c r="AS526" s="3">
        <v>0</v>
      </c>
      <c r="AT526" s="4">
        <v>1.2</v>
      </c>
    </row>
    <row r="527" spans="1:46" x14ac:dyDescent="0.25">
      <c r="A527" s="65">
        <v>2021</v>
      </c>
      <c r="B527" s="65">
        <v>12</v>
      </c>
      <c r="C527" s="63">
        <v>22</v>
      </c>
      <c r="D527" s="64">
        <v>22</v>
      </c>
      <c r="E527" s="5">
        <v>44.82</v>
      </c>
      <c r="F527" s="3">
        <v>0</v>
      </c>
      <c r="G527" s="3">
        <v>43.19</v>
      </c>
      <c r="H527" s="3">
        <v>0</v>
      </c>
      <c r="I527" s="3">
        <v>25.66</v>
      </c>
      <c r="J527" s="3">
        <v>0</v>
      </c>
      <c r="K527" s="3">
        <v>20.5</v>
      </c>
      <c r="L527" s="3">
        <v>0</v>
      </c>
      <c r="M527" s="3">
        <v>11.75</v>
      </c>
      <c r="N527" s="3">
        <v>11.79</v>
      </c>
      <c r="O527" s="3">
        <v>21.51</v>
      </c>
      <c r="P527" s="3">
        <v>0</v>
      </c>
      <c r="Q527" s="3">
        <v>5.92</v>
      </c>
      <c r="R527" s="3">
        <v>0</v>
      </c>
      <c r="S527" s="3">
        <v>1.3</v>
      </c>
      <c r="T527" s="3">
        <v>0</v>
      </c>
      <c r="U527" s="3">
        <v>0.2</v>
      </c>
      <c r="V527" s="3">
        <v>9.0299999999999994</v>
      </c>
      <c r="W527" s="3">
        <v>7.11</v>
      </c>
      <c r="X527" s="3">
        <v>0</v>
      </c>
      <c r="Y527" s="3">
        <v>7.71</v>
      </c>
      <c r="Z527" s="3">
        <v>0.5</v>
      </c>
      <c r="AA527" s="3">
        <v>0</v>
      </c>
      <c r="AB527" s="3">
        <v>0</v>
      </c>
      <c r="AC527" s="3">
        <v>8.65</v>
      </c>
      <c r="AD527" s="3">
        <v>4.87</v>
      </c>
      <c r="AE527" s="3">
        <v>1.18</v>
      </c>
      <c r="AF527" s="3">
        <v>3</v>
      </c>
      <c r="AG527" s="3">
        <v>2.13</v>
      </c>
      <c r="AH527" s="3">
        <v>0.2</v>
      </c>
      <c r="AI527" s="3">
        <v>0.2</v>
      </c>
      <c r="AJ527" s="3">
        <v>0</v>
      </c>
      <c r="AK527" s="3">
        <v>1.29</v>
      </c>
      <c r="AL527" s="3">
        <v>0</v>
      </c>
      <c r="AM527" s="3">
        <v>0</v>
      </c>
      <c r="AN527" s="3">
        <v>0</v>
      </c>
      <c r="AO527" s="3">
        <v>0</v>
      </c>
      <c r="AP527" s="3">
        <v>0.02</v>
      </c>
      <c r="AQ527" s="3">
        <v>0</v>
      </c>
      <c r="AR527" s="3">
        <v>33.909999999999997</v>
      </c>
      <c r="AS527" s="3">
        <v>0</v>
      </c>
      <c r="AT527" s="4">
        <v>1.2</v>
      </c>
    </row>
    <row r="528" spans="1:46" x14ac:dyDescent="0.25">
      <c r="A528" s="65">
        <v>2021</v>
      </c>
      <c r="B528" s="65">
        <v>12</v>
      </c>
      <c r="C528" s="63">
        <v>22</v>
      </c>
      <c r="D528" s="64">
        <v>23</v>
      </c>
      <c r="E528" s="5">
        <v>44.28</v>
      </c>
      <c r="F528" s="3">
        <v>0</v>
      </c>
      <c r="G528" s="3">
        <v>43.14</v>
      </c>
      <c r="H528" s="3">
        <v>0</v>
      </c>
      <c r="I528" s="3">
        <v>25.64</v>
      </c>
      <c r="J528" s="3">
        <v>0</v>
      </c>
      <c r="K528" s="3">
        <v>20.45</v>
      </c>
      <c r="L528" s="3">
        <v>0</v>
      </c>
      <c r="M528" s="3">
        <v>11.7</v>
      </c>
      <c r="N528" s="3">
        <v>11.75</v>
      </c>
      <c r="O528" s="3">
        <v>21.49</v>
      </c>
      <c r="P528" s="3">
        <v>0</v>
      </c>
      <c r="Q528" s="3">
        <v>5.97</v>
      </c>
      <c r="R528" s="3">
        <v>0</v>
      </c>
      <c r="S528" s="3">
        <v>1.3</v>
      </c>
      <c r="T528" s="3">
        <v>0</v>
      </c>
      <c r="U528" s="3">
        <v>0.2</v>
      </c>
      <c r="V528" s="3">
        <v>9</v>
      </c>
      <c r="W528" s="3">
        <v>7.09</v>
      </c>
      <c r="X528" s="3">
        <v>0</v>
      </c>
      <c r="Y528" s="3">
        <v>7.69</v>
      </c>
      <c r="Z528" s="3">
        <v>0.5</v>
      </c>
      <c r="AA528" s="3">
        <v>0</v>
      </c>
      <c r="AB528" s="3">
        <v>0</v>
      </c>
      <c r="AC528" s="3">
        <v>8.65</v>
      </c>
      <c r="AD528" s="3">
        <v>4.8</v>
      </c>
      <c r="AE528" s="3">
        <v>1.17</v>
      </c>
      <c r="AF528" s="3">
        <v>3</v>
      </c>
      <c r="AG528" s="3">
        <v>2.13</v>
      </c>
      <c r="AH528" s="3">
        <v>0.2</v>
      </c>
      <c r="AI528" s="3">
        <v>0.2</v>
      </c>
      <c r="AJ528" s="3">
        <v>0</v>
      </c>
      <c r="AK528" s="3">
        <v>1.81</v>
      </c>
      <c r="AL528" s="3">
        <v>0</v>
      </c>
      <c r="AM528" s="3">
        <v>0</v>
      </c>
      <c r="AN528" s="3">
        <v>0</v>
      </c>
      <c r="AO528" s="3">
        <v>0</v>
      </c>
      <c r="AP528" s="3">
        <v>23.35</v>
      </c>
      <c r="AQ528" s="3">
        <v>0</v>
      </c>
      <c r="AR528" s="3">
        <v>33.840000000000003</v>
      </c>
      <c r="AS528" s="3">
        <v>0</v>
      </c>
      <c r="AT528" s="4">
        <v>1.2</v>
      </c>
    </row>
    <row r="529" spans="1:46" x14ac:dyDescent="0.25">
      <c r="A529" s="65">
        <v>2021</v>
      </c>
      <c r="B529" s="65">
        <v>12</v>
      </c>
      <c r="C529" s="63">
        <v>22</v>
      </c>
      <c r="D529" s="64">
        <v>24</v>
      </c>
      <c r="E529" s="5">
        <v>44.12</v>
      </c>
      <c r="F529" s="3">
        <v>0</v>
      </c>
      <c r="G529" s="3">
        <v>43.16</v>
      </c>
      <c r="H529" s="3">
        <v>0</v>
      </c>
      <c r="I529" s="3">
        <v>25.67</v>
      </c>
      <c r="J529" s="3">
        <v>0</v>
      </c>
      <c r="K529" s="3">
        <v>20.45</v>
      </c>
      <c r="L529" s="3">
        <v>0</v>
      </c>
      <c r="M529" s="3">
        <v>11.72</v>
      </c>
      <c r="N529" s="3">
        <v>11.75</v>
      </c>
      <c r="O529" s="3">
        <v>21.52</v>
      </c>
      <c r="P529" s="3">
        <v>0</v>
      </c>
      <c r="Q529" s="3">
        <v>6.01</v>
      </c>
      <c r="R529" s="3">
        <v>0</v>
      </c>
      <c r="S529" s="3">
        <v>1.3</v>
      </c>
      <c r="T529" s="3">
        <v>0</v>
      </c>
      <c r="U529" s="3">
        <v>0.2</v>
      </c>
      <c r="V529" s="3">
        <v>9.02</v>
      </c>
      <c r="W529" s="3">
        <v>7.1</v>
      </c>
      <c r="X529" s="3">
        <v>0</v>
      </c>
      <c r="Y529" s="3">
        <v>6.09</v>
      </c>
      <c r="Z529" s="3">
        <v>0.5</v>
      </c>
      <c r="AA529" s="3">
        <v>0</v>
      </c>
      <c r="AB529" s="3">
        <v>0</v>
      </c>
      <c r="AC529" s="3">
        <v>8.65</v>
      </c>
      <c r="AD529" s="3">
        <v>4.75</v>
      </c>
      <c r="AE529" s="3">
        <v>1.18</v>
      </c>
      <c r="AF529" s="3">
        <v>3</v>
      </c>
      <c r="AG529" s="3">
        <v>2.13</v>
      </c>
      <c r="AH529" s="3">
        <v>0.2</v>
      </c>
      <c r="AI529" s="3">
        <v>0.2</v>
      </c>
      <c r="AJ529" s="3">
        <v>0</v>
      </c>
      <c r="AK529" s="3">
        <v>1.8</v>
      </c>
      <c r="AL529" s="3">
        <v>0</v>
      </c>
      <c r="AM529" s="3">
        <v>0</v>
      </c>
      <c r="AN529" s="3">
        <v>0</v>
      </c>
      <c r="AO529" s="3">
        <v>0</v>
      </c>
      <c r="AP529" s="3">
        <v>24.33</v>
      </c>
      <c r="AQ529" s="3">
        <v>0</v>
      </c>
      <c r="AR529" s="3">
        <v>33.92</v>
      </c>
      <c r="AS529" s="3">
        <v>0</v>
      </c>
      <c r="AT529" s="4">
        <v>1.2</v>
      </c>
    </row>
    <row r="530" spans="1:46" x14ac:dyDescent="0.25">
      <c r="A530" s="65">
        <v>2021</v>
      </c>
      <c r="B530" s="65">
        <v>12</v>
      </c>
      <c r="C530" s="63">
        <v>23</v>
      </c>
      <c r="D530" s="64">
        <v>1</v>
      </c>
      <c r="E530" s="5">
        <v>44.3</v>
      </c>
      <c r="F530" s="3">
        <v>0</v>
      </c>
      <c r="G530" s="3">
        <v>29.8</v>
      </c>
      <c r="H530" s="3">
        <v>0</v>
      </c>
      <c r="I530" s="3">
        <v>25.68</v>
      </c>
      <c r="J530" s="3">
        <v>0</v>
      </c>
      <c r="K530" s="3">
        <v>16.27</v>
      </c>
      <c r="L530" s="3">
        <v>0</v>
      </c>
      <c r="M530" s="3">
        <v>11.77</v>
      </c>
      <c r="N530" s="3">
        <v>11.79</v>
      </c>
      <c r="O530" s="3">
        <v>21.53</v>
      </c>
      <c r="P530" s="3">
        <v>0</v>
      </c>
      <c r="Q530" s="3">
        <v>6.06</v>
      </c>
      <c r="R530" s="3">
        <v>0</v>
      </c>
      <c r="S530" s="3">
        <v>1.3</v>
      </c>
      <c r="T530" s="3">
        <v>0</v>
      </c>
      <c r="U530" s="3">
        <v>0.2</v>
      </c>
      <c r="V530" s="3">
        <v>0.48</v>
      </c>
      <c r="W530" s="3">
        <v>7.11</v>
      </c>
      <c r="X530" s="3">
        <v>0</v>
      </c>
      <c r="Y530" s="3">
        <v>6.02</v>
      </c>
      <c r="Z530" s="3">
        <v>0.5</v>
      </c>
      <c r="AA530" s="3">
        <v>0</v>
      </c>
      <c r="AB530" s="3">
        <v>0</v>
      </c>
      <c r="AC530" s="3">
        <v>8.65</v>
      </c>
      <c r="AD530" s="3">
        <v>4.83</v>
      </c>
      <c r="AE530" s="3">
        <v>1.21</v>
      </c>
      <c r="AF530" s="3">
        <v>3</v>
      </c>
      <c r="AG530" s="3">
        <v>2.13</v>
      </c>
      <c r="AH530" s="3">
        <v>0.2</v>
      </c>
      <c r="AI530" s="3">
        <v>0.2</v>
      </c>
      <c r="AJ530" s="3">
        <v>0</v>
      </c>
      <c r="AK530" s="3">
        <v>1.79</v>
      </c>
      <c r="AL530" s="3">
        <v>0</v>
      </c>
      <c r="AM530" s="3">
        <v>0</v>
      </c>
      <c r="AN530" s="3">
        <v>0</v>
      </c>
      <c r="AO530" s="3">
        <v>0</v>
      </c>
      <c r="AP530" s="3">
        <v>24.39</v>
      </c>
      <c r="AQ530" s="3">
        <v>0</v>
      </c>
      <c r="AR530" s="3">
        <v>1.76</v>
      </c>
      <c r="AS530" s="3">
        <v>0</v>
      </c>
      <c r="AT530" s="4">
        <v>1.2</v>
      </c>
    </row>
    <row r="531" spans="1:46" x14ac:dyDescent="0.25">
      <c r="A531" s="65">
        <v>2021</v>
      </c>
      <c r="B531" s="65">
        <v>12</v>
      </c>
      <c r="C531" s="63">
        <v>23</v>
      </c>
      <c r="D531" s="64">
        <v>2</v>
      </c>
      <c r="E531" s="5">
        <v>43.81</v>
      </c>
      <c r="F531" s="3">
        <v>0</v>
      </c>
      <c r="G531" s="3">
        <v>0</v>
      </c>
      <c r="H531" s="3">
        <v>0</v>
      </c>
      <c r="I531" s="3">
        <v>25.67</v>
      </c>
      <c r="J531" s="3">
        <v>0</v>
      </c>
      <c r="K531" s="3">
        <v>0</v>
      </c>
      <c r="L531" s="3">
        <v>0</v>
      </c>
      <c r="M531" s="3">
        <v>11.74</v>
      </c>
      <c r="N531" s="3">
        <v>11.76</v>
      </c>
      <c r="O531" s="3">
        <v>21.52</v>
      </c>
      <c r="P531" s="3">
        <v>0</v>
      </c>
      <c r="Q531" s="3">
        <v>6.11</v>
      </c>
      <c r="R531" s="3">
        <v>0</v>
      </c>
      <c r="S531" s="3">
        <v>1.3</v>
      </c>
      <c r="T531" s="3">
        <v>0</v>
      </c>
      <c r="U531" s="3">
        <v>0.2</v>
      </c>
      <c r="V531" s="3">
        <v>0</v>
      </c>
      <c r="W531" s="3">
        <v>7.1</v>
      </c>
      <c r="X531" s="3">
        <v>0</v>
      </c>
      <c r="Y531" s="3">
        <v>6</v>
      </c>
      <c r="Z531" s="3">
        <v>0.5</v>
      </c>
      <c r="AA531" s="3">
        <v>0</v>
      </c>
      <c r="AB531" s="3">
        <v>0</v>
      </c>
      <c r="AC531" s="3">
        <v>8.65</v>
      </c>
      <c r="AD531" s="3">
        <v>4.8099999999999996</v>
      </c>
      <c r="AE531" s="3">
        <v>1.21</v>
      </c>
      <c r="AF531" s="3">
        <v>3</v>
      </c>
      <c r="AG531" s="3">
        <v>2.13</v>
      </c>
      <c r="AH531" s="3">
        <v>0.2</v>
      </c>
      <c r="AI531" s="3">
        <v>0.2</v>
      </c>
      <c r="AJ531" s="3">
        <v>0</v>
      </c>
      <c r="AK531" s="3">
        <v>1.79</v>
      </c>
      <c r="AL531" s="3">
        <v>0</v>
      </c>
      <c r="AM531" s="3">
        <v>0</v>
      </c>
      <c r="AN531" s="3">
        <v>0</v>
      </c>
      <c r="AO531" s="3">
        <v>0</v>
      </c>
      <c r="AP531" s="3">
        <v>24.34</v>
      </c>
      <c r="AQ531" s="3">
        <v>0</v>
      </c>
      <c r="AR531" s="3">
        <v>0</v>
      </c>
      <c r="AS531" s="3">
        <v>0</v>
      </c>
      <c r="AT531" s="4">
        <v>1.2</v>
      </c>
    </row>
    <row r="532" spans="1:46" x14ac:dyDescent="0.25">
      <c r="A532" s="65">
        <v>2021</v>
      </c>
      <c r="B532" s="65">
        <v>12</v>
      </c>
      <c r="C532" s="63">
        <v>23</v>
      </c>
      <c r="D532" s="64">
        <v>3</v>
      </c>
      <c r="E532" s="5">
        <v>4.5999999999999996</v>
      </c>
      <c r="F532" s="3">
        <v>0</v>
      </c>
      <c r="G532" s="3">
        <v>0</v>
      </c>
      <c r="H532" s="3">
        <v>0</v>
      </c>
      <c r="I532" s="3">
        <v>25.62</v>
      </c>
      <c r="J532" s="3">
        <v>0</v>
      </c>
      <c r="K532" s="3">
        <v>0</v>
      </c>
      <c r="L532" s="3">
        <v>0</v>
      </c>
      <c r="M532" s="3">
        <v>11.78</v>
      </c>
      <c r="N532" s="3">
        <v>11.79</v>
      </c>
      <c r="O532" s="3">
        <v>21.48</v>
      </c>
      <c r="P532" s="3">
        <v>0</v>
      </c>
      <c r="Q532" s="3">
        <v>6.12</v>
      </c>
      <c r="R532" s="3">
        <v>0</v>
      </c>
      <c r="S532" s="3">
        <v>1.3</v>
      </c>
      <c r="T532" s="3">
        <v>0</v>
      </c>
      <c r="U532" s="3">
        <v>0.2</v>
      </c>
      <c r="V532" s="3">
        <v>0</v>
      </c>
      <c r="W532" s="3">
        <v>7.1</v>
      </c>
      <c r="X532" s="3">
        <v>0</v>
      </c>
      <c r="Y532" s="3">
        <v>6.01</v>
      </c>
      <c r="Z532" s="3">
        <v>0.5</v>
      </c>
      <c r="AA532" s="3">
        <v>0</v>
      </c>
      <c r="AB532" s="3">
        <v>0</v>
      </c>
      <c r="AC532" s="3">
        <v>8.65</v>
      </c>
      <c r="AD532" s="3">
        <v>4.8499999999999996</v>
      </c>
      <c r="AE532" s="3">
        <v>1.21</v>
      </c>
      <c r="AF532" s="3">
        <v>3</v>
      </c>
      <c r="AG532" s="3">
        <v>2.13</v>
      </c>
      <c r="AH532" s="3">
        <v>0.2</v>
      </c>
      <c r="AI532" s="3">
        <v>0.2</v>
      </c>
      <c r="AJ532" s="3">
        <v>0</v>
      </c>
      <c r="AK532" s="3">
        <v>1.79</v>
      </c>
      <c r="AL532" s="3">
        <v>0</v>
      </c>
      <c r="AM532" s="3">
        <v>0</v>
      </c>
      <c r="AN532" s="3">
        <v>0</v>
      </c>
      <c r="AO532" s="3">
        <v>0</v>
      </c>
      <c r="AP532" s="3">
        <v>24.38</v>
      </c>
      <c r="AQ532" s="3">
        <v>0</v>
      </c>
      <c r="AR532" s="3">
        <v>0</v>
      </c>
      <c r="AS532" s="3">
        <v>0</v>
      </c>
      <c r="AT532" s="4">
        <v>1.2</v>
      </c>
    </row>
    <row r="533" spans="1:46" x14ac:dyDescent="0.25">
      <c r="A533" s="65">
        <v>2021</v>
      </c>
      <c r="B533" s="65">
        <v>12</v>
      </c>
      <c r="C533" s="63">
        <v>23</v>
      </c>
      <c r="D533" s="64">
        <v>4</v>
      </c>
      <c r="E533" s="5">
        <v>0</v>
      </c>
      <c r="F533" s="3">
        <v>0</v>
      </c>
      <c r="G533" s="3">
        <v>0</v>
      </c>
      <c r="H533" s="3">
        <v>0</v>
      </c>
      <c r="I533" s="3">
        <v>25.65</v>
      </c>
      <c r="J533" s="3">
        <v>0</v>
      </c>
      <c r="K533" s="3">
        <v>0</v>
      </c>
      <c r="L533" s="3">
        <v>0</v>
      </c>
      <c r="M533" s="3">
        <v>11.74</v>
      </c>
      <c r="N533" s="3">
        <v>11.77</v>
      </c>
      <c r="O533" s="3">
        <v>21.54</v>
      </c>
      <c r="P533" s="3">
        <v>0</v>
      </c>
      <c r="Q533" s="3">
        <v>6.09</v>
      </c>
      <c r="R533" s="3">
        <v>0</v>
      </c>
      <c r="S533" s="3">
        <v>1.3</v>
      </c>
      <c r="T533" s="3">
        <v>0</v>
      </c>
      <c r="U533" s="3">
        <v>0.2</v>
      </c>
      <c r="V533" s="3">
        <v>0</v>
      </c>
      <c r="W533" s="3">
        <v>7.1</v>
      </c>
      <c r="X533" s="3">
        <v>0</v>
      </c>
      <c r="Y533" s="3">
        <v>7.03</v>
      </c>
      <c r="Z533" s="3">
        <v>0.5</v>
      </c>
      <c r="AA533" s="3">
        <v>0</v>
      </c>
      <c r="AB533" s="3">
        <v>0</v>
      </c>
      <c r="AC533" s="3">
        <v>8.65</v>
      </c>
      <c r="AD533" s="3">
        <v>4.8600000000000003</v>
      </c>
      <c r="AE533" s="3">
        <v>1.1100000000000001</v>
      </c>
      <c r="AF533" s="3">
        <v>3</v>
      </c>
      <c r="AG533" s="3">
        <v>2.13</v>
      </c>
      <c r="AH533" s="3">
        <v>0.2</v>
      </c>
      <c r="AI533" s="3">
        <v>0.2</v>
      </c>
      <c r="AJ533" s="3">
        <v>0</v>
      </c>
      <c r="AK533" s="3">
        <v>1.79</v>
      </c>
      <c r="AL533" s="3">
        <v>0</v>
      </c>
      <c r="AM533" s="3">
        <v>0</v>
      </c>
      <c r="AN533" s="3">
        <v>0</v>
      </c>
      <c r="AO533" s="3">
        <v>0</v>
      </c>
      <c r="AP533" s="3">
        <v>24.33</v>
      </c>
      <c r="AQ533" s="3">
        <v>0</v>
      </c>
      <c r="AR533" s="3">
        <v>0</v>
      </c>
      <c r="AS533" s="3">
        <v>0</v>
      </c>
      <c r="AT533" s="4">
        <v>1.2</v>
      </c>
    </row>
    <row r="534" spans="1:46" x14ac:dyDescent="0.25">
      <c r="A534" s="65">
        <v>2021</v>
      </c>
      <c r="B534" s="65">
        <v>12</v>
      </c>
      <c r="C534" s="63">
        <v>23</v>
      </c>
      <c r="D534" s="64">
        <v>5</v>
      </c>
      <c r="E534" s="5">
        <v>0</v>
      </c>
      <c r="F534" s="3">
        <v>0</v>
      </c>
      <c r="G534" s="3">
        <v>0</v>
      </c>
      <c r="H534" s="3">
        <v>0</v>
      </c>
      <c r="I534" s="3">
        <v>25.65</v>
      </c>
      <c r="J534" s="3">
        <v>0</v>
      </c>
      <c r="K534" s="3">
        <v>0</v>
      </c>
      <c r="L534" s="3">
        <v>0</v>
      </c>
      <c r="M534" s="3">
        <v>0.98</v>
      </c>
      <c r="N534" s="3">
        <v>11.8</v>
      </c>
      <c r="O534" s="3">
        <v>21.54</v>
      </c>
      <c r="P534" s="3">
        <v>0</v>
      </c>
      <c r="Q534" s="3">
        <v>6.06</v>
      </c>
      <c r="R534" s="3">
        <v>0</v>
      </c>
      <c r="S534" s="3">
        <v>1.3</v>
      </c>
      <c r="T534" s="3">
        <v>0</v>
      </c>
      <c r="U534" s="3">
        <v>0.2</v>
      </c>
      <c r="V534" s="3">
        <v>0</v>
      </c>
      <c r="W534" s="3">
        <v>7.11</v>
      </c>
      <c r="X534" s="3">
        <v>0</v>
      </c>
      <c r="Y534" s="3">
        <v>7.68</v>
      </c>
      <c r="Z534" s="3">
        <v>0.5</v>
      </c>
      <c r="AA534" s="3">
        <v>0</v>
      </c>
      <c r="AB534" s="3">
        <v>0</v>
      </c>
      <c r="AC534" s="3">
        <v>8.65</v>
      </c>
      <c r="AD534" s="3">
        <v>4.84</v>
      </c>
      <c r="AE534" s="3">
        <v>1.1599999999999999</v>
      </c>
      <c r="AF534" s="3">
        <v>3</v>
      </c>
      <c r="AG534" s="3">
        <v>2.13</v>
      </c>
      <c r="AH534" s="3">
        <v>0.2</v>
      </c>
      <c r="AI534" s="3">
        <v>0.2</v>
      </c>
      <c r="AJ534" s="3">
        <v>0</v>
      </c>
      <c r="AK534" s="3">
        <v>1.78</v>
      </c>
      <c r="AL534" s="3">
        <v>0</v>
      </c>
      <c r="AM534" s="3">
        <v>0</v>
      </c>
      <c r="AN534" s="3">
        <v>0</v>
      </c>
      <c r="AO534" s="3">
        <v>0</v>
      </c>
      <c r="AP534" s="3">
        <v>24.36</v>
      </c>
      <c r="AQ534" s="3">
        <v>0</v>
      </c>
      <c r="AR534" s="3">
        <v>0</v>
      </c>
      <c r="AS534" s="3">
        <v>0</v>
      </c>
      <c r="AT534" s="4">
        <v>1.2</v>
      </c>
    </row>
    <row r="535" spans="1:46" x14ac:dyDescent="0.25">
      <c r="A535" s="65">
        <v>2021</v>
      </c>
      <c r="B535" s="65">
        <v>12</v>
      </c>
      <c r="C535" s="63">
        <v>23</v>
      </c>
      <c r="D535" s="64">
        <v>6</v>
      </c>
      <c r="E535" s="5">
        <v>0</v>
      </c>
      <c r="F535" s="3">
        <v>0</v>
      </c>
      <c r="G535" s="3">
        <v>0</v>
      </c>
      <c r="H535" s="3">
        <v>0</v>
      </c>
      <c r="I535" s="3">
        <v>25.66</v>
      </c>
      <c r="J535" s="3">
        <v>0</v>
      </c>
      <c r="K535" s="3">
        <v>0</v>
      </c>
      <c r="L535" s="3">
        <v>0</v>
      </c>
      <c r="M535" s="3">
        <v>0</v>
      </c>
      <c r="N535" s="3">
        <v>11.75</v>
      </c>
      <c r="O535" s="3">
        <v>21.54</v>
      </c>
      <c r="P535" s="3">
        <v>0</v>
      </c>
      <c r="Q535" s="3">
        <v>6.02</v>
      </c>
      <c r="R535" s="3">
        <v>0</v>
      </c>
      <c r="S535" s="3">
        <v>1.3</v>
      </c>
      <c r="T535" s="3">
        <v>0</v>
      </c>
      <c r="U535" s="3">
        <v>0.2</v>
      </c>
      <c r="V535" s="3">
        <v>0.04</v>
      </c>
      <c r="W535" s="3">
        <v>7.1</v>
      </c>
      <c r="X535" s="3">
        <v>0</v>
      </c>
      <c r="Y535" s="3">
        <v>7.65</v>
      </c>
      <c r="Z535" s="3">
        <v>0</v>
      </c>
      <c r="AA535" s="3">
        <v>0</v>
      </c>
      <c r="AB535" s="3">
        <v>0</v>
      </c>
      <c r="AC535" s="3">
        <v>8.65</v>
      </c>
      <c r="AD535" s="3">
        <v>4.8600000000000003</v>
      </c>
      <c r="AE535" s="3">
        <v>1.2</v>
      </c>
      <c r="AF535" s="3">
        <v>3</v>
      </c>
      <c r="AG535" s="3">
        <v>2.13</v>
      </c>
      <c r="AH535" s="3">
        <v>0.2</v>
      </c>
      <c r="AI535" s="3">
        <v>0.2</v>
      </c>
      <c r="AJ535" s="3">
        <v>0</v>
      </c>
      <c r="AK535" s="3">
        <v>1.79</v>
      </c>
      <c r="AL535" s="3">
        <v>0</v>
      </c>
      <c r="AM535" s="3">
        <v>0</v>
      </c>
      <c r="AN535" s="3">
        <v>0</v>
      </c>
      <c r="AO535" s="3">
        <v>0</v>
      </c>
      <c r="AP535" s="3">
        <v>24.29</v>
      </c>
      <c r="AQ535" s="3">
        <v>0</v>
      </c>
      <c r="AR535" s="3">
        <v>0</v>
      </c>
      <c r="AS535" s="3">
        <v>0</v>
      </c>
      <c r="AT535" s="4">
        <v>1.2</v>
      </c>
    </row>
    <row r="536" spans="1:46" x14ac:dyDescent="0.25">
      <c r="A536" s="65">
        <v>2021</v>
      </c>
      <c r="B536" s="65">
        <v>12</v>
      </c>
      <c r="C536" s="63">
        <v>23</v>
      </c>
      <c r="D536" s="64">
        <v>7</v>
      </c>
      <c r="E536" s="5">
        <v>0</v>
      </c>
      <c r="F536" s="3">
        <v>0</v>
      </c>
      <c r="G536" s="3">
        <v>0</v>
      </c>
      <c r="H536" s="3">
        <v>0</v>
      </c>
      <c r="I536" s="3">
        <v>25.67</v>
      </c>
      <c r="J536" s="3">
        <v>0</v>
      </c>
      <c r="K536" s="3">
        <v>0</v>
      </c>
      <c r="L536" s="3">
        <v>0</v>
      </c>
      <c r="M536" s="3">
        <v>0</v>
      </c>
      <c r="N536" s="3">
        <v>11.89</v>
      </c>
      <c r="O536" s="3">
        <v>0.93</v>
      </c>
      <c r="P536" s="3">
        <v>0</v>
      </c>
      <c r="Q536" s="3">
        <v>5.99</v>
      </c>
      <c r="R536" s="3">
        <v>0</v>
      </c>
      <c r="S536" s="3">
        <v>1.3</v>
      </c>
      <c r="T536" s="3">
        <v>0</v>
      </c>
      <c r="U536" s="3">
        <v>0.2</v>
      </c>
      <c r="V536" s="3">
        <v>9.1</v>
      </c>
      <c r="W536" s="3">
        <v>7.12</v>
      </c>
      <c r="X536" s="3">
        <v>0</v>
      </c>
      <c r="Y536" s="3">
        <v>7.76</v>
      </c>
      <c r="Z536" s="3">
        <v>0</v>
      </c>
      <c r="AA536" s="3">
        <v>0</v>
      </c>
      <c r="AB536" s="3">
        <v>0</v>
      </c>
      <c r="AC536" s="3">
        <v>8.65</v>
      </c>
      <c r="AD536" s="3">
        <v>4.93</v>
      </c>
      <c r="AE536" s="3">
        <v>1.21</v>
      </c>
      <c r="AF536" s="3">
        <v>3</v>
      </c>
      <c r="AG536" s="3">
        <v>2.13</v>
      </c>
      <c r="AH536" s="3">
        <v>0.2</v>
      </c>
      <c r="AI536" s="3">
        <v>0.2</v>
      </c>
      <c r="AJ536" s="3">
        <v>0</v>
      </c>
      <c r="AK536" s="3">
        <v>1.8</v>
      </c>
      <c r="AL536" s="3">
        <v>0</v>
      </c>
      <c r="AM536" s="3">
        <v>0</v>
      </c>
      <c r="AN536" s="3">
        <v>0</v>
      </c>
      <c r="AO536" s="3">
        <v>0</v>
      </c>
      <c r="AP536" s="3">
        <v>24.53</v>
      </c>
      <c r="AQ536" s="3">
        <v>0</v>
      </c>
      <c r="AR536" s="3">
        <v>0</v>
      </c>
      <c r="AS536" s="3">
        <v>0</v>
      </c>
      <c r="AT536" s="4">
        <v>1.2</v>
      </c>
    </row>
    <row r="537" spans="1:46" x14ac:dyDescent="0.25">
      <c r="A537" s="65">
        <v>2021</v>
      </c>
      <c r="B537" s="65">
        <v>12</v>
      </c>
      <c r="C537" s="63">
        <v>23</v>
      </c>
      <c r="D537" s="64">
        <v>8</v>
      </c>
      <c r="E537" s="5">
        <v>0</v>
      </c>
      <c r="F537" s="3">
        <v>0</v>
      </c>
      <c r="G537" s="3">
        <v>0</v>
      </c>
      <c r="H537" s="3">
        <v>0</v>
      </c>
      <c r="I537" s="3">
        <v>25.67</v>
      </c>
      <c r="J537" s="3">
        <v>0</v>
      </c>
      <c r="K537" s="3">
        <v>0</v>
      </c>
      <c r="L537" s="3">
        <v>0</v>
      </c>
      <c r="M537" s="3">
        <v>0</v>
      </c>
      <c r="N537" s="3">
        <v>11.88</v>
      </c>
      <c r="O537" s="3">
        <v>0</v>
      </c>
      <c r="P537" s="3">
        <v>0</v>
      </c>
      <c r="Q537" s="3">
        <v>5.96</v>
      </c>
      <c r="R537" s="3">
        <v>0</v>
      </c>
      <c r="S537" s="3">
        <v>1.3</v>
      </c>
      <c r="T537" s="3">
        <v>0</v>
      </c>
      <c r="U537" s="3">
        <v>0.2</v>
      </c>
      <c r="V537" s="3">
        <v>9.0500000000000007</v>
      </c>
      <c r="W537" s="3">
        <v>7.12</v>
      </c>
      <c r="X537" s="3">
        <v>0</v>
      </c>
      <c r="Y537" s="3">
        <v>7.75</v>
      </c>
      <c r="Z537" s="3">
        <v>0</v>
      </c>
      <c r="AA537" s="3">
        <v>0</v>
      </c>
      <c r="AB537" s="3">
        <v>0</v>
      </c>
      <c r="AC537" s="3">
        <v>8.65</v>
      </c>
      <c r="AD537" s="3">
        <v>4.9400000000000004</v>
      </c>
      <c r="AE537" s="3">
        <v>1.21</v>
      </c>
      <c r="AF537" s="3">
        <v>3</v>
      </c>
      <c r="AG537" s="3">
        <v>2.13</v>
      </c>
      <c r="AH537" s="3">
        <v>0.2</v>
      </c>
      <c r="AI537" s="3">
        <v>0.2</v>
      </c>
      <c r="AJ537" s="3">
        <v>0</v>
      </c>
      <c r="AK537" s="3">
        <v>1.8</v>
      </c>
      <c r="AL537" s="3">
        <v>0</v>
      </c>
      <c r="AM537" s="3">
        <v>0</v>
      </c>
      <c r="AN537" s="3">
        <v>0</v>
      </c>
      <c r="AO537" s="3">
        <v>0</v>
      </c>
      <c r="AP537" s="3">
        <v>24.5</v>
      </c>
      <c r="AQ537" s="3">
        <v>0</v>
      </c>
      <c r="AR537" s="3">
        <v>0</v>
      </c>
      <c r="AS537" s="3">
        <v>0</v>
      </c>
      <c r="AT537" s="4">
        <v>1.2</v>
      </c>
    </row>
    <row r="538" spans="1:46" x14ac:dyDescent="0.25">
      <c r="A538" s="65">
        <v>2021</v>
      </c>
      <c r="B538" s="65">
        <v>12</v>
      </c>
      <c r="C538" s="63">
        <v>23</v>
      </c>
      <c r="D538" s="64">
        <v>9</v>
      </c>
      <c r="E538" s="5">
        <v>0</v>
      </c>
      <c r="F538" s="3">
        <v>0</v>
      </c>
      <c r="G538" s="3">
        <v>0</v>
      </c>
      <c r="H538" s="3">
        <v>0</v>
      </c>
      <c r="I538" s="3">
        <v>5.19</v>
      </c>
      <c r="J538" s="3">
        <v>0</v>
      </c>
      <c r="K538" s="3">
        <v>0</v>
      </c>
      <c r="L538" s="3">
        <v>0</v>
      </c>
      <c r="M538" s="3">
        <v>0</v>
      </c>
      <c r="N538" s="3">
        <v>11.92</v>
      </c>
      <c r="O538" s="3">
        <v>0</v>
      </c>
      <c r="P538" s="3">
        <v>0</v>
      </c>
      <c r="Q538" s="3">
        <v>5.92</v>
      </c>
      <c r="R538" s="3">
        <v>0</v>
      </c>
      <c r="S538" s="3">
        <v>1.3</v>
      </c>
      <c r="T538" s="3">
        <v>0</v>
      </c>
      <c r="U538" s="3">
        <v>0.2</v>
      </c>
      <c r="V538" s="3">
        <v>9.06</v>
      </c>
      <c r="W538" s="3">
        <v>7.13</v>
      </c>
      <c r="X538" s="3">
        <v>0</v>
      </c>
      <c r="Y538" s="3">
        <v>7.76</v>
      </c>
      <c r="Z538" s="3">
        <v>0</v>
      </c>
      <c r="AA538" s="3">
        <v>0</v>
      </c>
      <c r="AB538" s="3">
        <v>0</v>
      </c>
      <c r="AC538" s="3">
        <v>8.65</v>
      </c>
      <c r="AD538" s="3">
        <v>4.8899999999999997</v>
      </c>
      <c r="AE538" s="3">
        <v>1.24</v>
      </c>
      <c r="AF538" s="3">
        <v>3</v>
      </c>
      <c r="AG538" s="3">
        <v>2.13</v>
      </c>
      <c r="AH538" s="3">
        <v>0.2</v>
      </c>
      <c r="AI538" s="3">
        <v>0.2</v>
      </c>
      <c r="AJ538" s="3">
        <v>0</v>
      </c>
      <c r="AK538" s="3">
        <v>1.8</v>
      </c>
      <c r="AL538" s="3">
        <v>0</v>
      </c>
      <c r="AM538" s="3">
        <v>0</v>
      </c>
      <c r="AN538" s="3">
        <v>0</v>
      </c>
      <c r="AO538" s="3">
        <v>0</v>
      </c>
      <c r="AP538" s="3">
        <v>16.71</v>
      </c>
      <c r="AQ538" s="3">
        <v>0</v>
      </c>
      <c r="AR538" s="3">
        <v>0</v>
      </c>
      <c r="AS538" s="3">
        <v>0</v>
      </c>
      <c r="AT538" s="4">
        <v>1.2</v>
      </c>
    </row>
    <row r="539" spans="1:46" x14ac:dyDescent="0.25">
      <c r="A539" s="65">
        <v>2021</v>
      </c>
      <c r="B539" s="65">
        <v>12</v>
      </c>
      <c r="C539" s="63">
        <v>23</v>
      </c>
      <c r="D539" s="64">
        <v>10</v>
      </c>
      <c r="E539" s="5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11.35</v>
      </c>
      <c r="N539" s="3">
        <v>11.94</v>
      </c>
      <c r="O539" s="3">
        <v>0</v>
      </c>
      <c r="P539" s="3">
        <v>0</v>
      </c>
      <c r="Q539" s="3">
        <v>5.79</v>
      </c>
      <c r="R539" s="3">
        <v>0</v>
      </c>
      <c r="S539" s="3">
        <v>1.3</v>
      </c>
      <c r="T539" s="3">
        <v>0</v>
      </c>
      <c r="U539" s="3">
        <v>0.2</v>
      </c>
      <c r="V539" s="3">
        <v>9.0399999999999991</v>
      </c>
      <c r="W539" s="3">
        <v>7.11</v>
      </c>
      <c r="X539" s="3">
        <v>0</v>
      </c>
      <c r="Y539" s="3">
        <v>7.72</v>
      </c>
      <c r="Z539" s="3">
        <v>0</v>
      </c>
      <c r="AA539" s="3">
        <v>0</v>
      </c>
      <c r="AB539" s="3">
        <v>0</v>
      </c>
      <c r="AC539" s="3">
        <v>8.4</v>
      </c>
      <c r="AD539" s="3">
        <v>4.8600000000000003</v>
      </c>
      <c r="AE539" s="3">
        <v>1.18</v>
      </c>
      <c r="AF539" s="3">
        <v>3</v>
      </c>
      <c r="AG539" s="3">
        <v>2.13</v>
      </c>
      <c r="AH539" s="3">
        <v>0.2</v>
      </c>
      <c r="AI539" s="3">
        <v>0.2</v>
      </c>
      <c r="AJ539" s="3">
        <v>0</v>
      </c>
      <c r="AK539" s="3">
        <v>1.8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4">
        <v>1.2</v>
      </c>
    </row>
    <row r="540" spans="1:46" x14ac:dyDescent="0.25">
      <c r="A540" s="65">
        <v>2021</v>
      </c>
      <c r="B540" s="65">
        <v>12</v>
      </c>
      <c r="C540" s="63">
        <v>23</v>
      </c>
      <c r="D540" s="64">
        <v>11</v>
      </c>
      <c r="E540" s="5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11.79</v>
      </c>
      <c r="N540" s="3">
        <v>11.94</v>
      </c>
      <c r="O540" s="3">
        <v>0</v>
      </c>
      <c r="P540" s="3">
        <v>0</v>
      </c>
      <c r="Q540" s="3">
        <v>5.76</v>
      </c>
      <c r="R540" s="3">
        <v>0</v>
      </c>
      <c r="S540" s="3">
        <v>1.3</v>
      </c>
      <c r="T540" s="3">
        <v>0</v>
      </c>
      <c r="U540" s="3">
        <v>0.2</v>
      </c>
      <c r="V540" s="3">
        <v>9.0299999999999994</v>
      </c>
      <c r="W540" s="3">
        <v>7.1</v>
      </c>
      <c r="X540" s="3">
        <v>0</v>
      </c>
      <c r="Y540" s="3">
        <v>1.72</v>
      </c>
      <c r="Z540" s="3">
        <v>0</v>
      </c>
      <c r="AA540" s="3">
        <v>0</v>
      </c>
      <c r="AB540" s="3">
        <v>0</v>
      </c>
      <c r="AC540" s="3">
        <v>8.3800000000000008</v>
      </c>
      <c r="AD540" s="3">
        <v>4.84</v>
      </c>
      <c r="AE540" s="3">
        <v>1.19</v>
      </c>
      <c r="AF540" s="3">
        <v>3</v>
      </c>
      <c r="AG540" s="3">
        <v>2.13</v>
      </c>
      <c r="AH540" s="3">
        <v>0.2</v>
      </c>
      <c r="AI540" s="3">
        <v>0.2</v>
      </c>
      <c r="AJ540" s="3">
        <v>0</v>
      </c>
      <c r="AK540" s="3">
        <v>1.8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4">
        <v>1.2</v>
      </c>
    </row>
    <row r="541" spans="1:46" x14ac:dyDescent="0.25">
      <c r="A541" s="65">
        <v>2021</v>
      </c>
      <c r="B541" s="65">
        <v>12</v>
      </c>
      <c r="C541" s="63">
        <v>23</v>
      </c>
      <c r="D541" s="64">
        <v>12</v>
      </c>
      <c r="E541" s="5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9.8800000000000008</v>
      </c>
      <c r="N541" s="3">
        <v>11.96</v>
      </c>
      <c r="O541" s="3">
        <v>0</v>
      </c>
      <c r="P541" s="3">
        <v>0</v>
      </c>
      <c r="Q541" s="3">
        <v>5.74</v>
      </c>
      <c r="R541" s="3">
        <v>0</v>
      </c>
      <c r="S541" s="3">
        <v>1.3</v>
      </c>
      <c r="T541" s="3">
        <v>0</v>
      </c>
      <c r="U541" s="3">
        <v>0.2</v>
      </c>
      <c r="V541" s="3">
        <v>9.0299999999999994</v>
      </c>
      <c r="W541" s="3">
        <v>7.1</v>
      </c>
      <c r="X541" s="3">
        <v>0</v>
      </c>
      <c r="Y541" s="3">
        <v>0.04</v>
      </c>
      <c r="Z541" s="3">
        <v>0</v>
      </c>
      <c r="AA541" s="3">
        <v>0</v>
      </c>
      <c r="AB541" s="3">
        <v>0</v>
      </c>
      <c r="AC541" s="3">
        <v>8.3800000000000008</v>
      </c>
      <c r="AD541" s="3">
        <v>4.83</v>
      </c>
      <c r="AE541" s="3">
        <v>1.17</v>
      </c>
      <c r="AF541" s="3">
        <v>3</v>
      </c>
      <c r="AG541" s="3">
        <v>2.13</v>
      </c>
      <c r="AH541" s="3">
        <v>0.2</v>
      </c>
      <c r="AI541" s="3">
        <v>0.2</v>
      </c>
      <c r="AJ541" s="3">
        <v>0</v>
      </c>
      <c r="AK541" s="3">
        <v>1.8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4">
        <v>1.2</v>
      </c>
    </row>
    <row r="542" spans="1:46" x14ac:dyDescent="0.25">
      <c r="A542" s="65">
        <v>2021</v>
      </c>
      <c r="B542" s="65">
        <v>12</v>
      </c>
      <c r="C542" s="63">
        <v>23</v>
      </c>
      <c r="D542" s="64">
        <v>13</v>
      </c>
      <c r="E542" s="5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0.5</v>
      </c>
      <c r="N542" s="3">
        <v>11.95</v>
      </c>
      <c r="O542" s="3">
        <v>0</v>
      </c>
      <c r="P542" s="3">
        <v>0</v>
      </c>
      <c r="Q542" s="3">
        <v>5.89</v>
      </c>
      <c r="R542" s="3">
        <v>0</v>
      </c>
      <c r="S542" s="3">
        <v>1.3</v>
      </c>
      <c r="T542" s="3">
        <v>0</v>
      </c>
      <c r="U542" s="3">
        <v>0.2</v>
      </c>
      <c r="V542" s="3">
        <v>3.03</v>
      </c>
      <c r="W542" s="3">
        <v>7.09</v>
      </c>
      <c r="X542" s="3">
        <v>0</v>
      </c>
      <c r="Y542" s="3">
        <v>7.61</v>
      </c>
      <c r="Z542" s="3">
        <v>0</v>
      </c>
      <c r="AA542" s="3">
        <v>0</v>
      </c>
      <c r="AB542" s="3">
        <v>0</v>
      </c>
      <c r="AC542" s="3">
        <v>8.3800000000000008</v>
      </c>
      <c r="AD542" s="3">
        <v>4.9000000000000004</v>
      </c>
      <c r="AE542" s="3">
        <v>1.2</v>
      </c>
      <c r="AF542" s="3">
        <v>3</v>
      </c>
      <c r="AG542" s="3">
        <v>2.13</v>
      </c>
      <c r="AH542" s="3">
        <v>0.2</v>
      </c>
      <c r="AI542" s="3">
        <v>0.2</v>
      </c>
      <c r="AJ542" s="3">
        <v>0</v>
      </c>
      <c r="AK542" s="3">
        <v>1.79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4">
        <v>1.2</v>
      </c>
    </row>
    <row r="543" spans="1:46" x14ac:dyDescent="0.25">
      <c r="A543" s="65">
        <v>2021</v>
      </c>
      <c r="B543" s="65">
        <v>12</v>
      </c>
      <c r="C543" s="63">
        <v>23</v>
      </c>
      <c r="D543" s="64">
        <v>14</v>
      </c>
      <c r="E543" s="5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11.94</v>
      </c>
      <c r="O543" s="3">
        <v>0</v>
      </c>
      <c r="P543" s="3">
        <v>0</v>
      </c>
      <c r="Q543" s="3">
        <v>5.87</v>
      </c>
      <c r="R543" s="3">
        <v>0</v>
      </c>
      <c r="S543" s="3">
        <v>1.3</v>
      </c>
      <c r="T543" s="3">
        <v>0</v>
      </c>
      <c r="U543" s="3">
        <v>0.2</v>
      </c>
      <c r="V543" s="3">
        <v>0</v>
      </c>
      <c r="W543" s="3">
        <v>7.09</v>
      </c>
      <c r="X543" s="3">
        <v>0</v>
      </c>
      <c r="Y543" s="3">
        <v>7.68</v>
      </c>
      <c r="Z543" s="3">
        <v>0</v>
      </c>
      <c r="AA543" s="3">
        <v>0</v>
      </c>
      <c r="AB543" s="3">
        <v>0</v>
      </c>
      <c r="AC543" s="3">
        <v>8.3800000000000008</v>
      </c>
      <c r="AD543" s="3">
        <v>4.8899999999999997</v>
      </c>
      <c r="AE543" s="3">
        <v>1.2</v>
      </c>
      <c r="AF543" s="3">
        <v>3</v>
      </c>
      <c r="AG543" s="3">
        <v>2.13</v>
      </c>
      <c r="AH543" s="3">
        <v>0.2</v>
      </c>
      <c r="AI543" s="3">
        <v>0.2</v>
      </c>
      <c r="AJ543" s="3">
        <v>0</v>
      </c>
      <c r="AK543" s="3">
        <v>1.79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4">
        <v>1.2</v>
      </c>
    </row>
    <row r="544" spans="1:46" x14ac:dyDescent="0.25">
      <c r="A544" s="65">
        <v>2021</v>
      </c>
      <c r="B544" s="65">
        <v>12</v>
      </c>
      <c r="C544" s="63">
        <v>23</v>
      </c>
      <c r="D544" s="64">
        <v>15</v>
      </c>
      <c r="E544" s="5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12.02</v>
      </c>
      <c r="O544" s="3">
        <v>0</v>
      </c>
      <c r="P544" s="3">
        <v>0</v>
      </c>
      <c r="Q544" s="3">
        <v>5.84</v>
      </c>
      <c r="R544" s="3">
        <v>0</v>
      </c>
      <c r="S544" s="3">
        <v>1.3</v>
      </c>
      <c r="T544" s="3">
        <v>0</v>
      </c>
      <c r="U544" s="3">
        <v>0.2</v>
      </c>
      <c r="V544" s="3">
        <v>0</v>
      </c>
      <c r="W544" s="3">
        <v>7.11</v>
      </c>
      <c r="X544" s="3">
        <v>0</v>
      </c>
      <c r="Y544" s="3">
        <v>4.99</v>
      </c>
      <c r="Z544" s="3">
        <v>0</v>
      </c>
      <c r="AA544" s="3">
        <v>0</v>
      </c>
      <c r="AB544" s="3">
        <v>0</v>
      </c>
      <c r="AC544" s="3">
        <v>8.3800000000000008</v>
      </c>
      <c r="AD544" s="3">
        <v>0.19</v>
      </c>
      <c r="AE544" s="3">
        <v>1.18</v>
      </c>
      <c r="AF544" s="3">
        <v>3</v>
      </c>
      <c r="AG544" s="3">
        <v>2.13</v>
      </c>
      <c r="AH544" s="3">
        <v>0.2</v>
      </c>
      <c r="AI544" s="3">
        <v>0.2</v>
      </c>
      <c r="AJ544" s="3">
        <v>0</v>
      </c>
      <c r="AK544" s="3">
        <v>1.79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4">
        <v>1.2</v>
      </c>
    </row>
    <row r="545" spans="1:46" x14ac:dyDescent="0.25">
      <c r="A545" s="65">
        <v>2021</v>
      </c>
      <c r="B545" s="65">
        <v>12</v>
      </c>
      <c r="C545" s="63">
        <v>23</v>
      </c>
      <c r="D545" s="64">
        <v>16</v>
      </c>
      <c r="E545" s="5">
        <v>0</v>
      </c>
      <c r="F545" s="3">
        <v>0</v>
      </c>
      <c r="G545" s="3">
        <v>0</v>
      </c>
      <c r="H545" s="3">
        <v>0.34</v>
      </c>
      <c r="I545" s="3">
        <v>0</v>
      </c>
      <c r="J545" s="3">
        <v>24.31</v>
      </c>
      <c r="K545" s="3">
        <v>0</v>
      </c>
      <c r="L545" s="3">
        <v>0</v>
      </c>
      <c r="M545" s="3">
        <v>0</v>
      </c>
      <c r="N545" s="3">
        <v>11.98</v>
      </c>
      <c r="O545" s="3">
        <v>0</v>
      </c>
      <c r="P545" s="3">
        <v>18.670000000000002</v>
      </c>
      <c r="Q545" s="3">
        <v>5.8</v>
      </c>
      <c r="R545" s="3">
        <v>0</v>
      </c>
      <c r="S545" s="3">
        <v>1.3</v>
      </c>
      <c r="T545" s="3">
        <v>0</v>
      </c>
      <c r="U545" s="3">
        <v>0.2</v>
      </c>
      <c r="V545" s="3">
        <v>0</v>
      </c>
      <c r="W545" s="3">
        <v>7.1</v>
      </c>
      <c r="X545" s="3">
        <v>0</v>
      </c>
      <c r="Y545" s="3">
        <v>7.42</v>
      </c>
      <c r="Z545" s="3">
        <v>0</v>
      </c>
      <c r="AA545" s="3">
        <v>0</v>
      </c>
      <c r="AB545" s="3">
        <v>0</v>
      </c>
      <c r="AC545" s="3">
        <v>8.3800000000000008</v>
      </c>
      <c r="AD545" s="3">
        <v>0</v>
      </c>
      <c r="AE545" s="3">
        <v>1.19</v>
      </c>
      <c r="AF545" s="3">
        <v>3</v>
      </c>
      <c r="AG545" s="3">
        <v>2.13</v>
      </c>
      <c r="AH545" s="3">
        <v>0.2</v>
      </c>
      <c r="AI545" s="3">
        <v>0.2</v>
      </c>
      <c r="AJ545" s="3">
        <v>0</v>
      </c>
      <c r="AK545" s="3">
        <v>1.79</v>
      </c>
      <c r="AL545" s="3">
        <v>0.2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4">
        <v>1.2</v>
      </c>
    </row>
    <row r="546" spans="1:46" x14ac:dyDescent="0.25">
      <c r="A546" s="65">
        <v>2021</v>
      </c>
      <c r="B546" s="65">
        <v>12</v>
      </c>
      <c r="C546" s="63">
        <v>23</v>
      </c>
      <c r="D546" s="64">
        <v>17</v>
      </c>
      <c r="E546" s="5">
        <v>0</v>
      </c>
      <c r="F546" s="3">
        <v>0</v>
      </c>
      <c r="G546" s="3">
        <v>0</v>
      </c>
      <c r="H546" s="3">
        <v>40.799999999999997</v>
      </c>
      <c r="I546" s="3">
        <v>0</v>
      </c>
      <c r="J546" s="3">
        <v>25.35</v>
      </c>
      <c r="K546" s="3">
        <v>0</v>
      </c>
      <c r="L546" s="3">
        <v>0</v>
      </c>
      <c r="M546" s="3">
        <v>0</v>
      </c>
      <c r="N546" s="3">
        <v>11.99</v>
      </c>
      <c r="O546" s="3">
        <v>0</v>
      </c>
      <c r="P546" s="3">
        <v>21.59</v>
      </c>
      <c r="Q546" s="3">
        <v>5.76</v>
      </c>
      <c r="R546" s="3">
        <v>0</v>
      </c>
      <c r="S546" s="3">
        <v>1.3</v>
      </c>
      <c r="T546" s="3">
        <v>0</v>
      </c>
      <c r="U546" s="3">
        <v>0.2</v>
      </c>
      <c r="V546" s="3">
        <v>0</v>
      </c>
      <c r="W546" s="3">
        <v>7.1</v>
      </c>
      <c r="X546" s="3">
        <v>0</v>
      </c>
      <c r="Y546" s="3">
        <v>0.87</v>
      </c>
      <c r="Z546" s="3">
        <v>0</v>
      </c>
      <c r="AA546" s="3">
        <v>0</v>
      </c>
      <c r="AB546" s="3">
        <v>0</v>
      </c>
      <c r="AC546" s="3">
        <v>8.3800000000000008</v>
      </c>
      <c r="AD546" s="3">
        <v>0</v>
      </c>
      <c r="AE546" s="3">
        <v>1.22</v>
      </c>
      <c r="AF546" s="3">
        <v>2.2999999999999998</v>
      </c>
      <c r="AG546" s="3">
        <v>2.13</v>
      </c>
      <c r="AH546" s="3">
        <v>0.2</v>
      </c>
      <c r="AI546" s="3">
        <v>0.2</v>
      </c>
      <c r="AJ546" s="3">
        <v>0</v>
      </c>
      <c r="AK546" s="3">
        <v>1.78</v>
      </c>
      <c r="AL546" s="3">
        <v>0.2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4">
        <v>1.2</v>
      </c>
    </row>
    <row r="547" spans="1:46" x14ac:dyDescent="0.25">
      <c r="A547" s="65">
        <v>2021</v>
      </c>
      <c r="B547" s="65">
        <v>12</v>
      </c>
      <c r="C547" s="63">
        <v>23</v>
      </c>
      <c r="D547" s="64">
        <v>18</v>
      </c>
      <c r="E547" s="5">
        <v>0</v>
      </c>
      <c r="F547" s="3">
        <v>40.130000000000003</v>
      </c>
      <c r="G547" s="3">
        <v>0</v>
      </c>
      <c r="H547" s="3">
        <v>40.96</v>
      </c>
      <c r="I547" s="3">
        <v>0</v>
      </c>
      <c r="J547" s="3">
        <v>25.38</v>
      </c>
      <c r="K547" s="3">
        <v>0</v>
      </c>
      <c r="L547" s="3">
        <v>7.38</v>
      </c>
      <c r="M547" s="3">
        <v>1.66</v>
      </c>
      <c r="N547" s="3">
        <v>11.95</v>
      </c>
      <c r="O547" s="3">
        <v>0</v>
      </c>
      <c r="P547" s="3">
        <v>21.55</v>
      </c>
      <c r="Q547" s="3">
        <v>5.77</v>
      </c>
      <c r="R547" s="3">
        <v>0</v>
      </c>
      <c r="S547" s="3">
        <v>1.3</v>
      </c>
      <c r="T547" s="3">
        <v>0</v>
      </c>
      <c r="U547" s="3">
        <v>0.2</v>
      </c>
      <c r="V547" s="3">
        <v>0</v>
      </c>
      <c r="W547" s="3">
        <v>7.1</v>
      </c>
      <c r="X547" s="3">
        <v>0</v>
      </c>
      <c r="Y547" s="3">
        <v>7.42</v>
      </c>
      <c r="Z547" s="3">
        <v>0</v>
      </c>
      <c r="AA547" s="3">
        <v>0</v>
      </c>
      <c r="AB547" s="3">
        <v>0</v>
      </c>
      <c r="AC547" s="3">
        <v>8.3800000000000008</v>
      </c>
      <c r="AD547" s="3">
        <v>0</v>
      </c>
      <c r="AE547" s="3">
        <v>1.22</v>
      </c>
      <c r="AF547" s="3">
        <v>2.2999999999999998</v>
      </c>
      <c r="AG547" s="3">
        <v>2.13</v>
      </c>
      <c r="AH547" s="3">
        <v>0.2</v>
      </c>
      <c r="AI547" s="3">
        <v>0.2</v>
      </c>
      <c r="AJ547" s="3">
        <v>0</v>
      </c>
      <c r="AK547" s="3">
        <v>1.2</v>
      </c>
      <c r="AL547" s="3">
        <v>0.2</v>
      </c>
      <c r="AM547" s="3">
        <v>0</v>
      </c>
      <c r="AN547" s="3">
        <v>0</v>
      </c>
      <c r="AO547" s="3">
        <v>0</v>
      </c>
      <c r="AP547" s="3">
        <v>0</v>
      </c>
      <c r="AQ547" s="3">
        <v>9.02</v>
      </c>
      <c r="AR547" s="3">
        <v>0</v>
      </c>
      <c r="AS547" s="3">
        <v>0</v>
      </c>
      <c r="AT547" s="4">
        <v>1.2</v>
      </c>
    </row>
    <row r="548" spans="1:46" x14ac:dyDescent="0.25">
      <c r="A548" s="65">
        <v>2021</v>
      </c>
      <c r="B548" s="65">
        <v>12</v>
      </c>
      <c r="C548" s="63">
        <v>23</v>
      </c>
      <c r="D548" s="64">
        <v>19</v>
      </c>
      <c r="E548" s="5">
        <v>0</v>
      </c>
      <c r="F548" s="3">
        <v>38.68</v>
      </c>
      <c r="G548" s="3">
        <v>0</v>
      </c>
      <c r="H548" s="3">
        <v>41</v>
      </c>
      <c r="I548" s="3">
        <v>0</v>
      </c>
      <c r="J548" s="3">
        <v>24.98</v>
      </c>
      <c r="K548" s="3">
        <v>0</v>
      </c>
      <c r="L548" s="3">
        <v>20.9</v>
      </c>
      <c r="M548" s="3">
        <v>11.77</v>
      </c>
      <c r="N548" s="3">
        <v>11.97</v>
      </c>
      <c r="O548" s="3">
        <v>0</v>
      </c>
      <c r="P548" s="3">
        <v>20</v>
      </c>
      <c r="Q548" s="3">
        <v>5.81</v>
      </c>
      <c r="R548" s="3">
        <v>0</v>
      </c>
      <c r="S548" s="3">
        <v>1.3</v>
      </c>
      <c r="T548" s="3">
        <v>0</v>
      </c>
      <c r="U548" s="3">
        <v>0.2</v>
      </c>
      <c r="V548" s="3">
        <v>7.7</v>
      </c>
      <c r="W548" s="3">
        <v>7.1</v>
      </c>
      <c r="X548" s="3">
        <v>0</v>
      </c>
      <c r="Y548" s="3">
        <v>7.8</v>
      </c>
      <c r="Z548" s="3">
        <v>0</v>
      </c>
      <c r="AA548" s="3">
        <v>0</v>
      </c>
      <c r="AB548" s="3">
        <v>0</v>
      </c>
      <c r="AC548" s="3">
        <v>8.3800000000000008</v>
      </c>
      <c r="AD548" s="3">
        <v>4.83</v>
      </c>
      <c r="AE548" s="3">
        <v>1.21</v>
      </c>
      <c r="AF548" s="3">
        <v>2.2999999999999998</v>
      </c>
      <c r="AG548" s="3">
        <v>2.13</v>
      </c>
      <c r="AH548" s="3">
        <v>0.2</v>
      </c>
      <c r="AI548" s="3">
        <v>0.2</v>
      </c>
      <c r="AJ548" s="3">
        <v>0</v>
      </c>
      <c r="AK548" s="3">
        <v>0</v>
      </c>
      <c r="AL548" s="3">
        <v>0.2</v>
      </c>
      <c r="AM548" s="3">
        <v>0</v>
      </c>
      <c r="AN548" s="3">
        <v>0</v>
      </c>
      <c r="AO548" s="3">
        <v>0</v>
      </c>
      <c r="AP548" s="3">
        <v>0</v>
      </c>
      <c r="AQ548" s="3">
        <v>19.170000000000002</v>
      </c>
      <c r="AR548" s="3">
        <v>0</v>
      </c>
      <c r="AS548" s="3">
        <v>5.0999999999999996</v>
      </c>
      <c r="AT548" s="4">
        <v>1.2</v>
      </c>
    </row>
    <row r="549" spans="1:46" x14ac:dyDescent="0.25">
      <c r="A549" s="65">
        <v>2021</v>
      </c>
      <c r="B549" s="65">
        <v>12</v>
      </c>
      <c r="C549" s="63">
        <v>23</v>
      </c>
      <c r="D549" s="64">
        <v>20</v>
      </c>
      <c r="E549" s="5">
        <v>0</v>
      </c>
      <c r="F549" s="3">
        <v>40.44</v>
      </c>
      <c r="G549" s="3">
        <v>0</v>
      </c>
      <c r="H549" s="3">
        <v>40.880000000000003</v>
      </c>
      <c r="I549" s="3">
        <v>0</v>
      </c>
      <c r="J549" s="3">
        <v>27.56</v>
      </c>
      <c r="K549" s="3">
        <v>0</v>
      </c>
      <c r="L549" s="3">
        <v>21.1</v>
      </c>
      <c r="M549" s="3">
        <v>11.73</v>
      </c>
      <c r="N549" s="3">
        <v>11.92</v>
      </c>
      <c r="O549" s="3">
        <v>0</v>
      </c>
      <c r="P549" s="3">
        <v>21.61</v>
      </c>
      <c r="Q549" s="3">
        <v>5.84</v>
      </c>
      <c r="R549" s="3">
        <v>0</v>
      </c>
      <c r="S549" s="3">
        <v>1.3</v>
      </c>
      <c r="T549" s="3">
        <v>0</v>
      </c>
      <c r="U549" s="3">
        <v>0.2</v>
      </c>
      <c r="V549" s="3">
        <v>4.1900000000000004</v>
      </c>
      <c r="W549" s="3">
        <v>7.1</v>
      </c>
      <c r="X549" s="3">
        <v>0</v>
      </c>
      <c r="Y549" s="3">
        <v>2.62</v>
      </c>
      <c r="Z549" s="3">
        <v>0</v>
      </c>
      <c r="AA549" s="3">
        <v>0</v>
      </c>
      <c r="AB549" s="3">
        <v>0</v>
      </c>
      <c r="AC549" s="3">
        <v>8.3699999999999992</v>
      </c>
      <c r="AD549" s="3">
        <v>4.97</v>
      </c>
      <c r="AE549" s="3">
        <v>1.18</v>
      </c>
      <c r="AF549" s="3">
        <v>2.4</v>
      </c>
      <c r="AG549" s="3">
        <v>2.13</v>
      </c>
      <c r="AH549" s="3">
        <v>0.2</v>
      </c>
      <c r="AI549" s="3">
        <v>0.2</v>
      </c>
      <c r="AJ549" s="3">
        <v>0</v>
      </c>
      <c r="AK549" s="3">
        <v>0</v>
      </c>
      <c r="AL549" s="3">
        <v>0.2</v>
      </c>
      <c r="AM549" s="3">
        <v>0</v>
      </c>
      <c r="AN549" s="3">
        <v>0</v>
      </c>
      <c r="AO549" s="3">
        <v>0</v>
      </c>
      <c r="AP549" s="3">
        <v>0</v>
      </c>
      <c r="AQ549" s="3">
        <v>16.649999999999999</v>
      </c>
      <c r="AR549" s="3">
        <v>0</v>
      </c>
      <c r="AS549" s="3">
        <v>34.770000000000003</v>
      </c>
      <c r="AT549" s="4">
        <v>1.2</v>
      </c>
    </row>
    <row r="550" spans="1:46" x14ac:dyDescent="0.25">
      <c r="A550" s="65">
        <v>2021</v>
      </c>
      <c r="B550" s="65">
        <v>12</v>
      </c>
      <c r="C550" s="63">
        <v>23</v>
      </c>
      <c r="D550" s="64">
        <v>21</v>
      </c>
      <c r="E550" s="5">
        <v>0</v>
      </c>
      <c r="F550" s="3">
        <v>40.28</v>
      </c>
      <c r="G550" s="3">
        <v>0</v>
      </c>
      <c r="H550" s="3">
        <v>40.83</v>
      </c>
      <c r="I550" s="3">
        <v>0</v>
      </c>
      <c r="J550" s="3">
        <v>27.59</v>
      </c>
      <c r="K550" s="3">
        <v>0</v>
      </c>
      <c r="L550" s="3">
        <v>21.42</v>
      </c>
      <c r="M550" s="3">
        <v>11.73</v>
      </c>
      <c r="N550" s="3">
        <v>11.91</v>
      </c>
      <c r="O550" s="3">
        <v>0</v>
      </c>
      <c r="P550" s="3">
        <v>21.61</v>
      </c>
      <c r="Q550" s="3">
        <v>5.88</v>
      </c>
      <c r="R550" s="3">
        <v>0</v>
      </c>
      <c r="S550" s="3">
        <v>1.3</v>
      </c>
      <c r="T550" s="3">
        <v>0</v>
      </c>
      <c r="U550" s="3">
        <v>0.2</v>
      </c>
      <c r="V550" s="3">
        <v>9.0299999999999994</v>
      </c>
      <c r="W550" s="3">
        <v>7.1</v>
      </c>
      <c r="X550" s="3">
        <v>0</v>
      </c>
      <c r="Y550" s="3">
        <v>5.75</v>
      </c>
      <c r="Z550" s="3">
        <v>0</v>
      </c>
      <c r="AA550" s="3">
        <v>0</v>
      </c>
      <c r="AB550" s="3">
        <v>0</v>
      </c>
      <c r="AC550" s="3">
        <v>8.3699999999999992</v>
      </c>
      <c r="AD550" s="3">
        <v>4.87</v>
      </c>
      <c r="AE550" s="3">
        <v>1.18</v>
      </c>
      <c r="AF550" s="3">
        <v>2.4</v>
      </c>
      <c r="AG550" s="3">
        <v>2.13</v>
      </c>
      <c r="AH550" s="3">
        <v>0.2</v>
      </c>
      <c r="AI550" s="3">
        <v>0.2</v>
      </c>
      <c r="AJ550" s="3">
        <v>0</v>
      </c>
      <c r="AK550" s="3">
        <v>0</v>
      </c>
      <c r="AL550" s="3">
        <v>0.2</v>
      </c>
      <c r="AM550" s="3">
        <v>0</v>
      </c>
      <c r="AN550" s="3">
        <v>0</v>
      </c>
      <c r="AO550" s="3">
        <v>0</v>
      </c>
      <c r="AP550" s="3">
        <v>0</v>
      </c>
      <c r="AQ550" s="3">
        <v>24.27</v>
      </c>
      <c r="AR550" s="3">
        <v>0</v>
      </c>
      <c r="AS550" s="3">
        <v>34.729999999999997</v>
      </c>
      <c r="AT550" s="4">
        <v>1.2</v>
      </c>
    </row>
    <row r="551" spans="1:46" x14ac:dyDescent="0.25">
      <c r="A551" s="65">
        <v>2021</v>
      </c>
      <c r="B551" s="65">
        <v>12</v>
      </c>
      <c r="C551" s="63">
        <v>23</v>
      </c>
      <c r="D551" s="64">
        <v>22</v>
      </c>
      <c r="E551" s="5">
        <v>0</v>
      </c>
      <c r="F551" s="3">
        <v>40.26</v>
      </c>
      <c r="G551" s="3">
        <v>0</v>
      </c>
      <c r="H551" s="3">
        <v>40.93</v>
      </c>
      <c r="I551" s="3">
        <v>0</v>
      </c>
      <c r="J551" s="3">
        <v>27.63</v>
      </c>
      <c r="K551" s="3">
        <v>0</v>
      </c>
      <c r="L551" s="3">
        <v>21.43</v>
      </c>
      <c r="M551" s="3">
        <v>11.73</v>
      </c>
      <c r="N551" s="3">
        <v>11.93</v>
      </c>
      <c r="O551" s="3">
        <v>0</v>
      </c>
      <c r="P551" s="3">
        <v>21.61</v>
      </c>
      <c r="Q551" s="3">
        <v>5.93</v>
      </c>
      <c r="R551" s="3">
        <v>0</v>
      </c>
      <c r="S551" s="3">
        <v>1.3</v>
      </c>
      <c r="T551" s="3">
        <v>0</v>
      </c>
      <c r="U551" s="3">
        <v>0.2</v>
      </c>
      <c r="V551" s="3">
        <v>9.02</v>
      </c>
      <c r="W551" s="3">
        <v>7.11</v>
      </c>
      <c r="X551" s="3">
        <v>0</v>
      </c>
      <c r="Y551" s="3">
        <v>7.8</v>
      </c>
      <c r="Z551" s="3">
        <v>0</v>
      </c>
      <c r="AA551" s="3">
        <v>0</v>
      </c>
      <c r="AB551" s="3">
        <v>0</v>
      </c>
      <c r="AC551" s="3">
        <v>8.3699999999999992</v>
      </c>
      <c r="AD551" s="3">
        <v>4.92</v>
      </c>
      <c r="AE551" s="3">
        <v>1.1200000000000001</v>
      </c>
      <c r="AF551" s="3">
        <v>2.4</v>
      </c>
      <c r="AG551" s="3">
        <v>2.13</v>
      </c>
      <c r="AH551" s="3">
        <v>0.2</v>
      </c>
      <c r="AI551" s="3">
        <v>0.2</v>
      </c>
      <c r="AJ551" s="3">
        <v>0</v>
      </c>
      <c r="AK551" s="3">
        <v>1.38</v>
      </c>
      <c r="AL551" s="3">
        <v>0.2</v>
      </c>
      <c r="AM551" s="3">
        <v>0</v>
      </c>
      <c r="AN551" s="3">
        <v>0</v>
      </c>
      <c r="AO551" s="3">
        <v>0</v>
      </c>
      <c r="AP551" s="3">
        <v>0</v>
      </c>
      <c r="AQ551" s="3">
        <v>24.3</v>
      </c>
      <c r="AR551" s="3">
        <v>0</v>
      </c>
      <c r="AS551" s="3">
        <v>34.78</v>
      </c>
      <c r="AT551" s="4">
        <v>1.2</v>
      </c>
    </row>
    <row r="552" spans="1:46" x14ac:dyDescent="0.25">
      <c r="A552" s="65">
        <v>2021</v>
      </c>
      <c r="B552" s="65">
        <v>12</v>
      </c>
      <c r="C552" s="63">
        <v>23</v>
      </c>
      <c r="D552" s="64">
        <v>23</v>
      </c>
      <c r="E552" s="5">
        <v>0</v>
      </c>
      <c r="F552" s="3">
        <v>39.53</v>
      </c>
      <c r="G552" s="3">
        <v>0</v>
      </c>
      <c r="H552" s="3">
        <v>40.64</v>
      </c>
      <c r="I552" s="3">
        <v>0</v>
      </c>
      <c r="J552" s="3">
        <v>27.58</v>
      </c>
      <c r="K552" s="3">
        <v>0</v>
      </c>
      <c r="L552" s="3">
        <v>21.36</v>
      </c>
      <c r="M552" s="3">
        <v>0.35</v>
      </c>
      <c r="N552" s="3">
        <v>11.91</v>
      </c>
      <c r="O552" s="3">
        <v>0</v>
      </c>
      <c r="P552" s="3">
        <v>21.46</v>
      </c>
      <c r="Q552" s="3">
        <v>5.72</v>
      </c>
      <c r="R552" s="3">
        <v>0</v>
      </c>
      <c r="S552" s="3">
        <v>1.3</v>
      </c>
      <c r="T552" s="3">
        <v>0</v>
      </c>
      <c r="U552" s="3">
        <v>0.2</v>
      </c>
      <c r="V552" s="3">
        <v>8.99</v>
      </c>
      <c r="W552" s="3">
        <v>7.08</v>
      </c>
      <c r="X552" s="3">
        <v>0</v>
      </c>
      <c r="Y552" s="3">
        <v>7.77</v>
      </c>
      <c r="Z552" s="3">
        <v>0</v>
      </c>
      <c r="AA552" s="3">
        <v>0</v>
      </c>
      <c r="AB552" s="3">
        <v>0</v>
      </c>
      <c r="AC552" s="3">
        <v>8.3699999999999992</v>
      </c>
      <c r="AD552" s="3">
        <v>4.83</v>
      </c>
      <c r="AE552" s="3">
        <v>1.1200000000000001</v>
      </c>
      <c r="AF552" s="3">
        <v>2.4</v>
      </c>
      <c r="AG552" s="3">
        <v>2.13</v>
      </c>
      <c r="AH552" s="3">
        <v>0.2</v>
      </c>
      <c r="AI552" s="3">
        <v>0.2</v>
      </c>
      <c r="AJ552" s="3">
        <v>0</v>
      </c>
      <c r="AK552" s="3">
        <v>1.76</v>
      </c>
      <c r="AL552" s="3">
        <v>0.2</v>
      </c>
      <c r="AM552" s="3">
        <v>0</v>
      </c>
      <c r="AN552" s="3">
        <v>0</v>
      </c>
      <c r="AO552" s="3">
        <v>0</v>
      </c>
      <c r="AP552" s="3">
        <v>0</v>
      </c>
      <c r="AQ552" s="3">
        <v>24.15</v>
      </c>
      <c r="AR552" s="3">
        <v>0</v>
      </c>
      <c r="AS552" s="3">
        <v>34.369999999999997</v>
      </c>
      <c r="AT552" s="4">
        <v>1.2</v>
      </c>
    </row>
    <row r="553" spans="1:46" x14ac:dyDescent="0.25">
      <c r="A553" s="65">
        <v>2021</v>
      </c>
      <c r="B553" s="65">
        <v>12</v>
      </c>
      <c r="C553" s="63">
        <v>23</v>
      </c>
      <c r="D553" s="64">
        <v>24</v>
      </c>
      <c r="E553" s="5">
        <v>0</v>
      </c>
      <c r="F553" s="3">
        <v>39.130000000000003</v>
      </c>
      <c r="G553" s="3">
        <v>0</v>
      </c>
      <c r="H553" s="3">
        <v>40.67</v>
      </c>
      <c r="I553" s="3">
        <v>0</v>
      </c>
      <c r="J553" s="3">
        <v>27.66</v>
      </c>
      <c r="K553" s="3">
        <v>0</v>
      </c>
      <c r="L553" s="3">
        <v>21.3</v>
      </c>
      <c r="M553" s="3">
        <v>0</v>
      </c>
      <c r="N553" s="3">
        <v>11.85</v>
      </c>
      <c r="O553" s="3">
        <v>0</v>
      </c>
      <c r="P553" s="3">
        <v>21.51</v>
      </c>
      <c r="Q553" s="3">
        <v>5.96</v>
      </c>
      <c r="R553" s="3">
        <v>0</v>
      </c>
      <c r="S553" s="3">
        <v>1.3</v>
      </c>
      <c r="T553" s="3">
        <v>0</v>
      </c>
      <c r="U553" s="3">
        <v>0.2</v>
      </c>
      <c r="V553" s="3">
        <v>8.98</v>
      </c>
      <c r="W553" s="3">
        <v>7.08</v>
      </c>
      <c r="X553" s="3">
        <v>0</v>
      </c>
      <c r="Y553" s="3">
        <v>7.74</v>
      </c>
      <c r="Z553" s="3">
        <v>0.2</v>
      </c>
      <c r="AA553" s="3">
        <v>0</v>
      </c>
      <c r="AB553" s="3">
        <v>0</v>
      </c>
      <c r="AC553" s="3">
        <v>8.36</v>
      </c>
      <c r="AD553" s="3">
        <v>4.8499999999999996</v>
      </c>
      <c r="AE553" s="3">
        <v>1.0900000000000001</v>
      </c>
      <c r="AF553" s="3">
        <v>2.4</v>
      </c>
      <c r="AG553" s="3">
        <v>2.13</v>
      </c>
      <c r="AH553" s="3">
        <v>0</v>
      </c>
      <c r="AI553" s="3">
        <v>0.2</v>
      </c>
      <c r="AJ553" s="3">
        <v>0</v>
      </c>
      <c r="AK553" s="3">
        <v>1.77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24.06</v>
      </c>
      <c r="AR553" s="3">
        <v>0</v>
      </c>
      <c r="AS553" s="3">
        <v>34.25</v>
      </c>
      <c r="AT553" s="4">
        <v>1.2</v>
      </c>
    </row>
    <row r="554" spans="1:46" x14ac:dyDescent="0.25">
      <c r="A554" s="65">
        <v>2021</v>
      </c>
      <c r="B554" s="65">
        <v>12</v>
      </c>
      <c r="C554" s="63">
        <v>24</v>
      </c>
      <c r="D554" s="64">
        <v>1</v>
      </c>
      <c r="E554" s="5">
        <v>0</v>
      </c>
      <c r="F554" s="3">
        <v>39.42</v>
      </c>
      <c r="G554" s="3">
        <v>0</v>
      </c>
      <c r="H554" s="3">
        <v>40.78</v>
      </c>
      <c r="I554" s="3">
        <v>0</v>
      </c>
      <c r="J554" s="3">
        <v>27.69</v>
      </c>
      <c r="K554" s="3">
        <v>0</v>
      </c>
      <c r="L554" s="3">
        <v>0.73</v>
      </c>
      <c r="M554" s="3">
        <v>0</v>
      </c>
      <c r="N554" s="3">
        <v>11.92</v>
      </c>
      <c r="O554" s="3">
        <v>0</v>
      </c>
      <c r="P554" s="3">
        <v>21.56</v>
      </c>
      <c r="Q554" s="3">
        <v>6.01</v>
      </c>
      <c r="R554" s="3">
        <v>0</v>
      </c>
      <c r="S554" s="3">
        <v>1.3</v>
      </c>
      <c r="T554" s="3">
        <v>0</v>
      </c>
      <c r="U554" s="3">
        <v>0.2</v>
      </c>
      <c r="V554" s="3">
        <v>0.24</v>
      </c>
      <c r="W554" s="3">
        <v>7.09</v>
      </c>
      <c r="X554" s="3">
        <v>0</v>
      </c>
      <c r="Y554" s="3">
        <v>7.76</v>
      </c>
      <c r="Z554" s="3">
        <v>0</v>
      </c>
      <c r="AA554" s="3">
        <v>0</v>
      </c>
      <c r="AB554" s="3">
        <v>0</v>
      </c>
      <c r="AC554" s="3">
        <v>8.3699999999999992</v>
      </c>
      <c r="AD554" s="3">
        <v>4.88</v>
      </c>
      <c r="AE554" s="3">
        <v>1.1499999999999999</v>
      </c>
      <c r="AF554" s="3">
        <v>2.4</v>
      </c>
      <c r="AG554" s="3">
        <v>2.13</v>
      </c>
      <c r="AH554" s="3">
        <v>0</v>
      </c>
      <c r="AI554" s="3">
        <v>0.2</v>
      </c>
      <c r="AJ554" s="3">
        <v>0</v>
      </c>
      <c r="AK554" s="3">
        <v>1.77</v>
      </c>
      <c r="AL554" s="3">
        <v>0.2</v>
      </c>
      <c r="AM554" s="3">
        <v>0</v>
      </c>
      <c r="AN554" s="3">
        <v>0</v>
      </c>
      <c r="AO554" s="3">
        <v>0</v>
      </c>
      <c r="AP554" s="3">
        <v>0</v>
      </c>
      <c r="AQ554" s="3">
        <v>24.17</v>
      </c>
      <c r="AR554" s="3">
        <v>0</v>
      </c>
      <c r="AS554" s="3">
        <v>2.88</v>
      </c>
      <c r="AT554" s="4">
        <v>1.2</v>
      </c>
    </row>
    <row r="555" spans="1:46" x14ac:dyDescent="0.25">
      <c r="A555" s="65">
        <v>2021</v>
      </c>
      <c r="B555" s="65">
        <v>12</v>
      </c>
      <c r="C555" s="63">
        <v>24</v>
      </c>
      <c r="D555" s="64">
        <v>2</v>
      </c>
      <c r="E555" s="5">
        <v>0</v>
      </c>
      <c r="F555" s="3">
        <v>39.19</v>
      </c>
      <c r="G555" s="3">
        <v>0</v>
      </c>
      <c r="H555" s="3">
        <v>40.72</v>
      </c>
      <c r="I555" s="3">
        <v>0</v>
      </c>
      <c r="J555" s="3">
        <v>27.72</v>
      </c>
      <c r="K555" s="3">
        <v>0</v>
      </c>
      <c r="L555" s="3">
        <v>0</v>
      </c>
      <c r="M555" s="3">
        <v>0</v>
      </c>
      <c r="N555" s="3">
        <v>11.9</v>
      </c>
      <c r="O555" s="3">
        <v>0</v>
      </c>
      <c r="P555" s="3">
        <v>21.55</v>
      </c>
      <c r="Q555" s="3">
        <v>6.04</v>
      </c>
      <c r="R555" s="3">
        <v>0</v>
      </c>
      <c r="S555" s="3">
        <v>1.3</v>
      </c>
      <c r="T555" s="3">
        <v>0</v>
      </c>
      <c r="U555" s="3">
        <v>0.2</v>
      </c>
      <c r="V555" s="3">
        <v>0</v>
      </c>
      <c r="W555" s="3">
        <v>7.1</v>
      </c>
      <c r="X555" s="3">
        <v>0</v>
      </c>
      <c r="Y555" s="3">
        <v>7.74</v>
      </c>
      <c r="Z555" s="3">
        <v>0</v>
      </c>
      <c r="AA555" s="3">
        <v>0</v>
      </c>
      <c r="AB555" s="3">
        <v>0</v>
      </c>
      <c r="AC555" s="3">
        <v>8.3699999999999992</v>
      </c>
      <c r="AD555" s="3">
        <v>4.8600000000000003</v>
      </c>
      <c r="AE555" s="3">
        <v>1.1299999999999999</v>
      </c>
      <c r="AF555" s="3">
        <v>2.4</v>
      </c>
      <c r="AG555" s="3">
        <v>2.13</v>
      </c>
      <c r="AH555" s="3">
        <v>0</v>
      </c>
      <c r="AI555" s="3">
        <v>0.2</v>
      </c>
      <c r="AJ555" s="3">
        <v>0</v>
      </c>
      <c r="AK555" s="3">
        <v>1.77</v>
      </c>
      <c r="AL555" s="3">
        <v>0.2</v>
      </c>
      <c r="AM555" s="3">
        <v>0</v>
      </c>
      <c r="AN555" s="3">
        <v>0</v>
      </c>
      <c r="AO555" s="3">
        <v>0</v>
      </c>
      <c r="AP555" s="3">
        <v>0</v>
      </c>
      <c r="AQ555" s="3">
        <v>24.15</v>
      </c>
      <c r="AR555" s="3">
        <v>0</v>
      </c>
      <c r="AS555" s="3">
        <v>0</v>
      </c>
      <c r="AT555" s="4">
        <v>1.2</v>
      </c>
    </row>
    <row r="556" spans="1:46" x14ac:dyDescent="0.25">
      <c r="A556" s="65">
        <v>2021</v>
      </c>
      <c r="B556" s="65">
        <v>12</v>
      </c>
      <c r="C556" s="63">
        <v>24</v>
      </c>
      <c r="D556" s="64">
        <v>3</v>
      </c>
      <c r="E556" s="5">
        <v>0</v>
      </c>
      <c r="F556" s="3">
        <v>0.83</v>
      </c>
      <c r="G556" s="3">
        <v>0</v>
      </c>
      <c r="H556" s="3">
        <v>5.93</v>
      </c>
      <c r="I556" s="3">
        <v>0</v>
      </c>
      <c r="J556" s="3">
        <v>27.78</v>
      </c>
      <c r="K556" s="3">
        <v>0</v>
      </c>
      <c r="L556" s="3">
        <v>0</v>
      </c>
      <c r="M556" s="3">
        <v>0</v>
      </c>
      <c r="N556" s="3">
        <v>12.05</v>
      </c>
      <c r="O556" s="3">
        <v>0</v>
      </c>
      <c r="P556" s="3">
        <v>21.66</v>
      </c>
      <c r="Q556" s="3">
        <v>6.05</v>
      </c>
      <c r="R556" s="3">
        <v>0</v>
      </c>
      <c r="S556" s="3">
        <v>1.3</v>
      </c>
      <c r="T556" s="3">
        <v>0</v>
      </c>
      <c r="U556" s="3">
        <v>0.2</v>
      </c>
      <c r="V556" s="3">
        <v>0</v>
      </c>
      <c r="W556" s="3">
        <v>7.12</v>
      </c>
      <c r="X556" s="3">
        <v>0</v>
      </c>
      <c r="Y556" s="3">
        <v>7.12</v>
      </c>
      <c r="Z556" s="3">
        <v>0</v>
      </c>
      <c r="AA556" s="3">
        <v>0</v>
      </c>
      <c r="AB556" s="3">
        <v>0</v>
      </c>
      <c r="AC556" s="3">
        <v>8.3699999999999992</v>
      </c>
      <c r="AD556" s="3">
        <v>4.9000000000000004</v>
      </c>
      <c r="AE556" s="3">
        <v>1.17</v>
      </c>
      <c r="AF556" s="3">
        <v>2.4</v>
      </c>
      <c r="AG556" s="3">
        <v>2.13</v>
      </c>
      <c r="AH556" s="3">
        <v>0</v>
      </c>
      <c r="AI556" s="3">
        <v>0.2</v>
      </c>
      <c r="AJ556" s="3">
        <v>0</v>
      </c>
      <c r="AK556" s="3">
        <v>1.76</v>
      </c>
      <c r="AL556" s="3">
        <v>0.2</v>
      </c>
      <c r="AM556" s="3">
        <v>0</v>
      </c>
      <c r="AN556" s="3">
        <v>0</v>
      </c>
      <c r="AO556" s="3">
        <v>0</v>
      </c>
      <c r="AP556" s="3">
        <v>0</v>
      </c>
      <c r="AQ556" s="3">
        <v>9.5500000000000007</v>
      </c>
      <c r="AR556" s="3">
        <v>0</v>
      </c>
      <c r="AS556" s="3">
        <v>0</v>
      </c>
      <c r="AT556" s="4">
        <v>1.2</v>
      </c>
    </row>
    <row r="557" spans="1:46" x14ac:dyDescent="0.25">
      <c r="A557" s="65">
        <v>2021</v>
      </c>
      <c r="B557" s="65">
        <v>12</v>
      </c>
      <c r="C557" s="63">
        <v>24</v>
      </c>
      <c r="D557" s="64">
        <v>4</v>
      </c>
      <c r="E557" s="5">
        <v>0</v>
      </c>
      <c r="F557" s="3">
        <v>0</v>
      </c>
      <c r="G557" s="3">
        <v>0</v>
      </c>
      <c r="H557" s="3">
        <v>0</v>
      </c>
      <c r="I557" s="3">
        <v>0</v>
      </c>
      <c r="J557" s="3">
        <v>27.71</v>
      </c>
      <c r="K557" s="3">
        <v>0</v>
      </c>
      <c r="L557" s="3">
        <v>0</v>
      </c>
      <c r="M557" s="3">
        <v>0</v>
      </c>
      <c r="N557" s="3">
        <v>12</v>
      </c>
      <c r="O557" s="3">
        <v>0</v>
      </c>
      <c r="P557" s="3">
        <v>21.6</v>
      </c>
      <c r="Q557" s="3">
        <v>5.83</v>
      </c>
      <c r="R557" s="3">
        <v>0</v>
      </c>
      <c r="S557" s="3">
        <v>1.3</v>
      </c>
      <c r="T557" s="3">
        <v>0</v>
      </c>
      <c r="U557" s="3">
        <v>0.2</v>
      </c>
      <c r="V557" s="3">
        <v>0</v>
      </c>
      <c r="W557" s="3">
        <v>7.11</v>
      </c>
      <c r="X557" s="3">
        <v>0</v>
      </c>
      <c r="Y557" s="3">
        <v>7.03</v>
      </c>
      <c r="Z557" s="3">
        <v>0</v>
      </c>
      <c r="AA557" s="3">
        <v>0</v>
      </c>
      <c r="AB557" s="3">
        <v>0</v>
      </c>
      <c r="AC557" s="3">
        <v>8.3699999999999992</v>
      </c>
      <c r="AD557" s="3">
        <v>4.8899999999999997</v>
      </c>
      <c r="AE557" s="3">
        <v>1.2</v>
      </c>
      <c r="AF557" s="3">
        <v>2.4</v>
      </c>
      <c r="AG557" s="3">
        <v>2.13</v>
      </c>
      <c r="AH557" s="3">
        <v>0</v>
      </c>
      <c r="AI557" s="3">
        <v>0.2</v>
      </c>
      <c r="AJ557" s="3">
        <v>0</v>
      </c>
      <c r="AK557" s="3">
        <v>1.76</v>
      </c>
      <c r="AL557" s="3">
        <v>0.2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4">
        <v>1.2</v>
      </c>
    </row>
    <row r="558" spans="1:46" x14ac:dyDescent="0.25">
      <c r="A558" s="65">
        <v>2021</v>
      </c>
      <c r="B558" s="65">
        <v>12</v>
      </c>
      <c r="C558" s="63">
        <v>24</v>
      </c>
      <c r="D558" s="64">
        <v>5</v>
      </c>
      <c r="E558" s="5">
        <v>0</v>
      </c>
      <c r="F558" s="3">
        <v>0</v>
      </c>
      <c r="G558" s="3">
        <v>0</v>
      </c>
      <c r="H558" s="3">
        <v>0</v>
      </c>
      <c r="I558" s="3">
        <v>0</v>
      </c>
      <c r="J558" s="3">
        <v>27.6</v>
      </c>
      <c r="K558" s="3">
        <v>0</v>
      </c>
      <c r="L558" s="3">
        <v>0</v>
      </c>
      <c r="M558" s="3">
        <v>0</v>
      </c>
      <c r="N558" s="3">
        <v>11.92</v>
      </c>
      <c r="O558" s="3">
        <v>0</v>
      </c>
      <c r="P558" s="3">
        <v>21.55</v>
      </c>
      <c r="Q558" s="3">
        <v>5.77</v>
      </c>
      <c r="R558" s="3">
        <v>0</v>
      </c>
      <c r="S558" s="3">
        <v>1.3</v>
      </c>
      <c r="T558" s="3">
        <v>0</v>
      </c>
      <c r="U558" s="3">
        <v>0.2</v>
      </c>
      <c r="V558" s="3">
        <v>0</v>
      </c>
      <c r="W558" s="3">
        <v>7.09</v>
      </c>
      <c r="X558" s="3">
        <v>0</v>
      </c>
      <c r="Y558" s="3">
        <v>6.97</v>
      </c>
      <c r="Z558" s="3">
        <v>0</v>
      </c>
      <c r="AA558" s="3">
        <v>0</v>
      </c>
      <c r="AB558" s="3">
        <v>0</v>
      </c>
      <c r="AC558" s="3">
        <v>8.3699999999999992</v>
      </c>
      <c r="AD558" s="3">
        <v>4.8600000000000003</v>
      </c>
      <c r="AE558" s="3">
        <v>1.21</v>
      </c>
      <c r="AF558" s="3">
        <v>2.4</v>
      </c>
      <c r="AG558" s="3">
        <v>2.13</v>
      </c>
      <c r="AH558" s="3">
        <v>0</v>
      </c>
      <c r="AI558" s="3">
        <v>0.2</v>
      </c>
      <c r="AJ558" s="3">
        <v>0</v>
      </c>
      <c r="AK558" s="3">
        <v>1.76</v>
      </c>
      <c r="AL558" s="3">
        <v>0.2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4">
        <v>1.2</v>
      </c>
    </row>
    <row r="559" spans="1:46" x14ac:dyDescent="0.25">
      <c r="A559" s="65">
        <v>2021</v>
      </c>
      <c r="B559" s="65">
        <v>12</v>
      </c>
      <c r="C559" s="63">
        <v>24</v>
      </c>
      <c r="D559" s="64">
        <v>6</v>
      </c>
      <c r="E559" s="5">
        <v>0</v>
      </c>
      <c r="F559" s="3">
        <v>0</v>
      </c>
      <c r="G559" s="3">
        <v>0</v>
      </c>
      <c r="H559" s="3">
        <v>0</v>
      </c>
      <c r="I559" s="3">
        <v>0</v>
      </c>
      <c r="J559" s="3">
        <v>27.52</v>
      </c>
      <c r="K559" s="3">
        <v>0</v>
      </c>
      <c r="L559" s="3">
        <v>0</v>
      </c>
      <c r="M559" s="3">
        <v>0</v>
      </c>
      <c r="N559" s="3">
        <v>11.94</v>
      </c>
      <c r="O559" s="3">
        <v>0</v>
      </c>
      <c r="P559" s="3">
        <v>21.58</v>
      </c>
      <c r="Q559" s="3">
        <v>5.74</v>
      </c>
      <c r="R559" s="3">
        <v>0</v>
      </c>
      <c r="S559" s="3">
        <v>1.3</v>
      </c>
      <c r="T559" s="3">
        <v>0</v>
      </c>
      <c r="U559" s="3">
        <v>0.2</v>
      </c>
      <c r="V559" s="3">
        <v>0</v>
      </c>
      <c r="W559" s="3">
        <v>7.09</v>
      </c>
      <c r="X559" s="3">
        <v>0</v>
      </c>
      <c r="Y559" s="3">
        <v>6.99</v>
      </c>
      <c r="Z559" s="3">
        <v>0</v>
      </c>
      <c r="AA559" s="3">
        <v>0</v>
      </c>
      <c r="AB559" s="3">
        <v>0</v>
      </c>
      <c r="AC559" s="3">
        <v>8.36</v>
      </c>
      <c r="AD559" s="3">
        <v>4.88</v>
      </c>
      <c r="AE559" s="3">
        <v>1.25</v>
      </c>
      <c r="AF559" s="3">
        <v>2.4</v>
      </c>
      <c r="AG559" s="3">
        <v>2.13</v>
      </c>
      <c r="AH559" s="3">
        <v>0</v>
      </c>
      <c r="AI559" s="3">
        <v>0.2</v>
      </c>
      <c r="AJ559" s="3">
        <v>0</v>
      </c>
      <c r="AK559" s="3">
        <v>1.76</v>
      </c>
      <c r="AL559" s="3">
        <v>0.2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4">
        <v>1.2</v>
      </c>
    </row>
    <row r="560" spans="1:46" x14ac:dyDescent="0.25">
      <c r="A560" s="65">
        <v>2021</v>
      </c>
      <c r="B560" s="65">
        <v>12</v>
      </c>
      <c r="C560" s="63">
        <v>24</v>
      </c>
      <c r="D560" s="64">
        <v>7</v>
      </c>
      <c r="E560" s="5">
        <v>0</v>
      </c>
      <c r="F560" s="3">
        <v>0</v>
      </c>
      <c r="G560" s="3">
        <v>0</v>
      </c>
      <c r="H560" s="3">
        <v>0</v>
      </c>
      <c r="I560" s="3">
        <v>0</v>
      </c>
      <c r="J560" s="3">
        <v>27.48</v>
      </c>
      <c r="K560" s="3">
        <v>0</v>
      </c>
      <c r="L560" s="3">
        <v>0</v>
      </c>
      <c r="M560" s="3">
        <v>0</v>
      </c>
      <c r="N560" s="3">
        <v>12.03</v>
      </c>
      <c r="O560" s="3">
        <v>0</v>
      </c>
      <c r="P560" s="3">
        <v>1.19</v>
      </c>
      <c r="Q560" s="3">
        <v>5.71</v>
      </c>
      <c r="R560" s="3">
        <v>0</v>
      </c>
      <c r="S560" s="3">
        <v>1.3</v>
      </c>
      <c r="T560" s="3">
        <v>0</v>
      </c>
      <c r="U560" s="3">
        <v>0.2</v>
      </c>
      <c r="V560" s="3">
        <v>8.9499999999999993</v>
      </c>
      <c r="W560" s="3">
        <v>7.11</v>
      </c>
      <c r="X560" s="3">
        <v>0</v>
      </c>
      <c r="Y560" s="3">
        <v>6.75</v>
      </c>
      <c r="Z560" s="3">
        <v>0</v>
      </c>
      <c r="AA560" s="3">
        <v>0</v>
      </c>
      <c r="AB560" s="3">
        <v>0</v>
      </c>
      <c r="AC560" s="3">
        <v>8.3699999999999992</v>
      </c>
      <c r="AD560" s="3">
        <v>4.91</v>
      </c>
      <c r="AE560" s="3">
        <v>1.06</v>
      </c>
      <c r="AF560" s="3">
        <v>2.4</v>
      </c>
      <c r="AG560" s="3">
        <v>2.13</v>
      </c>
      <c r="AH560" s="3">
        <v>0</v>
      </c>
      <c r="AI560" s="3">
        <v>0.2</v>
      </c>
      <c r="AJ560" s="3">
        <v>0</v>
      </c>
      <c r="AK560" s="3">
        <v>1.76</v>
      </c>
      <c r="AL560" s="3">
        <v>0.2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4">
        <v>1.2</v>
      </c>
    </row>
    <row r="561" spans="1:46" x14ac:dyDescent="0.25">
      <c r="A561" s="65">
        <v>2021</v>
      </c>
      <c r="B561" s="65">
        <v>12</v>
      </c>
      <c r="C561" s="63">
        <v>24</v>
      </c>
      <c r="D561" s="64">
        <v>8</v>
      </c>
      <c r="E561" s="5">
        <v>0</v>
      </c>
      <c r="F561" s="3">
        <v>0</v>
      </c>
      <c r="G561" s="3">
        <v>0</v>
      </c>
      <c r="H561" s="3">
        <v>0</v>
      </c>
      <c r="I561" s="3">
        <v>0</v>
      </c>
      <c r="J561" s="3">
        <v>4.91</v>
      </c>
      <c r="K561" s="3">
        <v>0</v>
      </c>
      <c r="L561" s="3">
        <v>0</v>
      </c>
      <c r="M561" s="3">
        <v>0</v>
      </c>
      <c r="N561" s="3">
        <v>12.04</v>
      </c>
      <c r="O561" s="3">
        <v>0</v>
      </c>
      <c r="P561" s="3">
        <v>0</v>
      </c>
      <c r="Q561" s="3">
        <v>5.75</v>
      </c>
      <c r="R561" s="3">
        <v>0</v>
      </c>
      <c r="S561" s="3">
        <v>1.3</v>
      </c>
      <c r="T561" s="3">
        <v>0</v>
      </c>
      <c r="U561" s="3">
        <v>0.2</v>
      </c>
      <c r="V561" s="3">
        <v>9.07</v>
      </c>
      <c r="W561" s="3">
        <v>7.11</v>
      </c>
      <c r="X561" s="3">
        <v>0</v>
      </c>
      <c r="Y561" s="3">
        <v>6.73</v>
      </c>
      <c r="Z561" s="3">
        <v>0</v>
      </c>
      <c r="AA561" s="3">
        <v>0</v>
      </c>
      <c r="AB561" s="3">
        <v>0</v>
      </c>
      <c r="AC561" s="3">
        <v>8.3699999999999992</v>
      </c>
      <c r="AD561" s="3">
        <v>4.93</v>
      </c>
      <c r="AE561" s="3">
        <v>1.05</v>
      </c>
      <c r="AF561" s="3">
        <v>2.2999999999999998</v>
      </c>
      <c r="AG561" s="3">
        <v>2</v>
      </c>
      <c r="AH561" s="3">
        <v>0</v>
      </c>
      <c r="AI561" s="3">
        <v>0.2</v>
      </c>
      <c r="AJ561" s="3">
        <v>0</v>
      </c>
      <c r="AK561" s="3">
        <v>1.79</v>
      </c>
      <c r="AL561" s="3">
        <v>0.2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4">
        <v>1.2</v>
      </c>
    </row>
    <row r="562" spans="1:46" x14ac:dyDescent="0.25">
      <c r="A562" s="65">
        <v>2021</v>
      </c>
      <c r="B562" s="65">
        <v>12</v>
      </c>
      <c r="C562" s="63">
        <v>24</v>
      </c>
      <c r="D562" s="64">
        <v>9</v>
      </c>
      <c r="E562" s="5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12.03</v>
      </c>
      <c r="O562" s="3">
        <v>0</v>
      </c>
      <c r="P562" s="3">
        <v>0</v>
      </c>
      <c r="Q562" s="3">
        <v>5.91</v>
      </c>
      <c r="R562" s="3">
        <v>0</v>
      </c>
      <c r="S562" s="3">
        <v>1.3</v>
      </c>
      <c r="T562" s="3">
        <v>0</v>
      </c>
      <c r="U562" s="3">
        <v>0.2</v>
      </c>
      <c r="V562" s="3">
        <v>9.1999999999999993</v>
      </c>
      <c r="W562" s="3">
        <v>7.1</v>
      </c>
      <c r="X562" s="3">
        <v>0</v>
      </c>
      <c r="Y562" s="3">
        <v>6.71</v>
      </c>
      <c r="Z562" s="3">
        <v>0</v>
      </c>
      <c r="AA562" s="3">
        <v>0</v>
      </c>
      <c r="AB562" s="3">
        <v>0</v>
      </c>
      <c r="AC562" s="3">
        <v>8.34</v>
      </c>
      <c r="AD562" s="3">
        <v>4.92</v>
      </c>
      <c r="AE562" s="3">
        <v>1.1499999999999999</v>
      </c>
      <c r="AF562" s="3">
        <v>2.2999999999999998</v>
      </c>
      <c r="AG562" s="3">
        <v>2</v>
      </c>
      <c r="AH562" s="3">
        <v>0</v>
      </c>
      <c r="AI562" s="3">
        <v>0.2</v>
      </c>
      <c r="AJ562" s="3">
        <v>0</v>
      </c>
      <c r="AK562" s="3">
        <v>1.71</v>
      </c>
      <c r="AL562" s="3">
        <v>0.2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4">
        <v>1.2</v>
      </c>
    </row>
    <row r="563" spans="1:46" x14ac:dyDescent="0.25">
      <c r="A563" s="65">
        <v>2021</v>
      </c>
      <c r="B563" s="65">
        <v>12</v>
      </c>
      <c r="C563" s="63">
        <v>24</v>
      </c>
      <c r="D563" s="64">
        <v>10</v>
      </c>
      <c r="E563" s="5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11.98</v>
      </c>
      <c r="O563" s="3">
        <v>0</v>
      </c>
      <c r="P563" s="3">
        <v>0</v>
      </c>
      <c r="Q563" s="3">
        <v>5.89</v>
      </c>
      <c r="R563" s="3">
        <v>0</v>
      </c>
      <c r="S563" s="3">
        <v>1.3</v>
      </c>
      <c r="T563" s="3">
        <v>0</v>
      </c>
      <c r="U563" s="3">
        <v>0.2</v>
      </c>
      <c r="V563" s="3">
        <v>9.23</v>
      </c>
      <c r="W563" s="3">
        <v>7.1</v>
      </c>
      <c r="X563" s="3">
        <v>0</v>
      </c>
      <c r="Y563" s="3">
        <v>6.67</v>
      </c>
      <c r="Z563" s="3">
        <v>0</v>
      </c>
      <c r="AA563" s="3">
        <v>0</v>
      </c>
      <c r="AB563" s="3">
        <v>0</v>
      </c>
      <c r="AC563" s="3">
        <v>8.3000000000000007</v>
      </c>
      <c r="AD563" s="3">
        <v>4.87</v>
      </c>
      <c r="AE563" s="3">
        <v>1.2</v>
      </c>
      <c r="AF563" s="3">
        <v>2.2999999999999998</v>
      </c>
      <c r="AG563" s="3">
        <v>2</v>
      </c>
      <c r="AH563" s="3">
        <v>0</v>
      </c>
      <c r="AI563" s="3">
        <v>0.2</v>
      </c>
      <c r="AJ563" s="3">
        <v>0.92</v>
      </c>
      <c r="AK563" s="3">
        <v>1.1299999999999999</v>
      </c>
      <c r="AL563" s="3">
        <v>0.2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4">
        <v>1.2</v>
      </c>
    </row>
    <row r="564" spans="1:46" x14ac:dyDescent="0.25">
      <c r="A564" s="65">
        <v>2021</v>
      </c>
      <c r="B564" s="65">
        <v>12</v>
      </c>
      <c r="C564" s="63">
        <v>24</v>
      </c>
      <c r="D564" s="64">
        <v>11</v>
      </c>
      <c r="E564" s="5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12</v>
      </c>
      <c r="O564" s="3">
        <v>0</v>
      </c>
      <c r="P564" s="3">
        <v>0</v>
      </c>
      <c r="Q564" s="3">
        <v>5.86</v>
      </c>
      <c r="R564" s="3">
        <v>0</v>
      </c>
      <c r="S564" s="3">
        <v>1.3</v>
      </c>
      <c r="T564" s="3">
        <v>0</v>
      </c>
      <c r="U564" s="3">
        <v>0.2</v>
      </c>
      <c r="V564" s="3">
        <v>9.23</v>
      </c>
      <c r="W564" s="3">
        <v>7.1</v>
      </c>
      <c r="X564" s="3">
        <v>0</v>
      </c>
      <c r="Y564" s="3">
        <v>6.68</v>
      </c>
      <c r="Z564" s="3">
        <v>0</v>
      </c>
      <c r="AA564" s="3">
        <v>0</v>
      </c>
      <c r="AB564" s="3">
        <v>0</v>
      </c>
      <c r="AC564" s="3">
        <v>8.3000000000000007</v>
      </c>
      <c r="AD564" s="3">
        <v>4.93</v>
      </c>
      <c r="AE564" s="3">
        <v>1.27</v>
      </c>
      <c r="AF564" s="3">
        <v>2.2999999999999998</v>
      </c>
      <c r="AG564" s="3">
        <v>2</v>
      </c>
      <c r="AH564" s="3">
        <v>0</v>
      </c>
      <c r="AI564" s="3">
        <v>0.2</v>
      </c>
      <c r="AJ564" s="3">
        <v>1</v>
      </c>
      <c r="AK564" s="3">
        <v>0.91</v>
      </c>
      <c r="AL564" s="3">
        <v>0.2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4">
        <v>1.2</v>
      </c>
    </row>
    <row r="565" spans="1:46" x14ac:dyDescent="0.25">
      <c r="A565" s="65">
        <v>2021</v>
      </c>
      <c r="B565" s="65">
        <v>12</v>
      </c>
      <c r="C565" s="63">
        <v>24</v>
      </c>
      <c r="D565" s="64">
        <v>12</v>
      </c>
      <c r="E565" s="5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11.94</v>
      </c>
      <c r="O565" s="3">
        <v>0</v>
      </c>
      <c r="P565" s="3">
        <v>0</v>
      </c>
      <c r="Q565" s="3">
        <v>5.82</v>
      </c>
      <c r="R565" s="3">
        <v>0</v>
      </c>
      <c r="S565" s="3">
        <v>1.3</v>
      </c>
      <c r="T565" s="3">
        <v>0</v>
      </c>
      <c r="U565" s="3">
        <v>0.2</v>
      </c>
      <c r="V565" s="3">
        <v>9.2200000000000006</v>
      </c>
      <c r="W565" s="3">
        <v>7.09</v>
      </c>
      <c r="X565" s="3">
        <v>0</v>
      </c>
      <c r="Y565" s="3">
        <v>6.65</v>
      </c>
      <c r="Z565" s="3">
        <v>0</v>
      </c>
      <c r="AA565" s="3">
        <v>0</v>
      </c>
      <c r="AB565" s="3">
        <v>0</v>
      </c>
      <c r="AC565" s="3">
        <v>8.3000000000000007</v>
      </c>
      <c r="AD565" s="3">
        <v>4.95</v>
      </c>
      <c r="AE565" s="3">
        <v>1.25</v>
      </c>
      <c r="AF565" s="3">
        <v>2.2999999999999998</v>
      </c>
      <c r="AG565" s="3">
        <v>2</v>
      </c>
      <c r="AH565" s="3">
        <v>0</v>
      </c>
      <c r="AI565" s="3">
        <v>0.2</v>
      </c>
      <c r="AJ565" s="3">
        <v>0.91</v>
      </c>
      <c r="AK565" s="3">
        <v>0.82</v>
      </c>
      <c r="AL565" s="3">
        <v>0.2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4">
        <v>1.2</v>
      </c>
    </row>
    <row r="566" spans="1:46" x14ac:dyDescent="0.25">
      <c r="A566" s="65">
        <v>2021</v>
      </c>
      <c r="B566" s="65">
        <v>12</v>
      </c>
      <c r="C566" s="63">
        <v>24</v>
      </c>
      <c r="D566" s="64">
        <v>13</v>
      </c>
      <c r="E566" s="5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11.93</v>
      </c>
      <c r="O566" s="3">
        <v>0</v>
      </c>
      <c r="P566" s="3">
        <v>0</v>
      </c>
      <c r="Q566" s="3">
        <v>5.79</v>
      </c>
      <c r="R566" s="3">
        <v>0</v>
      </c>
      <c r="S566" s="3">
        <v>1.3</v>
      </c>
      <c r="T566" s="3">
        <v>0</v>
      </c>
      <c r="U566" s="3">
        <v>0.2</v>
      </c>
      <c r="V566" s="3">
        <v>0.18</v>
      </c>
      <c r="W566" s="3">
        <v>7.09</v>
      </c>
      <c r="X566" s="3">
        <v>0</v>
      </c>
      <c r="Y566" s="3">
        <v>6.65</v>
      </c>
      <c r="Z566" s="3">
        <v>0</v>
      </c>
      <c r="AA566" s="3">
        <v>0</v>
      </c>
      <c r="AB566" s="3">
        <v>0</v>
      </c>
      <c r="AC566" s="3">
        <v>8.3000000000000007</v>
      </c>
      <c r="AD566" s="3">
        <v>4.9400000000000004</v>
      </c>
      <c r="AE566" s="3">
        <v>1.1599999999999999</v>
      </c>
      <c r="AF566" s="3">
        <v>2.2999999999999998</v>
      </c>
      <c r="AG566" s="3">
        <v>2</v>
      </c>
      <c r="AH566" s="3">
        <v>0</v>
      </c>
      <c r="AI566" s="3">
        <v>0.2</v>
      </c>
      <c r="AJ566" s="3">
        <v>0.9</v>
      </c>
      <c r="AK566" s="3">
        <v>0.82</v>
      </c>
      <c r="AL566" s="3">
        <v>0.2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4">
        <v>1.2</v>
      </c>
    </row>
    <row r="567" spans="1:46" x14ac:dyDescent="0.25">
      <c r="A567" s="65">
        <v>2021</v>
      </c>
      <c r="B567" s="65">
        <v>12</v>
      </c>
      <c r="C567" s="63">
        <v>24</v>
      </c>
      <c r="D567" s="64">
        <v>14</v>
      </c>
      <c r="E567" s="5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11.96</v>
      </c>
      <c r="O567" s="3">
        <v>0</v>
      </c>
      <c r="P567" s="3">
        <v>0</v>
      </c>
      <c r="Q567" s="3">
        <v>5.75</v>
      </c>
      <c r="R567" s="3">
        <v>0</v>
      </c>
      <c r="S567" s="3">
        <v>1.3</v>
      </c>
      <c r="T567" s="3">
        <v>0</v>
      </c>
      <c r="U567" s="3">
        <v>0.2</v>
      </c>
      <c r="V567" s="3">
        <v>0</v>
      </c>
      <c r="W567" s="3">
        <v>7.1</v>
      </c>
      <c r="X567" s="3">
        <v>0</v>
      </c>
      <c r="Y567" s="3">
        <v>6.68</v>
      </c>
      <c r="Z567" s="3">
        <v>0</v>
      </c>
      <c r="AA567" s="3">
        <v>0</v>
      </c>
      <c r="AB567" s="3">
        <v>0</v>
      </c>
      <c r="AC567" s="3">
        <v>8.3000000000000007</v>
      </c>
      <c r="AD567" s="3">
        <v>4.95</v>
      </c>
      <c r="AE567" s="3">
        <v>1.23</v>
      </c>
      <c r="AF567" s="3">
        <v>2.2999999999999998</v>
      </c>
      <c r="AG567" s="3">
        <v>2</v>
      </c>
      <c r="AH567" s="3">
        <v>0</v>
      </c>
      <c r="AI567" s="3">
        <v>0.2</v>
      </c>
      <c r="AJ567" s="3">
        <v>0.9</v>
      </c>
      <c r="AK567" s="3">
        <v>0.82</v>
      </c>
      <c r="AL567" s="3">
        <v>0.2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4">
        <v>1.2</v>
      </c>
    </row>
    <row r="568" spans="1:46" x14ac:dyDescent="0.25">
      <c r="A568" s="65">
        <v>2021</v>
      </c>
      <c r="B568" s="65">
        <v>12</v>
      </c>
      <c r="C568" s="63">
        <v>24</v>
      </c>
      <c r="D568" s="64">
        <v>15</v>
      </c>
      <c r="E568" s="5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11.92</v>
      </c>
      <c r="O568" s="3">
        <v>17.760000000000002</v>
      </c>
      <c r="P568" s="3">
        <v>0</v>
      </c>
      <c r="Q568" s="3">
        <v>5.72</v>
      </c>
      <c r="R568" s="3">
        <v>0</v>
      </c>
      <c r="S568" s="3">
        <v>1.3</v>
      </c>
      <c r="T568" s="3">
        <v>0</v>
      </c>
      <c r="U568" s="3">
        <v>0.2</v>
      </c>
      <c r="V568" s="3">
        <v>0</v>
      </c>
      <c r="W568" s="3">
        <v>7.09</v>
      </c>
      <c r="X568" s="3">
        <v>0</v>
      </c>
      <c r="Y568" s="3">
        <v>6.65</v>
      </c>
      <c r="Z568" s="3">
        <v>0</v>
      </c>
      <c r="AA568" s="3">
        <v>0</v>
      </c>
      <c r="AB568" s="3">
        <v>0</v>
      </c>
      <c r="AC568" s="3">
        <v>8.3000000000000007</v>
      </c>
      <c r="AD568" s="3">
        <v>0.13</v>
      </c>
      <c r="AE568" s="3">
        <v>1.21</v>
      </c>
      <c r="AF568" s="3">
        <v>2.2999999999999998</v>
      </c>
      <c r="AG568" s="3">
        <v>2</v>
      </c>
      <c r="AH568" s="3">
        <v>0</v>
      </c>
      <c r="AI568" s="3">
        <v>0.2</v>
      </c>
      <c r="AJ568" s="3">
        <v>0.91</v>
      </c>
      <c r="AK568" s="3">
        <v>0.82</v>
      </c>
      <c r="AL568" s="3">
        <v>0.2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4">
        <v>1.2</v>
      </c>
    </row>
    <row r="569" spans="1:46" x14ac:dyDescent="0.25">
      <c r="A569" s="65">
        <v>2021</v>
      </c>
      <c r="B569" s="65">
        <v>12</v>
      </c>
      <c r="C569" s="63">
        <v>24</v>
      </c>
      <c r="D569" s="64">
        <v>16</v>
      </c>
      <c r="E569" s="5">
        <v>31.95</v>
      </c>
      <c r="F569" s="3">
        <v>0</v>
      </c>
      <c r="G569" s="3">
        <v>9.49</v>
      </c>
      <c r="H569" s="3">
        <v>0</v>
      </c>
      <c r="I569" s="3">
        <v>13.17</v>
      </c>
      <c r="J569" s="3">
        <v>0</v>
      </c>
      <c r="K569" s="3">
        <v>0</v>
      </c>
      <c r="L569" s="3">
        <v>0</v>
      </c>
      <c r="M569" s="3">
        <v>0</v>
      </c>
      <c r="N569" s="3">
        <v>12.01</v>
      </c>
      <c r="O569" s="3">
        <v>21.55</v>
      </c>
      <c r="P569" s="3">
        <v>0</v>
      </c>
      <c r="Q569" s="3">
        <v>5.88</v>
      </c>
      <c r="R569" s="3">
        <v>0</v>
      </c>
      <c r="S569" s="3">
        <v>1.3</v>
      </c>
      <c r="T569" s="3">
        <v>0.2</v>
      </c>
      <c r="U569" s="3">
        <v>0</v>
      </c>
      <c r="V569" s="3">
        <v>0</v>
      </c>
      <c r="W569" s="3">
        <v>7.11</v>
      </c>
      <c r="X569" s="3">
        <v>0</v>
      </c>
      <c r="Y569" s="3">
        <v>6.7</v>
      </c>
      <c r="Z569" s="3">
        <v>0.4</v>
      </c>
      <c r="AA569" s="3">
        <v>0</v>
      </c>
      <c r="AB569" s="3">
        <v>0</v>
      </c>
      <c r="AC569" s="3">
        <v>8.3000000000000007</v>
      </c>
      <c r="AD569" s="3">
        <v>0.13</v>
      </c>
      <c r="AE569" s="3">
        <v>1.17</v>
      </c>
      <c r="AF569" s="3">
        <v>2.2999999999999998</v>
      </c>
      <c r="AG569" s="3">
        <v>2</v>
      </c>
      <c r="AH569" s="3">
        <v>0</v>
      </c>
      <c r="AI569" s="3">
        <v>0.2</v>
      </c>
      <c r="AJ569" s="3">
        <v>0.9</v>
      </c>
      <c r="AK569" s="3">
        <v>0.82</v>
      </c>
      <c r="AL569" s="3">
        <v>0.2</v>
      </c>
      <c r="AM569" s="3">
        <v>0</v>
      </c>
      <c r="AN569" s="3">
        <v>0</v>
      </c>
      <c r="AO569" s="3">
        <v>0</v>
      </c>
      <c r="AP569" s="3">
        <v>0</v>
      </c>
      <c r="AQ569" s="3">
        <v>7.0000000000000007E-2</v>
      </c>
      <c r="AR569" s="3">
        <v>0</v>
      </c>
      <c r="AS569" s="3">
        <v>0</v>
      </c>
      <c r="AT569" s="4">
        <v>1.2</v>
      </c>
    </row>
    <row r="570" spans="1:46" x14ac:dyDescent="0.25">
      <c r="A570" s="65">
        <v>2021</v>
      </c>
      <c r="B570" s="65">
        <v>12</v>
      </c>
      <c r="C570" s="63">
        <v>24</v>
      </c>
      <c r="D570" s="64">
        <v>17</v>
      </c>
      <c r="E570" s="5">
        <v>44.67</v>
      </c>
      <c r="F570" s="3">
        <v>0</v>
      </c>
      <c r="G570" s="3">
        <v>43.94</v>
      </c>
      <c r="H570" s="3">
        <v>0</v>
      </c>
      <c r="I570" s="3">
        <v>26.32</v>
      </c>
      <c r="J570" s="3">
        <v>0</v>
      </c>
      <c r="K570" s="3">
        <v>0</v>
      </c>
      <c r="L570" s="3">
        <v>0</v>
      </c>
      <c r="M570" s="3">
        <v>0</v>
      </c>
      <c r="N570" s="3">
        <v>11.97</v>
      </c>
      <c r="O570" s="3">
        <v>21.55</v>
      </c>
      <c r="P570" s="3">
        <v>0</v>
      </c>
      <c r="Q570" s="3">
        <v>5.94</v>
      </c>
      <c r="R570" s="3">
        <v>0</v>
      </c>
      <c r="S570" s="3">
        <v>1.3</v>
      </c>
      <c r="T570" s="3">
        <v>0.2</v>
      </c>
      <c r="U570" s="3">
        <v>0</v>
      </c>
      <c r="V570" s="3">
        <v>0</v>
      </c>
      <c r="W570" s="3">
        <v>7.11</v>
      </c>
      <c r="X570" s="3">
        <v>0</v>
      </c>
      <c r="Y570" s="3">
        <v>6.7</v>
      </c>
      <c r="Z570" s="3">
        <v>0.4</v>
      </c>
      <c r="AA570" s="3">
        <v>0</v>
      </c>
      <c r="AB570" s="3">
        <v>0</v>
      </c>
      <c r="AC570" s="3">
        <v>8.3000000000000007</v>
      </c>
      <c r="AD570" s="3">
        <v>0.13</v>
      </c>
      <c r="AE570" s="3">
        <v>1.18</v>
      </c>
      <c r="AF570" s="3">
        <v>2.2999999999999998</v>
      </c>
      <c r="AG570" s="3">
        <v>2</v>
      </c>
      <c r="AH570" s="3">
        <v>0</v>
      </c>
      <c r="AI570" s="3">
        <v>0.2</v>
      </c>
      <c r="AJ570" s="3">
        <v>0.9</v>
      </c>
      <c r="AK570" s="3">
        <v>0.82</v>
      </c>
      <c r="AL570" s="3">
        <v>0.2</v>
      </c>
      <c r="AM570" s="3">
        <v>0</v>
      </c>
      <c r="AN570" s="3">
        <v>0</v>
      </c>
      <c r="AO570" s="3">
        <v>0</v>
      </c>
      <c r="AP570" s="3">
        <v>0</v>
      </c>
      <c r="AQ570" s="3">
        <v>22.5</v>
      </c>
      <c r="AR570" s="3">
        <v>0</v>
      </c>
      <c r="AS570" s="3">
        <v>0</v>
      </c>
      <c r="AT570" s="4">
        <v>1.2</v>
      </c>
    </row>
    <row r="571" spans="1:46" x14ac:dyDescent="0.25">
      <c r="A571" s="65">
        <v>2021</v>
      </c>
      <c r="B571" s="65">
        <v>12</v>
      </c>
      <c r="C571" s="63">
        <v>24</v>
      </c>
      <c r="D571" s="64">
        <v>18</v>
      </c>
      <c r="E571" s="5">
        <v>44.49</v>
      </c>
      <c r="F571" s="3">
        <v>0</v>
      </c>
      <c r="G571" s="3">
        <v>43.91</v>
      </c>
      <c r="H571" s="3">
        <v>0</v>
      </c>
      <c r="I571" s="3">
        <v>26.31</v>
      </c>
      <c r="J571" s="3">
        <v>0</v>
      </c>
      <c r="K571" s="3">
        <v>0</v>
      </c>
      <c r="L571" s="3">
        <v>0</v>
      </c>
      <c r="M571" s="3">
        <v>0</v>
      </c>
      <c r="N571" s="3">
        <v>11.97</v>
      </c>
      <c r="O571" s="3">
        <v>21.54</v>
      </c>
      <c r="P571" s="3">
        <v>0</v>
      </c>
      <c r="Q571" s="3">
        <v>5.99</v>
      </c>
      <c r="R571" s="3">
        <v>0</v>
      </c>
      <c r="S571" s="3">
        <v>1.3</v>
      </c>
      <c r="T571" s="3">
        <v>0.2</v>
      </c>
      <c r="U571" s="3">
        <v>0</v>
      </c>
      <c r="V571" s="3">
        <v>0</v>
      </c>
      <c r="W571" s="3">
        <v>7.1</v>
      </c>
      <c r="X571" s="3">
        <v>0</v>
      </c>
      <c r="Y571" s="3">
        <v>6.7</v>
      </c>
      <c r="Z571" s="3">
        <v>0.4</v>
      </c>
      <c r="AA571" s="3">
        <v>0</v>
      </c>
      <c r="AB571" s="3">
        <v>0</v>
      </c>
      <c r="AC571" s="3">
        <v>8.2899999999999991</v>
      </c>
      <c r="AD571" s="3">
        <v>0.13</v>
      </c>
      <c r="AE571" s="3">
        <v>1.18</v>
      </c>
      <c r="AF571" s="3">
        <v>4.3</v>
      </c>
      <c r="AG571" s="3">
        <v>0</v>
      </c>
      <c r="AH571" s="3">
        <v>0</v>
      </c>
      <c r="AI571" s="3">
        <v>0.2</v>
      </c>
      <c r="AJ571" s="3">
        <v>0.42</v>
      </c>
      <c r="AK571" s="3">
        <v>0.82</v>
      </c>
      <c r="AL571" s="3">
        <v>0.2</v>
      </c>
      <c r="AM571" s="3">
        <v>0</v>
      </c>
      <c r="AN571" s="3">
        <v>0</v>
      </c>
      <c r="AO571" s="3">
        <v>0</v>
      </c>
      <c r="AP571" s="3">
        <v>0</v>
      </c>
      <c r="AQ571" s="3">
        <v>22.86</v>
      </c>
      <c r="AR571" s="3">
        <v>14.58</v>
      </c>
      <c r="AS571" s="3">
        <v>0</v>
      </c>
      <c r="AT571" s="4">
        <v>1.2</v>
      </c>
    </row>
    <row r="572" spans="1:46" x14ac:dyDescent="0.25">
      <c r="A572" s="65">
        <v>2021</v>
      </c>
      <c r="B572" s="65">
        <v>12</v>
      </c>
      <c r="C572" s="63">
        <v>24</v>
      </c>
      <c r="D572" s="64">
        <v>19</v>
      </c>
      <c r="E572" s="5">
        <v>44.76</v>
      </c>
      <c r="F572" s="3">
        <v>0</v>
      </c>
      <c r="G572" s="3">
        <v>43.96</v>
      </c>
      <c r="H572" s="3">
        <v>0</v>
      </c>
      <c r="I572" s="3">
        <v>26.37</v>
      </c>
      <c r="J572" s="3">
        <v>0</v>
      </c>
      <c r="K572" s="3">
        <v>6.02</v>
      </c>
      <c r="L572" s="3">
        <v>0</v>
      </c>
      <c r="M572" s="3">
        <v>0</v>
      </c>
      <c r="N572" s="3">
        <v>12.03</v>
      </c>
      <c r="O572" s="3">
        <v>21.59</v>
      </c>
      <c r="P572" s="3">
        <v>0</v>
      </c>
      <c r="Q572" s="3">
        <v>6.04</v>
      </c>
      <c r="R572" s="3">
        <v>0</v>
      </c>
      <c r="S572" s="3">
        <v>1.3</v>
      </c>
      <c r="T572" s="3">
        <v>0.2</v>
      </c>
      <c r="U572" s="3">
        <v>0</v>
      </c>
      <c r="V572" s="3">
        <v>8.34</v>
      </c>
      <c r="W572" s="3">
        <v>7.12</v>
      </c>
      <c r="X572" s="3">
        <v>0</v>
      </c>
      <c r="Y572" s="3">
        <v>6.74</v>
      </c>
      <c r="Z572" s="3">
        <v>0.4</v>
      </c>
      <c r="AA572" s="3">
        <v>0</v>
      </c>
      <c r="AB572" s="3">
        <v>0</v>
      </c>
      <c r="AC572" s="3">
        <v>8.3000000000000007</v>
      </c>
      <c r="AD572" s="3">
        <v>4.82</v>
      </c>
      <c r="AE572" s="3">
        <v>1.1499999999999999</v>
      </c>
      <c r="AF572" s="3">
        <v>4.3</v>
      </c>
      <c r="AG572" s="3">
        <v>0</v>
      </c>
      <c r="AH572" s="3">
        <v>0</v>
      </c>
      <c r="AI572" s="3">
        <v>0.2</v>
      </c>
      <c r="AJ572" s="3">
        <v>0</v>
      </c>
      <c r="AK572" s="3">
        <v>0.22</v>
      </c>
      <c r="AL572" s="3">
        <v>0.2</v>
      </c>
      <c r="AM572" s="3">
        <v>0</v>
      </c>
      <c r="AN572" s="3">
        <v>0</v>
      </c>
      <c r="AO572" s="3">
        <v>0</v>
      </c>
      <c r="AP572" s="3">
        <v>0</v>
      </c>
      <c r="AQ572" s="3">
        <v>22.98</v>
      </c>
      <c r="AR572" s="3">
        <v>34.4</v>
      </c>
      <c r="AS572" s="3">
        <v>0</v>
      </c>
      <c r="AT572" s="4">
        <v>1.2</v>
      </c>
    </row>
    <row r="573" spans="1:46" x14ac:dyDescent="0.25">
      <c r="A573" s="65">
        <v>2021</v>
      </c>
      <c r="B573" s="65">
        <v>12</v>
      </c>
      <c r="C573" s="63">
        <v>24</v>
      </c>
      <c r="D573" s="64">
        <v>20</v>
      </c>
      <c r="E573" s="5">
        <v>42</v>
      </c>
      <c r="F573" s="3">
        <v>0</v>
      </c>
      <c r="G573" s="3">
        <v>43.84</v>
      </c>
      <c r="H573" s="3">
        <v>0</v>
      </c>
      <c r="I573" s="3">
        <v>26.2</v>
      </c>
      <c r="J573" s="3">
        <v>0</v>
      </c>
      <c r="K573" s="3">
        <v>20.37</v>
      </c>
      <c r="L573" s="3">
        <v>0</v>
      </c>
      <c r="M573" s="3">
        <v>0</v>
      </c>
      <c r="N573" s="3">
        <v>11.77</v>
      </c>
      <c r="O573" s="3">
        <v>21.38</v>
      </c>
      <c r="P573" s="3">
        <v>0</v>
      </c>
      <c r="Q573" s="3">
        <v>6.06</v>
      </c>
      <c r="R573" s="3">
        <v>0</v>
      </c>
      <c r="S573" s="3">
        <v>1.3</v>
      </c>
      <c r="T573" s="3">
        <v>0.2</v>
      </c>
      <c r="U573" s="3">
        <v>0</v>
      </c>
      <c r="V573" s="3">
        <v>9.25</v>
      </c>
      <c r="W573" s="3">
        <v>7.05</v>
      </c>
      <c r="X573" s="3">
        <v>0</v>
      </c>
      <c r="Y573" s="3">
        <v>7.16</v>
      </c>
      <c r="Z573" s="3">
        <v>0.4</v>
      </c>
      <c r="AA573" s="3">
        <v>0</v>
      </c>
      <c r="AB573" s="3">
        <v>0</v>
      </c>
      <c r="AC573" s="3">
        <v>8.2899999999999991</v>
      </c>
      <c r="AD573" s="3">
        <v>4.93</v>
      </c>
      <c r="AE573" s="3">
        <v>1.08</v>
      </c>
      <c r="AF573" s="3">
        <v>4.3</v>
      </c>
      <c r="AG573" s="3">
        <v>0</v>
      </c>
      <c r="AH573" s="3">
        <v>0</v>
      </c>
      <c r="AI573" s="3">
        <v>0.2</v>
      </c>
      <c r="AJ573" s="3">
        <v>0</v>
      </c>
      <c r="AK573" s="3">
        <v>0</v>
      </c>
      <c r="AL573" s="3">
        <v>0.2</v>
      </c>
      <c r="AM573" s="3">
        <v>0</v>
      </c>
      <c r="AN573" s="3">
        <v>0</v>
      </c>
      <c r="AO573" s="3">
        <v>0</v>
      </c>
      <c r="AP573" s="3">
        <v>0</v>
      </c>
      <c r="AQ573" s="3">
        <v>22.33</v>
      </c>
      <c r="AR573" s="3">
        <v>33.520000000000003</v>
      </c>
      <c r="AS573" s="3">
        <v>0</v>
      </c>
      <c r="AT573" s="4">
        <v>1.2</v>
      </c>
    </row>
    <row r="574" spans="1:46" x14ac:dyDescent="0.25">
      <c r="A574" s="65">
        <v>2021</v>
      </c>
      <c r="B574" s="65">
        <v>12</v>
      </c>
      <c r="C574" s="63">
        <v>24</v>
      </c>
      <c r="D574" s="64">
        <v>21</v>
      </c>
      <c r="E574" s="5">
        <v>42.74</v>
      </c>
      <c r="F574" s="3">
        <v>0</v>
      </c>
      <c r="G574" s="3">
        <v>44.07</v>
      </c>
      <c r="H574" s="3">
        <v>0</v>
      </c>
      <c r="I574" s="3">
        <v>26.29</v>
      </c>
      <c r="J574" s="3">
        <v>0</v>
      </c>
      <c r="K574" s="3">
        <v>20.5</v>
      </c>
      <c r="L574" s="3">
        <v>0</v>
      </c>
      <c r="M574" s="3">
        <v>0</v>
      </c>
      <c r="N574" s="3">
        <v>11.86</v>
      </c>
      <c r="O574" s="3">
        <v>21.5</v>
      </c>
      <c r="P574" s="3">
        <v>0</v>
      </c>
      <c r="Q574" s="3">
        <v>5.99</v>
      </c>
      <c r="R574" s="3">
        <v>0</v>
      </c>
      <c r="S574" s="3">
        <v>1.3</v>
      </c>
      <c r="T574" s="3">
        <v>0.2</v>
      </c>
      <c r="U574" s="3">
        <v>0</v>
      </c>
      <c r="V574" s="3">
        <v>9.3000000000000007</v>
      </c>
      <c r="W574" s="3">
        <v>7.09</v>
      </c>
      <c r="X574" s="3">
        <v>0</v>
      </c>
      <c r="Y574" s="3">
        <v>7.63</v>
      </c>
      <c r="Z574" s="3">
        <v>0.4</v>
      </c>
      <c r="AA574" s="3">
        <v>0</v>
      </c>
      <c r="AB574" s="3">
        <v>0</v>
      </c>
      <c r="AC574" s="3">
        <v>8.2899999999999991</v>
      </c>
      <c r="AD574" s="3">
        <v>4.95</v>
      </c>
      <c r="AE574" s="3">
        <v>1.28</v>
      </c>
      <c r="AF574" s="3">
        <v>4.3</v>
      </c>
      <c r="AG574" s="3">
        <v>0</v>
      </c>
      <c r="AH574" s="3">
        <v>0</v>
      </c>
      <c r="AI574" s="3">
        <v>0.2</v>
      </c>
      <c r="AJ574" s="3">
        <v>0</v>
      </c>
      <c r="AK574" s="3">
        <v>0</v>
      </c>
      <c r="AL574" s="3">
        <v>0.2</v>
      </c>
      <c r="AM574" s="3">
        <v>0</v>
      </c>
      <c r="AN574" s="3">
        <v>0</v>
      </c>
      <c r="AO574" s="3">
        <v>0</v>
      </c>
      <c r="AP574" s="3">
        <v>0</v>
      </c>
      <c r="AQ574" s="3">
        <v>22.54</v>
      </c>
      <c r="AR574" s="3">
        <v>35.43</v>
      </c>
      <c r="AS574" s="3">
        <v>0</v>
      </c>
      <c r="AT574" s="4">
        <v>1.2</v>
      </c>
    </row>
    <row r="575" spans="1:46" x14ac:dyDescent="0.25">
      <c r="A575" s="65">
        <v>2021</v>
      </c>
      <c r="B575" s="65">
        <v>12</v>
      </c>
      <c r="C575" s="63">
        <v>24</v>
      </c>
      <c r="D575" s="64">
        <v>22</v>
      </c>
      <c r="E575" s="5">
        <v>42.11</v>
      </c>
      <c r="F575" s="3">
        <v>0</v>
      </c>
      <c r="G575" s="3">
        <v>44</v>
      </c>
      <c r="H575" s="3">
        <v>0</v>
      </c>
      <c r="I575" s="3">
        <v>26.27</v>
      </c>
      <c r="J575" s="3">
        <v>0</v>
      </c>
      <c r="K575" s="3">
        <v>20.91</v>
      </c>
      <c r="L575" s="3">
        <v>0</v>
      </c>
      <c r="M575" s="3">
        <v>0</v>
      </c>
      <c r="N575" s="3">
        <v>11.82</v>
      </c>
      <c r="O575" s="3">
        <v>21.46</v>
      </c>
      <c r="P575" s="3">
        <v>0</v>
      </c>
      <c r="Q575" s="3">
        <v>6.03</v>
      </c>
      <c r="R575" s="3">
        <v>0</v>
      </c>
      <c r="S575" s="3">
        <v>1.3</v>
      </c>
      <c r="T575" s="3">
        <v>0.2</v>
      </c>
      <c r="U575" s="3">
        <v>0</v>
      </c>
      <c r="V575" s="3">
        <v>9.2799999999999994</v>
      </c>
      <c r="W575" s="3">
        <v>7.07</v>
      </c>
      <c r="X575" s="3">
        <v>0</v>
      </c>
      <c r="Y575" s="3">
        <v>7.61</v>
      </c>
      <c r="Z575" s="3">
        <v>0.4</v>
      </c>
      <c r="AA575" s="3">
        <v>0</v>
      </c>
      <c r="AB575" s="3">
        <v>0</v>
      </c>
      <c r="AC575" s="3">
        <v>8.2899999999999991</v>
      </c>
      <c r="AD575" s="3">
        <v>4.9400000000000004</v>
      </c>
      <c r="AE575" s="3">
        <v>1.21</v>
      </c>
      <c r="AF575" s="3">
        <v>4.3</v>
      </c>
      <c r="AG575" s="3">
        <v>0</v>
      </c>
      <c r="AH575" s="3">
        <v>0</v>
      </c>
      <c r="AI575" s="3">
        <v>0.2</v>
      </c>
      <c r="AJ575" s="3">
        <v>0</v>
      </c>
      <c r="AK575" s="3">
        <v>1.33</v>
      </c>
      <c r="AL575" s="3">
        <v>0.2</v>
      </c>
      <c r="AM575" s="3">
        <v>0</v>
      </c>
      <c r="AN575" s="3">
        <v>0</v>
      </c>
      <c r="AO575" s="3">
        <v>0</v>
      </c>
      <c r="AP575" s="3">
        <v>0</v>
      </c>
      <c r="AQ575" s="3">
        <v>22.42</v>
      </c>
      <c r="AR575" s="3">
        <v>35.630000000000003</v>
      </c>
      <c r="AS575" s="3">
        <v>0</v>
      </c>
      <c r="AT575" s="4">
        <v>1.2</v>
      </c>
    </row>
    <row r="576" spans="1:46" x14ac:dyDescent="0.25">
      <c r="A576" s="65">
        <v>2021</v>
      </c>
      <c r="B576" s="65">
        <v>12</v>
      </c>
      <c r="C576" s="63">
        <v>24</v>
      </c>
      <c r="D576" s="64">
        <v>23</v>
      </c>
      <c r="E576" s="5">
        <v>43.19</v>
      </c>
      <c r="F576" s="3">
        <v>0</v>
      </c>
      <c r="G576" s="3">
        <v>44.11</v>
      </c>
      <c r="H576" s="3">
        <v>0</v>
      </c>
      <c r="I576" s="3">
        <v>26.32</v>
      </c>
      <c r="J576" s="3">
        <v>0</v>
      </c>
      <c r="K576" s="3">
        <v>21.02</v>
      </c>
      <c r="L576" s="3">
        <v>0</v>
      </c>
      <c r="M576" s="3">
        <v>0</v>
      </c>
      <c r="N576" s="3">
        <v>11.95</v>
      </c>
      <c r="O576" s="3">
        <v>21.53</v>
      </c>
      <c r="P576" s="3">
        <v>0</v>
      </c>
      <c r="Q576" s="3">
        <v>6.06</v>
      </c>
      <c r="R576" s="3">
        <v>0</v>
      </c>
      <c r="S576" s="3">
        <v>1.3</v>
      </c>
      <c r="T576" s="3">
        <v>0.2</v>
      </c>
      <c r="U576" s="3">
        <v>0</v>
      </c>
      <c r="V576" s="3">
        <v>9.33</v>
      </c>
      <c r="W576" s="3">
        <v>7.1</v>
      </c>
      <c r="X576" s="3">
        <v>0</v>
      </c>
      <c r="Y576" s="3">
        <v>7.7</v>
      </c>
      <c r="Z576" s="3">
        <v>0.4</v>
      </c>
      <c r="AA576" s="3">
        <v>0</v>
      </c>
      <c r="AB576" s="3">
        <v>0</v>
      </c>
      <c r="AC576" s="3">
        <v>8.2899999999999991</v>
      </c>
      <c r="AD576" s="3">
        <v>4.96</v>
      </c>
      <c r="AE576" s="3">
        <v>1.22</v>
      </c>
      <c r="AF576" s="3">
        <v>4.3</v>
      </c>
      <c r="AG576" s="3">
        <v>0</v>
      </c>
      <c r="AH576" s="3">
        <v>0</v>
      </c>
      <c r="AI576" s="3">
        <v>0.2</v>
      </c>
      <c r="AJ576" s="3">
        <v>0</v>
      </c>
      <c r="AK576" s="3">
        <v>1.81</v>
      </c>
      <c r="AL576" s="3">
        <v>0.2</v>
      </c>
      <c r="AM576" s="3">
        <v>0</v>
      </c>
      <c r="AN576" s="3">
        <v>0</v>
      </c>
      <c r="AO576" s="3">
        <v>0</v>
      </c>
      <c r="AP576" s="3">
        <v>0</v>
      </c>
      <c r="AQ576" s="3">
        <v>22.74</v>
      </c>
      <c r="AR576" s="3">
        <v>35.94</v>
      </c>
      <c r="AS576" s="3">
        <v>0</v>
      </c>
      <c r="AT576" s="4">
        <v>1.2</v>
      </c>
    </row>
    <row r="577" spans="1:46" x14ac:dyDescent="0.25">
      <c r="A577" s="65">
        <v>2021</v>
      </c>
      <c r="B577" s="65">
        <v>12</v>
      </c>
      <c r="C577" s="63">
        <v>24</v>
      </c>
      <c r="D577" s="64">
        <v>24</v>
      </c>
      <c r="E577" s="5">
        <v>44.9</v>
      </c>
      <c r="F577" s="3">
        <v>0</v>
      </c>
      <c r="G577" s="3">
        <v>42.7</v>
      </c>
      <c r="H577" s="3">
        <v>0</v>
      </c>
      <c r="I577" s="3">
        <v>25</v>
      </c>
      <c r="J577" s="3">
        <v>0</v>
      </c>
      <c r="K577" s="3">
        <v>21</v>
      </c>
      <c r="L577" s="3">
        <v>0</v>
      </c>
      <c r="M577" s="3">
        <v>0</v>
      </c>
      <c r="N577" s="3">
        <v>11.5</v>
      </c>
      <c r="O577" s="3">
        <v>21.55</v>
      </c>
      <c r="P577" s="3">
        <v>0</v>
      </c>
      <c r="Q577" s="3">
        <v>6</v>
      </c>
      <c r="R577" s="3">
        <v>0</v>
      </c>
      <c r="S577" s="3">
        <v>1.3</v>
      </c>
      <c r="T577" s="3">
        <v>0.2</v>
      </c>
      <c r="U577" s="3">
        <v>0</v>
      </c>
      <c r="V577" s="3">
        <v>9.1999999999999993</v>
      </c>
      <c r="W577" s="3">
        <v>7.1</v>
      </c>
      <c r="X577" s="3">
        <v>0</v>
      </c>
      <c r="Y577" s="3">
        <v>7.1</v>
      </c>
      <c r="Z577" s="3">
        <v>0.2</v>
      </c>
      <c r="AA577" s="3">
        <v>0</v>
      </c>
      <c r="AB577" s="3">
        <v>0</v>
      </c>
      <c r="AC577" s="3">
        <v>8.8000000000000007</v>
      </c>
      <c r="AD577" s="3">
        <v>4.8</v>
      </c>
      <c r="AE577" s="3">
        <v>1.05</v>
      </c>
      <c r="AF577" s="3">
        <v>4.3</v>
      </c>
      <c r="AG577" s="3">
        <v>0</v>
      </c>
      <c r="AH577" s="3">
        <v>0</v>
      </c>
      <c r="AI577" s="3">
        <v>0.2</v>
      </c>
      <c r="AJ577" s="3">
        <v>0</v>
      </c>
      <c r="AK577" s="3">
        <v>1.2</v>
      </c>
      <c r="AL577" s="3">
        <v>0.2</v>
      </c>
      <c r="AM577" s="3">
        <v>0</v>
      </c>
      <c r="AN577" s="3">
        <v>0</v>
      </c>
      <c r="AO577" s="3">
        <v>0</v>
      </c>
      <c r="AP577" s="3">
        <v>0</v>
      </c>
      <c r="AQ577" s="3">
        <v>23</v>
      </c>
      <c r="AR577" s="3">
        <v>34</v>
      </c>
      <c r="AS577" s="3">
        <v>0</v>
      </c>
      <c r="AT577" s="4">
        <v>1.2</v>
      </c>
    </row>
    <row r="578" spans="1:46" x14ac:dyDescent="0.25">
      <c r="A578" s="65">
        <v>2021</v>
      </c>
      <c r="B578" s="65">
        <v>12</v>
      </c>
      <c r="C578" s="63">
        <v>25</v>
      </c>
      <c r="D578" s="64">
        <v>1</v>
      </c>
      <c r="E578" s="5">
        <v>2.57</v>
      </c>
      <c r="F578" s="3">
        <v>0</v>
      </c>
      <c r="G578" s="3">
        <v>18.170000000000002</v>
      </c>
      <c r="H578" s="3">
        <v>0</v>
      </c>
      <c r="I578" s="3">
        <v>26.34</v>
      </c>
      <c r="J578" s="3">
        <v>0</v>
      </c>
      <c r="K578" s="3">
        <v>21.1</v>
      </c>
      <c r="L578" s="3">
        <v>0</v>
      </c>
      <c r="M578" s="3">
        <v>0</v>
      </c>
      <c r="N578" s="3">
        <v>12.01</v>
      </c>
      <c r="O578" s="3">
        <v>21.55</v>
      </c>
      <c r="P578" s="3">
        <v>0</v>
      </c>
      <c r="Q578" s="3">
        <v>6.13</v>
      </c>
      <c r="R578" s="3">
        <v>0</v>
      </c>
      <c r="S578" s="3">
        <v>1.3</v>
      </c>
      <c r="T578" s="3">
        <v>0.2</v>
      </c>
      <c r="U578" s="3">
        <v>0</v>
      </c>
      <c r="V578" s="3">
        <v>1.25</v>
      </c>
      <c r="W578" s="3">
        <v>7.11</v>
      </c>
      <c r="X578" s="3">
        <v>0</v>
      </c>
      <c r="Y578" s="3">
        <v>0</v>
      </c>
      <c r="Z578" s="3">
        <v>0.2</v>
      </c>
      <c r="AA578" s="3">
        <v>0</v>
      </c>
      <c r="AB578" s="3">
        <v>0</v>
      </c>
      <c r="AC578" s="3">
        <v>8.3000000000000007</v>
      </c>
      <c r="AD578" s="3">
        <v>4.92</v>
      </c>
      <c r="AE578" s="3">
        <v>1.2</v>
      </c>
      <c r="AF578" s="3">
        <v>4.3</v>
      </c>
      <c r="AG578" s="3">
        <v>0</v>
      </c>
      <c r="AH578" s="3">
        <v>0</v>
      </c>
      <c r="AI578" s="3">
        <v>0.2</v>
      </c>
      <c r="AJ578" s="3">
        <v>0</v>
      </c>
      <c r="AK578" s="3">
        <v>1.81</v>
      </c>
      <c r="AL578" s="3">
        <v>0.2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8.83</v>
      </c>
      <c r="AS578" s="3">
        <v>0</v>
      </c>
      <c r="AT578" s="4">
        <v>1.2</v>
      </c>
    </row>
    <row r="579" spans="1:46" x14ac:dyDescent="0.25">
      <c r="A579" s="65">
        <v>2021</v>
      </c>
      <c r="B579" s="65">
        <v>12</v>
      </c>
      <c r="C579" s="63">
        <v>25</v>
      </c>
      <c r="D579" s="64">
        <v>2</v>
      </c>
      <c r="E579" s="5">
        <v>0</v>
      </c>
      <c r="F579" s="3">
        <v>0</v>
      </c>
      <c r="G579" s="3">
        <v>0</v>
      </c>
      <c r="H579" s="3">
        <v>0</v>
      </c>
      <c r="I579" s="3">
        <v>26.53</v>
      </c>
      <c r="J579" s="3">
        <v>0</v>
      </c>
      <c r="K579" s="3">
        <v>21.29</v>
      </c>
      <c r="L579" s="3">
        <v>0</v>
      </c>
      <c r="M579" s="3">
        <v>0</v>
      </c>
      <c r="N579" s="3">
        <v>12.25</v>
      </c>
      <c r="O579" s="3">
        <v>21.78</v>
      </c>
      <c r="P579" s="3">
        <v>0</v>
      </c>
      <c r="Q579" s="3">
        <v>6.09</v>
      </c>
      <c r="R579" s="3">
        <v>0</v>
      </c>
      <c r="S579" s="3">
        <v>1.3</v>
      </c>
      <c r="T579" s="3">
        <v>0.2</v>
      </c>
      <c r="U579" s="3">
        <v>0</v>
      </c>
      <c r="V579" s="3">
        <v>0</v>
      </c>
      <c r="W579" s="3">
        <v>7.16</v>
      </c>
      <c r="X579" s="3">
        <v>0</v>
      </c>
      <c r="Y579" s="3">
        <v>0</v>
      </c>
      <c r="Z579" s="3">
        <v>0.2</v>
      </c>
      <c r="AA579" s="3">
        <v>0</v>
      </c>
      <c r="AB579" s="3">
        <v>0</v>
      </c>
      <c r="AC579" s="3">
        <v>8.3000000000000007</v>
      </c>
      <c r="AD579" s="3">
        <v>4.93</v>
      </c>
      <c r="AE579" s="3">
        <v>1.24</v>
      </c>
      <c r="AF579" s="3">
        <v>4.3</v>
      </c>
      <c r="AG579" s="3">
        <v>0</v>
      </c>
      <c r="AH579" s="3">
        <v>0</v>
      </c>
      <c r="AI579" s="3">
        <v>0.2</v>
      </c>
      <c r="AJ579" s="3">
        <v>0</v>
      </c>
      <c r="AK579" s="3">
        <v>1.81</v>
      </c>
      <c r="AL579" s="3">
        <v>0.2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4">
        <v>1.2</v>
      </c>
    </row>
    <row r="580" spans="1:46" x14ac:dyDescent="0.25">
      <c r="A580" s="65">
        <v>2021</v>
      </c>
      <c r="B580" s="65">
        <v>12</v>
      </c>
      <c r="C580" s="63">
        <v>25</v>
      </c>
      <c r="D580" s="64">
        <v>3</v>
      </c>
      <c r="E580" s="5">
        <v>0</v>
      </c>
      <c r="F580" s="3">
        <v>0</v>
      </c>
      <c r="G580" s="3">
        <v>0</v>
      </c>
      <c r="H580" s="3">
        <v>0</v>
      </c>
      <c r="I580" s="3">
        <v>26.34</v>
      </c>
      <c r="J580" s="3">
        <v>0</v>
      </c>
      <c r="K580" s="3">
        <v>13.63</v>
      </c>
      <c r="L580" s="3">
        <v>0</v>
      </c>
      <c r="M580" s="3">
        <v>0</v>
      </c>
      <c r="N580" s="3">
        <v>12.08</v>
      </c>
      <c r="O580" s="3">
        <v>21.57</v>
      </c>
      <c r="P580" s="3">
        <v>0</v>
      </c>
      <c r="Q580" s="3">
        <v>6.06</v>
      </c>
      <c r="R580" s="3">
        <v>0</v>
      </c>
      <c r="S580" s="3">
        <v>1.3</v>
      </c>
      <c r="T580" s="3">
        <v>0.2</v>
      </c>
      <c r="U580" s="3">
        <v>0</v>
      </c>
      <c r="V580" s="3">
        <v>0</v>
      </c>
      <c r="W580" s="3">
        <v>7.11</v>
      </c>
      <c r="X580" s="3">
        <v>0</v>
      </c>
      <c r="Y580" s="3">
        <v>0</v>
      </c>
      <c r="Z580" s="3">
        <v>0.2</v>
      </c>
      <c r="AA580" s="3">
        <v>0</v>
      </c>
      <c r="AB580" s="3">
        <v>0</v>
      </c>
      <c r="AC580" s="3">
        <v>8.3000000000000007</v>
      </c>
      <c r="AD580" s="3">
        <v>4.9400000000000004</v>
      </c>
      <c r="AE580" s="3">
        <v>1.08</v>
      </c>
      <c r="AF580" s="3">
        <v>4.3</v>
      </c>
      <c r="AG580" s="3">
        <v>0</v>
      </c>
      <c r="AH580" s="3">
        <v>0</v>
      </c>
      <c r="AI580" s="3">
        <v>0.2</v>
      </c>
      <c r="AJ580" s="3">
        <v>0</v>
      </c>
      <c r="AK580" s="3">
        <v>1.81</v>
      </c>
      <c r="AL580" s="3">
        <v>0.2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4">
        <v>1.2</v>
      </c>
    </row>
    <row r="581" spans="1:46" x14ac:dyDescent="0.25">
      <c r="A581" s="65">
        <v>2021</v>
      </c>
      <c r="B581" s="65">
        <v>12</v>
      </c>
      <c r="C581" s="63">
        <v>25</v>
      </c>
      <c r="D581" s="64">
        <v>4</v>
      </c>
      <c r="E581" s="5">
        <v>0</v>
      </c>
      <c r="F581" s="3">
        <v>0</v>
      </c>
      <c r="G581" s="3">
        <v>0</v>
      </c>
      <c r="H581" s="3">
        <v>0</v>
      </c>
      <c r="I581" s="3">
        <v>26.33</v>
      </c>
      <c r="J581" s="3">
        <v>0</v>
      </c>
      <c r="K581" s="3">
        <v>0</v>
      </c>
      <c r="L581" s="3">
        <v>0</v>
      </c>
      <c r="M581" s="3">
        <v>0</v>
      </c>
      <c r="N581" s="3">
        <v>12.03</v>
      </c>
      <c r="O581" s="3">
        <v>21.55</v>
      </c>
      <c r="P581" s="3">
        <v>0</v>
      </c>
      <c r="Q581" s="3">
        <v>5.99</v>
      </c>
      <c r="R581" s="3">
        <v>0</v>
      </c>
      <c r="S581" s="3">
        <v>1.3</v>
      </c>
      <c r="T581" s="3">
        <v>0.2</v>
      </c>
      <c r="U581" s="3">
        <v>0</v>
      </c>
      <c r="V581" s="3">
        <v>0</v>
      </c>
      <c r="W581" s="3">
        <v>7.11</v>
      </c>
      <c r="X581" s="3">
        <v>0</v>
      </c>
      <c r="Y581" s="3">
        <v>0</v>
      </c>
      <c r="Z581" s="3">
        <v>0.2</v>
      </c>
      <c r="AA581" s="3">
        <v>0</v>
      </c>
      <c r="AB581" s="3">
        <v>0</v>
      </c>
      <c r="AC581" s="3">
        <v>8.2899999999999991</v>
      </c>
      <c r="AD581" s="3">
        <v>4.9400000000000004</v>
      </c>
      <c r="AE581" s="3">
        <v>1.1200000000000001</v>
      </c>
      <c r="AF581" s="3">
        <v>4.3</v>
      </c>
      <c r="AG581" s="3">
        <v>0</v>
      </c>
      <c r="AH581" s="3">
        <v>0</v>
      </c>
      <c r="AI581" s="3">
        <v>0.2</v>
      </c>
      <c r="AJ581" s="3">
        <v>0</v>
      </c>
      <c r="AK581" s="3">
        <v>1.81</v>
      </c>
      <c r="AL581" s="3">
        <v>0.2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4">
        <v>1.2</v>
      </c>
    </row>
    <row r="582" spans="1:46" x14ac:dyDescent="0.25">
      <c r="A582" s="65">
        <v>2021</v>
      </c>
      <c r="B582" s="65">
        <v>12</v>
      </c>
      <c r="C582" s="63">
        <v>25</v>
      </c>
      <c r="D582" s="64">
        <v>5</v>
      </c>
      <c r="E582" s="5">
        <v>0</v>
      </c>
      <c r="F582" s="3">
        <v>0</v>
      </c>
      <c r="G582" s="3">
        <v>0</v>
      </c>
      <c r="H582" s="3">
        <v>0</v>
      </c>
      <c r="I582" s="3">
        <v>26.32</v>
      </c>
      <c r="J582" s="3">
        <v>0</v>
      </c>
      <c r="K582" s="3">
        <v>0</v>
      </c>
      <c r="L582" s="3">
        <v>0</v>
      </c>
      <c r="M582" s="3">
        <v>0</v>
      </c>
      <c r="N582" s="3">
        <v>12.02</v>
      </c>
      <c r="O582" s="3">
        <v>21.55</v>
      </c>
      <c r="P582" s="3">
        <v>0</v>
      </c>
      <c r="Q582" s="3">
        <v>5.93</v>
      </c>
      <c r="R582" s="3">
        <v>0</v>
      </c>
      <c r="S582" s="3">
        <v>1.3</v>
      </c>
      <c r="T582" s="3">
        <v>0.2</v>
      </c>
      <c r="U582" s="3">
        <v>0</v>
      </c>
      <c r="V582" s="3">
        <v>0</v>
      </c>
      <c r="W582" s="3">
        <v>7.11</v>
      </c>
      <c r="X582" s="3">
        <v>0</v>
      </c>
      <c r="Y582" s="3">
        <v>0</v>
      </c>
      <c r="Z582" s="3">
        <v>0.2</v>
      </c>
      <c r="AA582" s="3">
        <v>0</v>
      </c>
      <c r="AB582" s="3">
        <v>0</v>
      </c>
      <c r="AC582" s="3">
        <v>8.2899999999999991</v>
      </c>
      <c r="AD582" s="3">
        <v>4.9400000000000004</v>
      </c>
      <c r="AE582" s="3">
        <v>1.1299999999999999</v>
      </c>
      <c r="AF582" s="3">
        <v>4.3</v>
      </c>
      <c r="AG582" s="3">
        <v>0</v>
      </c>
      <c r="AH582" s="3">
        <v>0</v>
      </c>
      <c r="AI582" s="3">
        <v>0.2</v>
      </c>
      <c r="AJ582" s="3">
        <v>0</v>
      </c>
      <c r="AK582" s="3">
        <v>1.8</v>
      </c>
      <c r="AL582" s="3">
        <v>0.2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4">
        <v>1.2</v>
      </c>
    </row>
    <row r="583" spans="1:46" x14ac:dyDescent="0.25">
      <c r="A583" s="65">
        <v>2021</v>
      </c>
      <c r="B583" s="65">
        <v>12</v>
      </c>
      <c r="C583" s="63">
        <v>25</v>
      </c>
      <c r="D583" s="64">
        <v>6</v>
      </c>
      <c r="E583" s="5">
        <v>0</v>
      </c>
      <c r="F583" s="3">
        <v>0</v>
      </c>
      <c r="G583" s="3">
        <v>0</v>
      </c>
      <c r="H583" s="3">
        <v>0</v>
      </c>
      <c r="I583" s="3">
        <v>26.32</v>
      </c>
      <c r="J583" s="3">
        <v>0</v>
      </c>
      <c r="K583" s="3">
        <v>0</v>
      </c>
      <c r="L583" s="3">
        <v>0</v>
      </c>
      <c r="M583" s="3">
        <v>0</v>
      </c>
      <c r="N583" s="3">
        <v>11.99</v>
      </c>
      <c r="O583" s="3">
        <v>21.55</v>
      </c>
      <c r="P583" s="3">
        <v>0</v>
      </c>
      <c r="Q583" s="3">
        <v>5.89</v>
      </c>
      <c r="R583" s="3">
        <v>0</v>
      </c>
      <c r="S583" s="3">
        <v>1.3</v>
      </c>
      <c r="T583" s="3">
        <v>0.2</v>
      </c>
      <c r="U583" s="3">
        <v>0</v>
      </c>
      <c r="V583" s="3">
        <v>0</v>
      </c>
      <c r="W583" s="3">
        <v>7.1</v>
      </c>
      <c r="X583" s="3">
        <v>0</v>
      </c>
      <c r="Y583" s="3">
        <v>0</v>
      </c>
      <c r="Z583" s="3">
        <v>0.2</v>
      </c>
      <c r="AA583" s="3">
        <v>0</v>
      </c>
      <c r="AB583" s="3">
        <v>0</v>
      </c>
      <c r="AC583" s="3">
        <v>8.2899999999999991</v>
      </c>
      <c r="AD583" s="3">
        <v>4.9400000000000004</v>
      </c>
      <c r="AE583" s="3">
        <v>1.1200000000000001</v>
      </c>
      <c r="AF583" s="3">
        <v>4.3</v>
      </c>
      <c r="AG583" s="3">
        <v>0</v>
      </c>
      <c r="AH583" s="3">
        <v>0</v>
      </c>
      <c r="AI583" s="3">
        <v>0.2</v>
      </c>
      <c r="AJ583" s="3">
        <v>0</v>
      </c>
      <c r="AK583" s="3">
        <v>1.8</v>
      </c>
      <c r="AL583" s="3">
        <v>0.2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4">
        <v>1.2</v>
      </c>
    </row>
    <row r="584" spans="1:46" x14ac:dyDescent="0.25">
      <c r="A584" s="65">
        <v>2021</v>
      </c>
      <c r="B584" s="65">
        <v>12</v>
      </c>
      <c r="C584" s="63">
        <v>25</v>
      </c>
      <c r="D584" s="64">
        <v>7</v>
      </c>
      <c r="E584" s="5">
        <v>0</v>
      </c>
      <c r="F584" s="3">
        <v>0</v>
      </c>
      <c r="G584" s="3">
        <v>0</v>
      </c>
      <c r="H584" s="3">
        <v>0</v>
      </c>
      <c r="I584" s="3">
        <v>4.2699999999999996</v>
      </c>
      <c r="J584" s="3">
        <v>0</v>
      </c>
      <c r="K584" s="3">
        <v>0</v>
      </c>
      <c r="L584" s="3">
        <v>0</v>
      </c>
      <c r="M584" s="3">
        <v>0</v>
      </c>
      <c r="N584" s="3">
        <v>11.96</v>
      </c>
      <c r="O584" s="3">
        <v>13.73</v>
      </c>
      <c r="P584" s="3">
        <v>0</v>
      </c>
      <c r="Q584" s="3">
        <v>5.85</v>
      </c>
      <c r="R584" s="3">
        <v>0</v>
      </c>
      <c r="S584" s="3">
        <v>1.3</v>
      </c>
      <c r="T584" s="3">
        <v>0.2</v>
      </c>
      <c r="U584" s="3">
        <v>0</v>
      </c>
      <c r="V584" s="3">
        <v>0</v>
      </c>
      <c r="W584" s="3">
        <v>7.1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8.3000000000000007</v>
      </c>
      <c r="AD584" s="3">
        <v>4.93</v>
      </c>
      <c r="AE584" s="3">
        <v>1.19</v>
      </c>
      <c r="AF584" s="3">
        <v>4.3</v>
      </c>
      <c r="AG584" s="3">
        <v>0</v>
      </c>
      <c r="AH584" s="3">
        <v>0</v>
      </c>
      <c r="AI584" s="3">
        <v>0.2</v>
      </c>
      <c r="AJ584" s="3">
        <v>0</v>
      </c>
      <c r="AK584" s="3">
        <v>1.8</v>
      </c>
      <c r="AL584" s="3">
        <v>0.2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4">
        <v>1.2</v>
      </c>
    </row>
    <row r="585" spans="1:46" x14ac:dyDescent="0.25">
      <c r="A585" s="65">
        <v>2021</v>
      </c>
      <c r="B585" s="65">
        <v>12</v>
      </c>
      <c r="C585" s="63">
        <v>25</v>
      </c>
      <c r="D585" s="64">
        <v>8</v>
      </c>
      <c r="E585" s="5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11.89</v>
      </c>
      <c r="O585" s="3">
        <v>0</v>
      </c>
      <c r="P585" s="3">
        <v>0</v>
      </c>
      <c r="Q585" s="3">
        <v>5.83</v>
      </c>
      <c r="R585" s="3">
        <v>0</v>
      </c>
      <c r="S585" s="3">
        <v>1.3</v>
      </c>
      <c r="T585" s="3">
        <v>0.2</v>
      </c>
      <c r="U585" s="3">
        <v>0</v>
      </c>
      <c r="V585" s="3">
        <v>0</v>
      </c>
      <c r="W585" s="3">
        <v>7.08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8.2899999999999991</v>
      </c>
      <c r="AD585" s="3">
        <v>4.8499999999999996</v>
      </c>
      <c r="AE585" s="3">
        <v>1.22</v>
      </c>
      <c r="AF585" s="3">
        <v>4.3</v>
      </c>
      <c r="AG585" s="3">
        <v>0</v>
      </c>
      <c r="AH585" s="3">
        <v>0</v>
      </c>
      <c r="AI585" s="3">
        <v>0.2</v>
      </c>
      <c r="AJ585" s="3">
        <v>0</v>
      </c>
      <c r="AK585" s="3">
        <v>1.8</v>
      </c>
      <c r="AL585" s="3">
        <v>0.2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4">
        <v>1.2</v>
      </c>
    </row>
    <row r="586" spans="1:46" x14ac:dyDescent="0.25">
      <c r="A586" s="65">
        <v>2021</v>
      </c>
      <c r="B586" s="65">
        <v>12</v>
      </c>
      <c r="C586" s="63">
        <v>25</v>
      </c>
      <c r="D586" s="64">
        <v>9</v>
      </c>
      <c r="E586" s="5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11.89</v>
      </c>
      <c r="O586" s="3">
        <v>0</v>
      </c>
      <c r="P586" s="3">
        <v>0</v>
      </c>
      <c r="Q586" s="3">
        <v>5.83</v>
      </c>
      <c r="R586" s="3">
        <v>0</v>
      </c>
      <c r="S586" s="3">
        <v>1.3</v>
      </c>
      <c r="T586" s="3">
        <v>0.2</v>
      </c>
      <c r="U586" s="3">
        <v>0</v>
      </c>
      <c r="V586" s="3">
        <v>0</v>
      </c>
      <c r="W586" s="3">
        <v>7.09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8.3000000000000007</v>
      </c>
      <c r="AD586" s="3">
        <v>4.7699999999999996</v>
      </c>
      <c r="AE586" s="3">
        <v>1.23</v>
      </c>
      <c r="AF586" s="3">
        <v>4.3</v>
      </c>
      <c r="AG586" s="3">
        <v>0</v>
      </c>
      <c r="AH586" s="3">
        <v>0</v>
      </c>
      <c r="AI586" s="3">
        <v>0.2</v>
      </c>
      <c r="AJ586" s="3">
        <v>0</v>
      </c>
      <c r="AK586" s="3">
        <v>1.82</v>
      </c>
      <c r="AL586" s="3">
        <v>0.2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4">
        <v>1.2</v>
      </c>
    </row>
    <row r="587" spans="1:46" x14ac:dyDescent="0.25">
      <c r="A587" s="65">
        <v>2021</v>
      </c>
      <c r="B587" s="65">
        <v>12</v>
      </c>
      <c r="C587" s="63">
        <v>25</v>
      </c>
      <c r="D587" s="64">
        <v>10</v>
      </c>
      <c r="E587" s="5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11.93</v>
      </c>
      <c r="O587" s="3">
        <v>0</v>
      </c>
      <c r="P587" s="3">
        <v>0</v>
      </c>
      <c r="Q587" s="3">
        <v>5.8</v>
      </c>
      <c r="R587" s="3">
        <v>0</v>
      </c>
      <c r="S587" s="3">
        <v>1.3</v>
      </c>
      <c r="T587" s="3">
        <v>0.2</v>
      </c>
      <c r="U587" s="3">
        <v>0</v>
      </c>
      <c r="V587" s="3">
        <v>0</v>
      </c>
      <c r="W587" s="3">
        <v>7.09</v>
      </c>
      <c r="X587" s="3">
        <v>0</v>
      </c>
      <c r="Y587" s="3">
        <v>1.39</v>
      </c>
      <c r="Z587" s="3">
        <v>0</v>
      </c>
      <c r="AA587" s="3">
        <v>0</v>
      </c>
      <c r="AB587" s="3">
        <v>0</v>
      </c>
      <c r="AC587" s="3">
        <v>8.2899999999999991</v>
      </c>
      <c r="AD587" s="3">
        <v>4.78</v>
      </c>
      <c r="AE587" s="3">
        <v>1.1599999999999999</v>
      </c>
      <c r="AF587" s="3">
        <v>4.3</v>
      </c>
      <c r="AG587" s="3">
        <v>0</v>
      </c>
      <c r="AH587" s="3">
        <v>0</v>
      </c>
      <c r="AI587" s="3">
        <v>0.2</v>
      </c>
      <c r="AJ587" s="3">
        <v>0</v>
      </c>
      <c r="AK587" s="3">
        <v>1.81</v>
      </c>
      <c r="AL587" s="3">
        <v>0.2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4">
        <v>1.2</v>
      </c>
    </row>
    <row r="588" spans="1:46" x14ac:dyDescent="0.25">
      <c r="A588" s="65">
        <v>2021</v>
      </c>
      <c r="B588" s="65">
        <v>12</v>
      </c>
      <c r="C588" s="63">
        <v>25</v>
      </c>
      <c r="D588" s="64">
        <v>11</v>
      </c>
      <c r="E588" s="5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11.9</v>
      </c>
      <c r="O588" s="3">
        <v>0</v>
      </c>
      <c r="P588" s="3">
        <v>0</v>
      </c>
      <c r="Q588" s="3">
        <v>5.76</v>
      </c>
      <c r="R588" s="3">
        <v>0</v>
      </c>
      <c r="S588" s="3">
        <v>1.3</v>
      </c>
      <c r="T588" s="3">
        <v>0.2</v>
      </c>
      <c r="U588" s="3">
        <v>0</v>
      </c>
      <c r="V588" s="3">
        <v>0</v>
      </c>
      <c r="W588" s="3">
        <v>7.09</v>
      </c>
      <c r="X588" s="3">
        <v>0</v>
      </c>
      <c r="Y588" s="3">
        <v>1.79</v>
      </c>
      <c r="Z588" s="3">
        <v>0</v>
      </c>
      <c r="AA588" s="3">
        <v>0</v>
      </c>
      <c r="AB588" s="3">
        <v>0</v>
      </c>
      <c r="AC588" s="3">
        <v>8.2899999999999991</v>
      </c>
      <c r="AD588" s="3">
        <v>4.79</v>
      </c>
      <c r="AE588" s="3">
        <v>1.17</v>
      </c>
      <c r="AF588" s="3">
        <v>4.3</v>
      </c>
      <c r="AG588" s="3">
        <v>0</v>
      </c>
      <c r="AH588" s="3">
        <v>0</v>
      </c>
      <c r="AI588" s="3">
        <v>0.2</v>
      </c>
      <c r="AJ588" s="3">
        <v>0</v>
      </c>
      <c r="AK588" s="3">
        <v>1.81</v>
      </c>
      <c r="AL588" s="3">
        <v>0.2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4">
        <v>1.2</v>
      </c>
    </row>
    <row r="589" spans="1:46" x14ac:dyDescent="0.25">
      <c r="A589" s="65">
        <v>2021</v>
      </c>
      <c r="B589" s="65">
        <v>12</v>
      </c>
      <c r="C589" s="63">
        <v>25</v>
      </c>
      <c r="D589" s="64">
        <v>12</v>
      </c>
      <c r="E589" s="5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11.99</v>
      </c>
      <c r="O589" s="3">
        <v>0</v>
      </c>
      <c r="P589" s="3">
        <v>0</v>
      </c>
      <c r="Q589" s="3">
        <v>5.66</v>
      </c>
      <c r="R589" s="3">
        <v>0</v>
      </c>
      <c r="S589" s="3">
        <v>1.3</v>
      </c>
      <c r="T589" s="3">
        <v>0.2</v>
      </c>
      <c r="U589" s="3">
        <v>0</v>
      </c>
      <c r="V589" s="3">
        <v>0</v>
      </c>
      <c r="W589" s="3">
        <v>7.1</v>
      </c>
      <c r="X589" s="3">
        <v>0</v>
      </c>
      <c r="Y589" s="3">
        <v>7.24</v>
      </c>
      <c r="Z589" s="3">
        <v>0</v>
      </c>
      <c r="AA589" s="3">
        <v>0</v>
      </c>
      <c r="AB589" s="3">
        <v>0</v>
      </c>
      <c r="AC589" s="3">
        <v>8.3000000000000007</v>
      </c>
      <c r="AD589" s="3">
        <v>4.8600000000000003</v>
      </c>
      <c r="AE589" s="3">
        <v>1.22</v>
      </c>
      <c r="AF589" s="3">
        <v>4.3</v>
      </c>
      <c r="AG589" s="3">
        <v>0</v>
      </c>
      <c r="AH589" s="3">
        <v>0</v>
      </c>
      <c r="AI589" s="3">
        <v>0.2</v>
      </c>
      <c r="AJ589" s="3">
        <v>0</v>
      </c>
      <c r="AK589" s="3">
        <v>1.81</v>
      </c>
      <c r="AL589" s="3">
        <v>0.2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4">
        <v>1.2</v>
      </c>
    </row>
    <row r="590" spans="1:46" x14ac:dyDescent="0.25">
      <c r="A590" s="65">
        <v>2021</v>
      </c>
      <c r="B590" s="65">
        <v>12</v>
      </c>
      <c r="C590" s="63">
        <v>25</v>
      </c>
      <c r="D590" s="64">
        <v>13</v>
      </c>
      <c r="E590" s="5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11.99</v>
      </c>
      <c r="O590" s="3">
        <v>0</v>
      </c>
      <c r="P590" s="3">
        <v>0</v>
      </c>
      <c r="Q590" s="3">
        <v>5.65</v>
      </c>
      <c r="R590" s="3">
        <v>0</v>
      </c>
      <c r="S590" s="3">
        <v>1.3</v>
      </c>
      <c r="T590" s="3">
        <v>0.2</v>
      </c>
      <c r="U590" s="3">
        <v>0</v>
      </c>
      <c r="V590" s="3">
        <v>0</v>
      </c>
      <c r="W590" s="3">
        <v>7.11</v>
      </c>
      <c r="X590" s="3">
        <v>0</v>
      </c>
      <c r="Y590" s="3">
        <v>7.72</v>
      </c>
      <c r="Z590" s="3">
        <v>0</v>
      </c>
      <c r="AA590" s="3">
        <v>0</v>
      </c>
      <c r="AB590" s="3">
        <v>0</v>
      </c>
      <c r="AC590" s="3">
        <v>8.3000000000000007</v>
      </c>
      <c r="AD590" s="3">
        <v>4.87</v>
      </c>
      <c r="AE590" s="3">
        <v>1.17</v>
      </c>
      <c r="AF590" s="3">
        <v>4.3</v>
      </c>
      <c r="AG590" s="3">
        <v>0</v>
      </c>
      <c r="AH590" s="3">
        <v>0</v>
      </c>
      <c r="AI590" s="3">
        <v>0.2</v>
      </c>
      <c r="AJ590" s="3">
        <v>0</v>
      </c>
      <c r="AK590" s="3">
        <v>1.81</v>
      </c>
      <c r="AL590" s="3">
        <v>0.2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4">
        <v>1.2</v>
      </c>
    </row>
    <row r="591" spans="1:46" x14ac:dyDescent="0.25">
      <c r="A591" s="65">
        <v>2021</v>
      </c>
      <c r="B591" s="65">
        <v>12</v>
      </c>
      <c r="C591" s="63">
        <v>25</v>
      </c>
      <c r="D591" s="64">
        <v>14</v>
      </c>
      <c r="E591" s="5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11.94</v>
      </c>
      <c r="O591" s="3">
        <v>0</v>
      </c>
      <c r="P591" s="3">
        <v>0</v>
      </c>
      <c r="Q591" s="3">
        <v>5.62</v>
      </c>
      <c r="R591" s="3">
        <v>0</v>
      </c>
      <c r="S591" s="3">
        <v>1.3</v>
      </c>
      <c r="T591" s="3">
        <v>0.2</v>
      </c>
      <c r="U591" s="3">
        <v>0</v>
      </c>
      <c r="V591" s="3">
        <v>0</v>
      </c>
      <c r="W591" s="3">
        <v>7.1</v>
      </c>
      <c r="X591" s="3">
        <v>0</v>
      </c>
      <c r="Y591" s="3">
        <v>7.69</v>
      </c>
      <c r="Z591" s="3">
        <v>0</v>
      </c>
      <c r="AA591" s="3">
        <v>0</v>
      </c>
      <c r="AB591" s="3">
        <v>0</v>
      </c>
      <c r="AC591" s="3">
        <v>8.2899999999999991</v>
      </c>
      <c r="AD591" s="3">
        <v>4.83</v>
      </c>
      <c r="AE591" s="3">
        <v>1.1100000000000001</v>
      </c>
      <c r="AF591" s="3">
        <v>4.3</v>
      </c>
      <c r="AG591" s="3">
        <v>0</v>
      </c>
      <c r="AH591" s="3">
        <v>0</v>
      </c>
      <c r="AI591" s="3">
        <v>0.2</v>
      </c>
      <c r="AJ591" s="3">
        <v>0</v>
      </c>
      <c r="AK591" s="3">
        <v>1.81</v>
      </c>
      <c r="AL591" s="3">
        <v>0.2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4">
        <v>1.2</v>
      </c>
    </row>
    <row r="592" spans="1:46" x14ac:dyDescent="0.25">
      <c r="A592" s="65">
        <v>2021</v>
      </c>
      <c r="B592" s="65">
        <v>12</v>
      </c>
      <c r="C592" s="63">
        <v>25</v>
      </c>
      <c r="D592" s="64">
        <v>15</v>
      </c>
      <c r="E592" s="5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11.97</v>
      </c>
      <c r="O592" s="3">
        <v>0</v>
      </c>
      <c r="P592" s="3">
        <v>18.809999999999999</v>
      </c>
      <c r="Q592" s="3">
        <v>5.59</v>
      </c>
      <c r="R592" s="3">
        <v>0</v>
      </c>
      <c r="S592" s="3">
        <v>1.3</v>
      </c>
      <c r="T592" s="3">
        <v>0.2</v>
      </c>
      <c r="U592" s="3">
        <v>0</v>
      </c>
      <c r="V592" s="3">
        <v>0</v>
      </c>
      <c r="W592" s="3">
        <v>7.1</v>
      </c>
      <c r="X592" s="3">
        <v>0</v>
      </c>
      <c r="Y592" s="3">
        <v>6.59</v>
      </c>
      <c r="Z592" s="3">
        <v>0.4</v>
      </c>
      <c r="AA592" s="3">
        <v>0</v>
      </c>
      <c r="AB592" s="3">
        <v>0</v>
      </c>
      <c r="AC592" s="3">
        <v>8.3000000000000007</v>
      </c>
      <c r="AD592" s="3">
        <v>0.26</v>
      </c>
      <c r="AE592" s="3">
        <v>1.1200000000000001</v>
      </c>
      <c r="AF592" s="3">
        <v>4.3</v>
      </c>
      <c r="AG592" s="3">
        <v>0</v>
      </c>
      <c r="AH592" s="3">
        <v>0.2</v>
      </c>
      <c r="AI592" s="3">
        <v>0.2</v>
      </c>
      <c r="AJ592" s="3">
        <v>0</v>
      </c>
      <c r="AK592" s="3">
        <v>1.81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4">
        <v>1.2</v>
      </c>
    </row>
    <row r="593" spans="1:46" x14ac:dyDescent="0.25">
      <c r="A593" s="65">
        <v>2021</v>
      </c>
      <c r="B593" s="65">
        <v>12</v>
      </c>
      <c r="C593" s="63">
        <v>25</v>
      </c>
      <c r="D593" s="64">
        <v>16</v>
      </c>
      <c r="E593" s="5">
        <v>0</v>
      </c>
      <c r="F593" s="3">
        <v>0</v>
      </c>
      <c r="G593" s="3">
        <v>36.33</v>
      </c>
      <c r="H593" s="3">
        <v>0</v>
      </c>
      <c r="I593" s="3">
        <v>0</v>
      </c>
      <c r="J593" s="3">
        <v>16.55</v>
      </c>
      <c r="K593" s="3">
        <v>0</v>
      </c>
      <c r="L593" s="3">
        <v>0</v>
      </c>
      <c r="M593" s="3">
        <v>0</v>
      </c>
      <c r="N593" s="3">
        <v>11.97</v>
      </c>
      <c r="O593" s="3">
        <v>0</v>
      </c>
      <c r="P593" s="3">
        <v>21.62</v>
      </c>
      <c r="Q593" s="3">
        <v>5.79</v>
      </c>
      <c r="R593" s="3">
        <v>0</v>
      </c>
      <c r="S593" s="3">
        <v>1.3</v>
      </c>
      <c r="T593" s="3">
        <v>0</v>
      </c>
      <c r="U593" s="3">
        <v>0</v>
      </c>
      <c r="V593" s="3">
        <v>0</v>
      </c>
      <c r="W593" s="3">
        <v>7.1</v>
      </c>
      <c r="X593" s="3">
        <v>0</v>
      </c>
      <c r="Y593" s="3">
        <v>6.52</v>
      </c>
      <c r="Z593" s="3">
        <v>0.4</v>
      </c>
      <c r="AA593" s="3">
        <v>0</v>
      </c>
      <c r="AB593" s="3">
        <v>0</v>
      </c>
      <c r="AC593" s="3">
        <v>8.3000000000000007</v>
      </c>
      <c r="AD593" s="3">
        <v>0.26</v>
      </c>
      <c r="AE593" s="3">
        <v>1.1200000000000001</v>
      </c>
      <c r="AF593" s="3">
        <v>4.3</v>
      </c>
      <c r="AG593" s="3">
        <v>0</v>
      </c>
      <c r="AH593" s="3">
        <v>0.2</v>
      </c>
      <c r="AI593" s="3">
        <v>0.2</v>
      </c>
      <c r="AJ593" s="3">
        <v>0</v>
      </c>
      <c r="AK593" s="3">
        <v>1.81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4">
        <v>1.2</v>
      </c>
    </row>
    <row r="594" spans="1:46" x14ac:dyDescent="0.25">
      <c r="A594" s="65">
        <v>2021</v>
      </c>
      <c r="B594" s="65">
        <v>12</v>
      </c>
      <c r="C594" s="63">
        <v>25</v>
      </c>
      <c r="D594" s="64">
        <v>17</v>
      </c>
      <c r="E594" s="5">
        <v>0</v>
      </c>
      <c r="F594" s="3">
        <v>39.770000000000003</v>
      </c>
      <c r="G594" s="3">
        <v>44.84</v>
      </c>
      <c r="H594" s="3">
        <v>0</v>
      </c>
      <c r="I594" s="3">
        <v>0</v>
      </c>
      <c r="J594" s="3">
        <v>8.93</v>
      </c>
      <c r="K594" s="3">
        <v>0</v>
      </c>
      <c r="L594" s="3">
        <v>0</v>
      </c>
      <c r="M594" s="3">
        <v>0</v>
      </c>
      <c r="N594" s="3">
        <v>12.03</v>
      </c>
      <c r="O594" s="3">
        <v>0</v>
      </c>
      <c r="P594" s="3">
        <v>21.68</v>
      </c>
      <c r="Q594" s="3">
        <v>5.79</v>
      </c>
      <c r="R594" s="3">
        <v>0</v>
      </c>
      <c r="S594" s="3">
        <v>1.3</v>
      </c>
      <c r="T594" s="3">
        <v>0</v>
      </c>
      <c r="U594" s="3">
        <v>0</v>
      </c>
      <c r="V594" s="3">
        <v>0</v>
      </c>
      <c r="W594" s="3">
        <v>7.12</v>
      </c>
      <c r="X594" s="3">
        <v>0</v>
      </c>
      <c r="Y594" s="3">
        <v>6.54</v>
      </c>
      <c r="Z594" s="3">
        <v>0.4</v>
      </c>
      <c r="AA594" s="3">
        <v>0</v>
      </c>
      <c r="AB594" s="3">
        <v>0</v>
      </c>
      <c r="AC594" s="3">
        <v>8.2899999999999991</v>
      </c>
      <c r="AD594" s="3">
        <v>0.26</v>
      </c>
      <c r="AE594" s="3">
        <v>1.1499999999999999</v>
      </c>
      <c r="AF594" s="3">
        <v>4.3</v>
      </c>
      <c r="AG594" s="3">
        <v>0</v>
      </c>
      <c r="AH594" s="3">
        <v>0.2</v>
      </c>
      <c r="AI594" s="3">
        <v>0.2</v>
      </c>
      <c r="AJ594" s="3">
        <v>0</v>
      </c>
      <c r="AK594" s="3">
        <v>1.8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18.809999999999999</v>
      </c>
      <c r="AR594" s="3">
        <v>0</v>
      </c>
      <c r="AS594" s="3">
        <v>0</v>
      </c>
      <c r="AT594" s="4">
        <v>1.2</v>
      </c>
    </row>
    <row r="595" spans="1:46" x14ac:dyDescent="0.25">
      <c r="A595" s="65">
        <v>2021</v>
      </c>
      <c r="B595" s="65">
        <v>12</v>
      </c>
      <c r="C595" s="63">
        <v>25</v>
      </c>
      <c r="D595" s="64">
        <v>18</v>
      </c>
      <c r="E595" s="5">
        <v>0</v>
      </c>
      <c r="F595" s="3">
        <v>44.46</v>
      </c>
      <c r="G595" s="3">
        <v>44.81</v>
      </c>
      <c r="H595" s="3">
        <v>0</v>
      </c>
      <c r="I595" s="3">
        <v>0</v>
      </c>
      <c r="J595" s="3">
        <v>26.58</v>
      </c>
      <c r="K595" s="3">
        <v>0</v>
      </c>
      <c r="L595" s="3">
        <v>0</v>
      </c>
      <c r="M595" s="3">
        <v>0</v>
      </c>
      <c r="N595" s="3">
        <v>12</v>
      </c>
      <c r="O595" s="3">
        <v>0</v>
      </c>
      <c r="P595" s="3">
        <v>21.65</v>
      </c>
      <c r="Q595" s="3">
        <v>5.84</v>
      </c>
      <c r="R595" s="3">
        <v>0</v>
      </c>
      <c r="S595" s="3">
        <v>1.3</v>
      </c>
      <c r="T595" s="3">
        <v>0</v>
      </c>
      <c r="U595" s="3">
        <v>0</v>
      </c>
      <c r="V595" s="3">
        <v>0</v>
      </c>
      <c r="W595" s="3">
        <v>7.11</v>
      </c>
      <c r="X595" s="3">
        <v>0</v>
      </c>
      <c r="Y595" s="3">
        <v>6.54</v>
      </c>
      <c r="Z595" s="3">
        <v>0.4</v>
      </c>
      <c r="AA595" s="3">
        <v>0</v>
      </c>
      <c r="AB595" s="3">
        <v>0</v>
      </c>
      <c r="AC595" s="3">
        <v>8.2899999999999991</v>
      </c>
      <c r="AD595" s="3">
        <v>0.26</v>
      </c>
      <c r="AE595" s="3">
        <v>1.1499999999999999</v>
      </c>
      <c r="AF595" s="3">
        <v>4.3</v>
      </c>
      <c r="AG595" s="3">
        <v>0</v>
      </c>
      <c r="AH595" s="3">
        <v>0.2</v>
      </c>
      <c r="AI595" s="3">
        <v>0.2</v>
      </c>
      <c r="AJ595" s="3">
        <v>0</v>
      </c>
      <c r="AK595" s="3">
        <v>1.07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23.13</v>
      </c>
      <c r="AR595" s="3">
        <v>0</v>
      </c>
      <c r="AS595" s="3">
        <v>0</v>
      </c>
      <c r="AT595" s="4">
        <v>1.2</v>
      </c>
    </row>
    <row r="596" spans="1:46" x14ac:dyDescent="0.25">
      <c r="A596" s="65">
        <v>2021</v>
      </c>
      <c r="B596" s="65">
        <v>12</v>
      </c>
      <c r="C596" s="63">
        <v>25</v>
      </c>
      <c r="D596" s="64">
        <v>19</v>
      </c>
      <c r="E596" s="5">
        <v>0</v>
      </c>
      <c r="F596" s="3">
        <v>44.94</v>
      </c>
      <c r="G596" s="3">
        <v>44.85</v>
      </c>
      <c r="H596" s="3">
        <v>0</v>
      </c>
      <c r="I596" s="3">
        <v>7.85</v>
      </c>
      <c r="J596" s="3">
        <v>25.93</v>
      </c>
      <c r="K596" s="3">
        <v>0</v>
      </c>
      <c r="L596" s="3">
        <v>10.98</v>
      </c>
      <c r="M596" s="3">
        <v>0</v>
      </c>
      <c r="N596" s="3">
        <v>12.07</v>
      </c>
      <c r="O596" s="3">
        <v>0</v>
      </c>
      <c r="P596" s="3">
        <v>21.71</v>
      </c>
      <c r="Q596" s="3">
        <v>5.88</v>
      </c>
      <c r="R596" s="3">
        <v>0</v>
      </c>
      <c r="S596" s="3">
        <v>1.3</v>
      </c>
      <c r="T596" s="3">
        <v>0</v>
      </c>
      <c r="U596" s="3">
        <v>0</v>
      </c>
      <c r="V596" s="3">
        <v>0</v>
      </c>
      <c r="W596" s="3">
        <v>7.12</v>
      </c>
      <c r="X596" s="3">
        <v>0</v>
      </c>
      <c r="Y596" s="3">
        <v>6.58</v>
      </c>
      <c r="Z596" s="3">
        <v>0.4</v>
      </c>
      <c r="AA596" s="3">
        <v>0</v>
      </c>
      <c r="AB596" s="3">
        <v>0</v>
      </c>
      <c r="AC596" s="3">
        <v>8.2899999999999991</v>
      </c>
      <c r="AD596" s="3">
        <v>4.83</v>
      </c>
      <c r="AE596" s="3">
        <v>1.17</v>
      </c>
      <c r="AF596" s="3">
        <v>4.3</v>
      </c>
      <c r="AG596" s="3">
        <v>0</v>
      </c>
      <c r="AH596" s="3">
        <v>0.2</v>
      </c>
      <c r="AI596" s="3">
        <v>0.2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23.33</v>
      </c>
      <c r="AR596" s="3">
        <v>0</v>
      </c>
      <c r="AS596" s="3">
        <v>34.659999999999997</v>
      </c>
      <c r="AT596" s="4">
        <v>1.2</v>
      </c>
    </row>
    <row r="597" spans="1:46" x14ac:dyDescent="0.25">
      <c r="A597" s="65">
        <v>2021</v>
      </c>
      <c r="B597" s="65">
        <v>12</v>
      </c>
      <c r="C597" s="63">
        <v>25</v>
      </c>
      <c r="D597" s="64">
        <v>20</v>
      </c>
      <c r="E597" s="5">
        <v>0</v>
      </c>
      <c r="F597" s="3">
        <v>44.24</v>
      </c>
      <c r="G597" s="3">
        <v>44.79</v>
      </c>
      <c r="H597" s="3">
        <v>0</v>
      </c>
      <c r="I597" s="3">
        <v>23.64</v>
      </c>
      <c r="J597" s="3">
        <v>24.67</v>
      </c>
      <c r="K597" s="3">
        <v>0</v>
      </c>
      <c r="L597" s="3">
        <v>20.94</v>
      </c>
      <c r="M597" s="3">
        <v>0</v>
      </c>
      <c r="N597" s="3">
        <v>12.01</v>
      </c>
      <c r="O597" s="3">
        <v>0</v>
      </c>
      <c r="P597" s="3">
        <v>21.63</v>
      </c>
      <c r="Q597" s="3">
        <v>5.76</v>
      </c>
      <c r="R597" s="3">
        <v>0</v>
      </c>
      <c r="S597" s="3">
        <v>1.3</v>
      </c>
      <c r="T597" s="3">
        <v>0</v>
      </c>
      <c r="U597" s="3">
        <v>0</v>
      </c>
      <c r="V597" s="3">
        <v>0</v>
      </c>
      <c r="W597" s="3">
        <v>7.11</v>
      </c>
      <c r="X597" s="3">
        <v>0</v>
      </c>
      <c r="Y597" s="3">
        <v>7.51</v>
      </c>
      <c r="Z597" s="3">
        <v>0.4</v>
      </c>
      <c r="AA597" s="3">
        <v>0</v>
      </c>
      <c r="AB597" s="3">
        <v>0</v>
      </c>
      <c r="AC597" s="3">
        <v>8.2899999999999991</v>
      </c>
      <c r="AD597" s="3">
        <v>4.87</v>
      </c>
      <c r="AE597" s="3">
        <v>1.1299999999999999</v>
      </c>
      <c r="AF597" s="3">
        <v>4.3</v>
      </c>
      <c r="AG597" s="3">
        <v>0</v>
      </c>
      <c r="AH597" s="3">
        <v>0.2</v>
      </c>
      <c r="AI597" s="3">
        <v>0.2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23.19</v>
      </c>
      <c r="AR597" s="3">
        <v>0</v>
      </c>
      <c r="AS597" s="3">
        <v>35.630000000000003</v>
      </c>
      <c r="AT597" s="4">
        <v>1.2</v>
      </c>
    </row>
    <row r="598" spans="1:46" x14ac:dyDescent="0.25">
      <c r="A598" s="65">
        <v>2021</v>
      </c>
      <c r="B598" s="65">
        <v>12</v>
      </c>
      <c r="C598" s="63">
        <v>25</v>
      </c>
      <c r="D598" s="64">
        <v>21</v>
      </c>
      <c r="E598" s="5">
        <v>0</v>
      </c>
      <c r="F598" s="3">
        <v>43.38</v>
      </c>
      <c r="G598" s="3">
        <v>44.76</v>
      </c>
      <c r="H598" s="3">
        <v>0</v>
      </c>
      <c r="I598" s="3">
        <v>23.63</v>
      </c>
      <c r="J598" s="3">
        <v>24.62</v>
      </c>
      <c r="K598" s="3">
        <v>0</v>
      </c>
      <c r="L598" s="3">
        <v>21.16</v>
      </c>
      <c r="M598" s="3">
        <v>0</v>
      </c>
      <c r="N598" s="3">
        <v>11.95</v>
      </c>
      <c r="O598" s="3">
        <v>0</v>
      </c>
      <c r="P598" s="3">
        <v>21.61</v>
      </c>
      <c r="Q598" s="3">
        <v>5.8</v>
      </c>
      <c r="R598" s="3">
        <v>0</v>
      </c>
      <c r="S598" s="3">
        <v>1.3</v>
      </c>
      <c r="T598" s="3">
        <v>0</v>
      </c>
      <c r="U598" s="3">
        <v>0</v>
      </c>
      <c r="V598" s="3">
        <v>0</v>
      </c>
      <c r="W598" s="3">
        <v>7.1</v>
      </c>
      <c r="X598" s="3">
        <v>0</v>
      </c>
      <c r="Y598" s="3">
        <v>7.7</v>
      </c>
      <c r="Z598" s="3">
        <v>0.4</v>
      </c>
      <c r="AA598" s="3">
        <v>0</v>
      </c>
      <c r="AB598" s="3">
        <v>0</v>
      </c>
      <c r="AC598" s="3">
        <v>8.2799999999999994</v>
      </c>
      <c r="AD598" s="3">
        <v>4.87</v>
      </c>
      <c r="AE598" s="3">
        <v>1.17</v>
      </c>
      <c r="AF598" s="3">
        <v>4.3</v>
      </c>
      <c r="AG598" s="3">
        <v>0</v>
      </c>
      <c r="AH598" s="3">
        <v>0.2</v>
      </c>
      <c r="AI598" s="3">
        <v>0.2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23.03</v>
      </c>
      <c r="AR598" s="3">
        <v>0</v>
      </c>
      <c r="AS598" s="3">
        <v>35.18</v>
      </c>
      <c r="AT598" s="4">
        <v>1.2</v>
      </c>
    </row>
    <row r="599" spans="1:46" x14ac:dyDescent="0.25">
      <c r="A599" s="65">
        <v>2021</v>
      </c>
      <c r="B599" s="65">
        <v>12</v>
      </c>
      <c r="C599" s="63">
        <v>25</v>
      </c>
      <c r="D599" s="64">
        <v>22</v>
      </c>
      <c r="E599" s="5">
        <v>0</v>
      </c>
      <c r="F599" s="3">
        <v>42.62</v>
      </c>
      <c r="G599" s="3">
        <v>44.72</v>
      </c>
      <c r="H599" s="3">
        <v>0</v>
      </c>
      <c r="I599" s="3">
        <v>23.62</v>
      </c>
      <c r="J599" s="3">
        <v>24.59</v>
      </c>
      <c r="K599" s="3">
        <v>0</v>
      </c>
      <c r="L599" s="3">
        <v>21.17</v>
      </c>
      <c r="M599" s="3">
        <v>0</v>
      </c>
      <c r="N599" s="3">
        <v>11.9</v>
      </c>
      <c r="O599" s="3">
        <v>0</v>
      </c>
      <c r="P599" s="3">
        <v>21.59</v>
      </c>
      <c r="Q599" s="3">
        <v>5.84</v>
      </c>
      <c r="R599" s="3">
        <v>0</v>
      </c>
      <c r="S599" s="3">
        <v>1.3</v>
      </c>
      <c r="T599" s="3">
        <v>0</v>
      </c>
      <c r="U599" s="3">
        <v>0</v>
      </c>
      <c r="V599" s="3">
        <v>0</v>
      </c>
      <c r="W599" s="3">
        <v>7.09</v>
      </c>
      <c r="X599" s="3">
        <v>0</v>
      </c>
      <c r="Y599" s="3">
        <v>7.68</v>
      </c>
      <c r="Z599" s="3">
        <v>0.4</v>
      </c>
      <c r="AA599" s="3">
        <v>0</v>
      </c>
      <c r="AB599" s="3">
        <v>0</v>
      </c>
      <c r="AC599" s="3">
        <v>8.2899999999999991</v>
      </c>
      <c r="AD599" s="3">
        <v>4.8600000000000003</v>
      </c>
      <c r="AE599" s="3">
        <v>1.18</v>
      </c>
      <c r="AF599" s="3">
        <v>4.3</v>
      </c>
      <c r="AG599" s="3">
        <v>0</v>
      </c>
      <c r="AH599" s="3">
        <v>0.2</v>
      </c>
      <c r="AI599" s="3">
        <v>0.2</v>
      </c>
      <c r="AJ599" s="3">
        <v>0</v>
      </c>
      <c r="AK599" s="3">
        <v>1.23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23</v>
      </c>
      <c r="AR599" s="3">
        <v>0</v>
      </c>
      <c r="AS599" s="3">
        <v>34.659999999999997</v>
      </c>
      <c r="AT599" s="4">
        <v>1.2</v>
      </c>
    </row>
    <row r="600" spans="1:46" x14ac:dyDescent="0.25">
      <c r="A600" s="65">
        <v>2021</v>
      </c>
      <c r="B600" s="65">
        <v>12</v>
      </c>
      <c r="C600" s="63">
        <v>25</v>
      </c>
      <c r="D600" s="64">
        <v>23</v>
      </c>
      <c r="E600" s="5">
        <v>0</v>
      </c>
      <c r="F600" s="3">
        <v>42.51</v>
      </c>
      <c r="G600" s="3">
        <v>44.72</v>
      </c>
      <c r="H600" s="3">
        <v>0</v>
      </c>
      <c r="I600" s="3">
        <v>6.1</v>
      </c>
      <c r="J600" s="3">
        <v>26.09</v>
      </c>
      <c r="K600" s="3">
        <v>0</v>
      </c>
      <c r="L600" s="3">
        <v>21.18</v>
      </c>
      <c r="M600" s="3">
        <v>0</v>
      </c>
      <c r="N600" s="3">
        <v>11.91</v>
      </c>
      <c r="O600" s="3">
        <v>0</v>
      </c>
      <c r="P600" s="3">
        <v>21.61</v>
      </c>
      <c r="Q600" s="3">
        <v>5.89</v>
      </c>
      <c r="R600" s="3">
        <v>0</v>
      </c>
      <c r="S600" s="3">
        <v>1.3</v>
      </c>
      <c r="T600" s="3">
        <v>0</v>
      </c>
      <c r="U600" s="3">
        <v>0</v>
      </c>
      <c r="V600" s="3">
        <v>0</v>
      </c>
      <c r="W600" s="3">
        <v>7.09</v>
      </c>
      <c r="X600" s="3">
        <v>0</v>
      </c>
      <c r="Y600" s="3">
        <v>7.68</v>
      </c>
      <c r="Z600" s="3">
        <v>0.4</v>
      </c>
      <c r="AA600" s="3">
        <v>0</v>
      </c>
      <c r="AB600" s="3">
        <v>0</v>
      </c>
      <c r="AC600" s="3">
        <v>8.2899999999999991</v>
      </c>
      <c r="AD600" s="3">
        <v>4.8600000000000003</v>
      </c>
      <c r="AE600" s="3">
        <v>1.2</v>
      </c>
      <c r="AF600" s="3">
        <v>4.3</v>
      </c>
      <c r="AG600" s="3">
        <v>0</v>
      </c>
      <c r="AH600" s="3">
        <v>0.2</v>
      </c>
      <c r="AI600" s="3">
        <v>0.2</v>
      </c>
      <c r="AJ600" s="3">
        <v>0</v>
      </c>
      <c r="AK600" s="3">
        <v>1.8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2.63</v>
      </c>
      <c r="AR600" s="3">
        <v>0</v>
      </c>
      <c r="AS600" s="3">
        <v>34.72</v>
      </c>
      <c r="AT600" s="4">
        <v>1.2</v>
      </c>
    </row>
    <row r="601" spans="1:46" x14ac:dyDescent="0.25">
      <c r="A601" s="65">
        <v>2021</v>
      </c>
      <c r="B601" s="65">
        <v>12</v>
      </c>
      <c r="C601" s="63">
        <v>25</v>
      </c>
      <c r="D601" s="64">
        <v>24</v>
      </c>
      <c r="E601" s="5">
        <v>0</v>
      </c>
      <c r="F601" s="3">
        <v>44.3</v>
      </c>
      <c r="G601" s="3">
        <v>42.7</v>
      </c>
      <c r="H601" s="3">
        <v>0</v>
      </c>
      <c r="I601" s="3">
        <v>0</v>
      </c>
      <c r="J601" s="3">
        <v>26</v>
      </c>
      <c r="K601" s="3">
        <v>0</v>
      </c>
      <c r="L601" s="3">
        <v>21</v>
      </c>
      <c r="M601" s="3">
        <v>0</v>
      </c>
      <c r="N601" s="3">
        <v>11.5</v>
      </c>
      <c r="O601" s="3">
        <v>0</v>
      </c>
      <c r="P601" s="3">
        <v>21.4</v>
      </c>
      <c r="Q601" s="3">
        <v>6</v>
      </c>
      <c r="R601" s="3">
        <v>0</v>
      </c>
      <c r="S601" s="3">
        <v>1.3</v>
      </c>
      <c r="T601" s="3">
        <v>0.2</v>
      </c>
      <c r="U601" s="3">
        <v>0</v>
      </c>
      <c r="V601" s="3">
        <v>0</v>
      </c>
      <c r="W601" s="3">
        <v>7.1</v>
      </c>
      <c r="X601" s="3">
        <v>0</v>
      </c>
      <c r="Y601" s="3">
        <v>7.7</v>
      </c>
      <c r="Z601" s="3">
        <v>0.2</v>
      </c>
      <c r="AA601" s="3">
        <v>0</v>
      </c>
      <c r="AB601" s="3">
        <v>0</v>
      </c>
      <c r="AC601" s="3">
        <v>8.8000000000000007</v>
      </c>
      <c r="AD601" s="3">
        <v>4.8</v>
      </c>
      <c r="AE601" s="3">
        <v>1.05</v>
      </c>
      <c r="AF601" s="3">
        <v>4.3</v>
      </c>
      <c r="AG601" s="3">
        <v>0</v>
      </c>
      <c r="AH601" s="3">
        <v>0.2</v>
      </c>
      <c r="AI601" s="3">
        <v>0</v>
      </c>
      <c r="AJ601" s="3">
        <v>0</v>
      </c>
      <c r="AK601" s="3">
        <v>1.2</v>
      </c>
      <c r="AL601" s="3">
        <v>0.2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35</v>
      </c>
      <c r="AT601" s="4">
        <v>1.2</v>
      </c>
    </row>
    <row r="602" spans="1:46" x14ac:dyDescent="0.25">
      <c r="A602" s="65">
        <v>2021</v>
      </c>
      <c r="B602" s="65">
        <v>12</v>
      </c>
      <c r="C602" s="63">
        <v>26</v>
      </c>
      <c r="D602" s="64">
        <v>1</v>
      </c>
      <c r="E602" s="5">
        <v>0</v>
      </c>
      <c r="F602" s="3">
        <v>42.57</v>
      </c>
      <c r="G602" s="3">
        <v>44.72</v>
      </c>
      <c r="H602" s="3">
        <v>0</v>
      </c>
      <c r="I602" s="3">
        <v>0</v>
      </c>
      <c r="J602" s="3">
        <v>26.56</v>
      </c>
      <c r="K602" s="3">
        <v>0</v>
      </c>
      <c r="L602" s="3">
        <v>0.41</v>
      </c>
      <c r="M602" s="3">
        <v>0</v>
      </c>
      <c r="N602" s="3">
        <v>11.95</v>
      </c>
      <c r="O602" s="3">
        <v>0</v>
      </c>
      <c r="P602" s="3">
        <v>21.59</v>
      </c>
      <c r="Q602" s="3">
        <v>5.99</v>
      </c>
      <c r="R602" s="3">
        <v>0</v>
      </c>
      <c r="S602" s="3">
        <v>1.3</v>
      </c>
      <c r="T602" s="3">
        <v>0.2</v>
      </c>
      <c r="U602" s="3">
        <v>0</v>
      </c>
      <c r="V602" s="3">
        <v>0</v>
      </c>
      <c r="W602" s="3">
        <v>7.09</v>
      </c>
      <c r="X602" s="3">
        <v>0</v>
      </c>
      <c r="Y602" s="3">
        <v>7.25</v>
      </c>
      <c r="Z602" s="3">
        <v>0.2</v>
      </c>
      <c r="AA602" s="3">
        <v>0</v>
      </c>
      <c r="AB602" s="3">
        <v>0</v>
      </c>
      <c r="AC602" s="3">
        <v>7.46</v>
      </c>
      <c r="AD602" s="3">
        <v>4.79</v>
      </c>
      <c r="AE602" s="3">
        <v>1.21</v>
      </c>
      <c r="AF602" s="3">
        <v>4.3</v>
      </c>
      <c r="AG602" s="3">
        <v>0</v>
      </c>
      <c r="AH602" s="3">
        <v>0.2</v>
      </c>
      <c r="AI602" s="3">
        <v>0</v>
      </c>
      <c r="AJ602" s="3">
        <v>0</v>
      </c>
      <c r="AK602" s="3">
        <v>1.81</v>
      </c>
      <c r="AL602" s="3">
        <v>0.2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4">
        <v>1.2</v>
      </c>
    </row>
    <row r="603" spans="1:46" x14ac:dyDescent="0.25">
      <c r="A603" s="65">
        <v>2021</v>
      </c>
      <c r="B603" s="65">
        <v>12</v>
      </c>
      <c r="C603" s="63">
        <v>26</v>
      </c>
      <c r="D603" s="64">
        <v>2</v>
      </c>
      <c r="E603" s="5">
        <v>0</v>
      </c>
      <c r="F603" s="3">
        <v>40.9</v>
      </c>
      <c r="G603" s="3">
        <v>44.32</v>
      </c>
      <c r="H603" s="3">
        <v>0</v>
      </c>
      <c r="I603" s="3">
        <v>0</v>
      </c>
      <c r="J603" s="3">
        <v>26.62</v>
      </c>
      <c r="K603" s="3">
        <v>0</v>
      </c>
      <c r="L603" s="3">
        <v>0</v>
      </c>
      <c r="M603" s="3">
        <v>0</v>
      </c>
      <c r="N603" s="3">
        <v>11.91</v>
      </c>
      <c r="O603" s="3">
        <v>0</v>
      </c>
      <c r="P603" s="3">
        <v>21.6</v>
      </c>
      <c r="Q603" s="3">
        <v>6.03</v>
      </c>
      <c r="R603" s="3">
        <v>0</v>
      </c>
      <c r="S603" s="3">
        <v>1.3</v>
      </c>
      <c r="T603" s="3">
        <v>0.2</v>
      </c>
      <c r="U603" s="3">
        <v>0</v>
      </c>
      <c r="V603" s="3">
        <v>0</v>
      </c>
      <c r="W603" s="3">
        <v>7.09</v>
      </c>
      <c r="X603" s="3">
        <v>0</v>
      </c>
      <c r="Y603" s="3">
        <v>6.49</v>
      </c>
      <c r="Z603" s="3">
        <v>0.2</v>
      </c>
      <c r="AA603" s="3">
        <v>0</v>
      </c>
      <c r="AB603" s="3">
        <v>0</v>
      </c>
      <c r="AC603" s="3">
        <v>7.44</v>
      </c>
      <c r="AD603" s="3">
        <v>4.8</v>
      </c>
      <c r="AE603" s="3">
        <v>1.22</v>
      </c>
      <c r="AF603" s="3">
        <v>4.3</v>
      </c>
      <c r="AG603" s="3">
        <v>0</v>
      </c>
      <c r="AH603" s="3">
        <v>0.2</v>
      </c>
      <c r="AI603" s="3">
        <v>0</v>
      </c>
      <c r="AJ603" s="3">
        <v>0</v>
      </c>
      <c r="AK603" s="3">
        <v>1.81</v>
      </c>
      <c r="AL603" s="3">
        <v>0.2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4">
        <v>1.2</v>
      </c>
    </row>
    <row r="604" spans="1:46" x14ac:dyDescent="0.25">
      <c r="A604" s="65">
        <v>2021</v>
      </c>
      <c r="B604" s="65">
        <v>12</v>
      </c>
      <c r="C604" s="63">
        <v>26</v>
      </c>
      <c r="D604" s="64">
        <v>3</v>
      </c>
      <c r="E604" s="5">
        <v>0</v>
      </c>
      <c r="F604" s="3">
        <v>0.02</v>
      </c>
      <c r="G604" s="3">
        <v>0.66</v>
      </c>
      <c r="H604" s="3">
        <v>0</v>
      </c>
      <c r="I604" s="3">
        <v>0</v>
      </c>
      <c r="J604" s="3">
        <v>26.65</v>
      </c>
      <c r="K604" s="3">
        <v>0</v>
      </c>
      <c r="L604" s="3">
        <v>0</v>
      </c>
      <c r="M604" s="3">
        <v>0</v>
      </c>
      <c r="N604" s="3">
        <v>11.98</v>
      </c>
      <c r="O604" s="3">
        <v>0</v>
      </c>
      <c r="P604" s="3">
        <v>21.61</v>
      </c>
      <c r="Q604" s="3">
        <v>6.04</v>
      </c>
      <c r="R604" s="3">
        <v>0</v>
      </c>
      <c r="S604" s="3">
        <v>1.3</v>
      </c>
      <c r="T604" s="3">
        <v>0.2</v>
      </c>
      <c r="U604" s="3">
        <v>0</v>
      </c>
      <c r="V604" s="3">
        <v>0</v>
      </c>
      <c r="W604" s="3">
        <v>7.1</v>
      </c>
      <c r="X604" s="3">
        <v>0</v>
      </c>
      <c r="Y604" s="3">
        <v>6.53</v>
      </c>
      <c r="Z604" s="3">
        <v>0.2</v>
      </c>
      <c r="AA604" s="3">
        <v>0</v>
      </c>
      <c r="AB604" s="3">
        <v>0</v>
      </c>
      <c r="AC604" s="3">
        <v>7.44</v>
      </c>
      <c r="AD604" s="3">
        <v>4.78</v>
      </c>
      <c r="AE604" s="3">
        <v>1.24</v>
      </c>
      <c r="AF604" s="3">
        <v>4.3</v>
      </c>
      <c r="AG604" s="3">
        <v>0</v>
      </c>
      <c r="AH604" s="3">
        <v>0.2</v>
      </c>
      <c r="AI604" s="3">
        <v>0</v>
      </c>
      <c r="AJ604" s="3">
        <v>0</v>
      </c>
      <c r="AK604" s="3">
        <v>1.81</v>
      </c>
      <c r="AL604" s="3">
        <v>0.2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4">
        <v>1.2</v>
      </c>
    </row>
    <row r="605" spans="1:46" x14ac:dyDescent="0.25">
      <c r="A605" s="65">
        <v>2021</v>
      </c>
      <c r="B605" s="65">
        <v>12</v>
      </c>
      <c r="C605" s="63">
        <v>26</v>
      </c>
      <c r="D605" s="64">
        <v>4</v>
      </c>
      <c r="E605" s="5">
        <v>0</v>
      </c>
      <c r="F605" s="3">
        <v>0</v>
      </c>
      <c r="G605" s="3">
        <v>0</v>
      </c>
      <c r="H605" s="3">
        <v>0</v>
      </c>
      <c r="I605" s="3">
        <v>0</v>
      </c>
      <c r="J605" s="3">
        <v>26.59</v>
      </c>
      <c r="K605" s="3">
        <v>0</v>
      </c>
      <c r="L605" s="3">
        <v>0</v>
      </c>
      <c r="M605" s="3">
        <v>0</v>
      </c>
      <c r="N605" s="3">
        <v>12.03</v>
      </c>
      <c r="O605" s="3">
        <v>0</v>
      </c>
      <c r="P605" s="3">
        <v>21.63</v>
      </c>
      <c r="Q605" s="3">
        <v>5.99</v>
      </c>
      <c r="R605" s="3">
        <v>0</v>
      </c>
      <c r="S605" s="3">
        <v>1.3</v>
      </c>
      <c r="T605" s="3">
        <v>0.2</v>
      </c>
      <c r="U605" s="3">
        <v>0</v>
      </c>
      <c r="V605" s="3">
        <v>0</v>
      </c>
      <c r="W605" s="3">
        <v>7.1</v>
      </c>
      <c r="X605" s="3">
        <v>0</v>
      </c>
      <c r="Y605" s="3">
        <v>6.55</v>
      </c>
      <c r="Z605" s="3">
        <v>0.2</v>
      </c>
      <c r="AA605" s="3">
        <v>0</v>
      </c>
      <c r="AB605" s="3">
        <v>0</v>
      </c>
      <c r="AC605" s="3">
        <v>7.44</v>
      </c>
      <c r="AD605" s="3">
        <v>4.82</v>
      </c>
      <c r="AE605" s="3">
        <v>1.19</v>
      </c>
      <c r="AF605" s="3">
        <v>4.3</v>
      </c>
      <c r="AG605" s="3">
        <v>0</v>
      </c>
      <c r="AH605" s="3">
        <v>0.2</v>
      </c>
      <c r="AI605" s="3">
        <v>0</v>
      </c>
      <c r="AJ605" s="3">
        <v>0</v>
      </c>
      <c r="AK605" s="3">
        <v>1.8</v>
      </c>
      <c r="AL605" s="3">
        <v>0.2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4">
        <v>1.2</v>
      </c>
    </row>
    <row r="606" spans="1:46" x14ac:dyDescent="0.25">
      <c r="A606" s="65">
        <v>2021</v>
      </c>
      <c r="B606" s="65">
        <v>12</v>
      </c>
      <c r="C606" s="63">
        <v>26</v>
      </c>
      <c r="D606" s="64">
        <v>5</v>
      </c>
      <c r="E606" s="5">
        <v>0</v>
      </c>
      <c r="F606" s="3">
        <v>0</v>
      </c>
      <c r="G606" s="3">
        <v>0</v>
      </c>
      <c r="H606" s="3">
        <v>0</v>
      </c>
      <c r="I606" s="3">
        <v>0</v>
      </c>
      <c r="J606" s="3">
        <v>26.54</v>
      </c>
      <c r="K606" s="3">
        <v>0</v>
      </c>
      <c r="L606" s="3">
        <v>0</v>
      </c>
      <c r="M606" s="3">
        <v>0</v>
      </c>
      <c r="N606" s="3">
        <v>12</v>
      </c>
      <c r="O606" s="3">
        <v>0</v>
      </c>
      <c r="P606" s="3">
        <v>21.63</v>
      </c>
      <c r="Q606" s="3">
        <v>5.94</v>
      </c>
      <c r="R606" s="3">
        <v>0</v>
      </c>
      <c r="S606" s="3">
        <v>1.3</v>
      </c>
      <c r="T606" s="3">
        <v>0.2</v>
      </c>
      <c r="U606" s="3">
        <v>0</v>
      </c>
      <c r="V606" s="3">
        <v>0</v>
      </c>
      <c r="W606" s="3">
        <v>7.1</v>
      </c>
      <c r="X606" s="3">
        <v>0</v>
      </c>
      <c r="Y606" s="3">
        <v>6.53</v>
      </c>
      <c r="Z606" s="3">
        <v>0.2</v>
      </c>
      <c r="AA606" s="3">
        <v>0</v>
      </c>
      <c r="AB606" s="3">
        <v>0</v>
      </c>
      <c r="AC606" s="3">
        <v>7.43</v>
      </c>
      <c r="AD606" s="3">
        <v>4.82</v>
      </c>
      <c r="AE606" s="3">
        <v>1.17</v>
      </c>
      <c r="AF606" s="3">
        <v>4.3</v>
      </c>
      <c r="AG606" s="3">
        <v>0</v>
      </c>
      <c r="AH606" s="3">
        <v>0.2</v>
      </c>
      <c r="AI606" s="3">
        <v>0</v>
      </c>
      <c r="AJ606" s="3">
        <v>0</v>
      </c>
      <c r="AK606" s="3">
        <v>1.8</v>
      </c>
      <c r="AL606" s="3">
        <v>0.2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4">
        <v>1.2</v>
      </c>
    </row>
    <row r="607" spans="1:46" x14ac:dyDescent="0.25">
      <c r="A607" s="65">
        <v>2021</v>
      </c>
      <c r="B607" s="65">
        <v>12</v>
      </c>
      <c r="C607" s="63">
        <v>26</v>
      </c>
      <c r="D607" s="64">
        <v>6</v>
      </c>
      <c r="E607" s="5">
        <v>0</v>
      </c>
      <c r="F607" s="3">
        <v>0</v>
      </c>
      <c r="G607" s="3">
        <v>0</v>
      </c>
      <c r="H607" s="3">
        <v>0</v>
      </c>
      <c r="I607" s="3">
        <v>0</v>
      </c>
      <c r="J607" s="3">
        <v>26.47</v>
      </c>
      <c r="K607" s="3">
        <v>0</v>
      </c>
      <c r="L607" s="3">
        <v>0</v>
      </c>
      <c r="M607" s="3">
        <v>0</v>
      </c>
      <c r="N607" s="3">
        <v>12.05</v>
      </c>
      <c r="O607" s="3">
        <v>0</v>
      </c>
      <c r="P607" s="3">
        <v>21.63</v>
      </c>
      <c r="Q607" s="3">
        <v>5.68</v>
      </c>
      <c r="R607" s="3">
        <v>0</v>
      </c>
      <c r="S607" s="3">
        <v>1.3</v>
      </c>
      <c r="T607" s="3">
        <v>0.2</v>
      </c>
      <c r="U607" s="3">
        <v>0.2</v>
      </c>
      <c r="V607" s="3">
        <v>0</v>
      </c>
      <c r="W607" s="3">
        <v>7.11</v>
      </c>
      <c r="X607" s="3">
        <v>0</v>
      </c>
      <c r="Y607" s="3">
        <v>6.57</v>
      </c>
      <c r="Z607" s="3">
        <v>0.2</v>
      </c>
      <c r="AA607" s="3">
        <v>0</v>
      </c>
      <c r="AB607" s="3">
        <v>0</v>
      </c>
      <c r="AC607" s="3">
        <v>7.43</v>
      </c>
      <c r="AD607" s="3">
        <v>4.83</v>
      </c>
      <c r="AE607" s="3">
        <v>1.17</v>
      </c>
      <c r="AF607" s="3">
        <v>4.3</v>
      </c>
      <c r="AG607" s="3">
        <v>0</v>
      </c>
      <c r="AH607" s="3">
        <v>0.2</v>
      </c>
      <c r="AI607" s="3">
        <v>0</v>
      </c>
      <c r="AJ607" s="3">
        <v>0</v>
      </c>
      <c r="AK607" s="3">
        <v>1.81</v>
      </c>
      <c r="AL607" s="3">
        <v>0.2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4">
        <v>1.2</v>
      </c>
    </row>
    <row r="608" spans="1:46" x14ac:dyDescent="0.25">
      <c r="A608" s="65">
        <v>2021</v>
      </c>
      <c r="B608" s="65">
        <v>12</v>
      </c>
      <c r="C608" s="63">
        <v>26</v>
      </c>
      <c r="D608" s="64">
        <v>7</v>
      </c>
      <c r="E608" s="5">
        <v>0</v>
      </c>
      <c r="F608" s="3">
        <v>0</v>
      </c>
      <c r="G608" s="3">
        <v>0</v>
      </c>
      <c r="H608" s="3">
        <v>0</v>
      </c>
      <c r="I608" s="3">
        <v>0</v>
      </c>
      <c r="J608" s="3">
        <v>26.42</v>
      </c>
      <c r="K608" s="3">
        <v>0</v>
      </c>
      <c r="L608" s="3">
        <v>0</v>
      </c>
      <c r="M608" s="3">
        <v>0</v>
      </c>
      <c r="N608" s="3">
        <v>12.03</v>
      </c>
      <c r="O608" s="3">
        <v>0</v>
      </c>
      <c r="P608" s="3">
        <v>21.66</v>
      </c>
      <c r="Q608" s="3">
        <v>5.18</v>
      </c>
      <c r="R608" s="3">
        <v>0</v>
      </c>
      <c r="S608" s="3">
        <v>1.3</v>
      </c>
      <c r="T608" s="3">
        <v>0.2</v>
      </c>
      <c r="U608" s="3">
        <v>0</v>
      </c>
      <c r="V608" s="3">
        <v>0</v>
      </c>
      <c r="W608" s="3">
        <v>7.11</v>
      </c>
      <c r="X608" s="3">
        <v>0</v>
      </c>
      <c r="Y608" s="3">
        <v>6.56</v>
      </c>
      <c r="Z608" s="3">
        <v>0</v>
      </c>
      <c r="AA608" s="3">
        <v>0</v>
      </c>
      <c r="AB608" s="3">
        <v>0</v>
      </c>
      <c r="AC608" s="3">
        <v>7.44</v>
      </c>
      <c r="AD608" s="3">
        <v>4.78</v>
      </c>
      <c r="AE608" s="3">
        <v>1.19</v>
      </c>
      <c r="AF608" s="3">
        <v>4.3</v>
      </c>
      <c r="AG608" s="3">
        <v>0</v>
      </c>
      <c r="AH608" s="3">
        <v>0.2</v>
      </c>
      <c r="AI608" s="3">
        <v>0</v>
      </c>
      <c r="AJ608" s="3">
        <v>0</v>
      </c>
      <c r="AK608" s="3">
        <v>1.81</v>
      </c>
      <c r="AL608" s="3">
        <v>0.2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4">
        <v>1.2</v>
      </c>
    </row>
    <row r="609" spans="1:46" x14ac:dyDescent="0.25">
      <c r="A609" s="65">
        <v>2021</v>
      </c>
      <c r="B609" s="65">
        <v>12</v>
      </c>
      <c r="C609" s="63">
        <v>26</v>
      </c>
      <c r="D609" s="64">
        <v>8</v>
      </c>
      <c r="E609" s="5">
        <v>0</v>
      </c>
      <c r="F609" s="3">
        <v>0</v>
      </c>
      <c r="G609" s="3">
        <v>0</v>
      </c>
      <c r="H609" s="3">
        <v>0</v>
      </c>
      <c r="I609" s="3">
        <v>0</v>
      </c>
      <c r="J609" s="3">
        <v>6.97</v>
      </c>
      <c r="K609" s="3">
        <v>0</v>
      </c>
      <c r="L609" s="3">
        <v>0</v>
      </c>
      <c r="M609" s="3">
        <v>0</v>
      </c>
      <c r="N609" s="3">
        <v>11.92</v>
      </c>
      <c r="O609" s="3">
        <v>0</v>
      </c>
      <c r="P609" s="3">
        <v>21.6</v>
      </c>
      <c r="Q609" s="3">
        <v>5.68</v>
      </c>
      <c r="R609" s="3">
        <v>0</v>
      </c>
      <c r="S609" s="3">
        <v>1.3</v>
      </c>
      <c r="T609" s="3">
        <v>0.2</v>
      </c>
      <c r="U609" s="3">
        <v>0</v>
      </c>
      <c r="V609" s="3">
        <v>0</v>
      </c>
      <c r="W609" s="3">
        <v>7.1</v>
      </c>
      <c r="X609" s="3">
        <v>0</v>
      </c>
      <c r="Y609" s="3">
        <v>6.5</v>
      </c>
      <c r="Z609" s="3">
        <v>0</v>
      </c>
      <c r="AA609" s="3">
        <v>0</v>
      </c>
      <c r="AB609" s="3">
        <v>0</v>
      </c>
      <c r="AC609" s="3">
        <v>7.43</v>
      </c>
      <c r="AD609" s="3">
        <v>4.74</v>
      </c>
      <c r="AE609" s="3">
        <v>1.22</v>
      </c>
      <c r="AF609" s="3">
        <v>4.3</v>
      </c>
      <c r="AG609" s="3">
        <v>0</v>
      </c>
      <c r="AH609" s="3">
        <v>0.2</v>
      </c>
      <c r="AI609" s="3">
        <v>0</v>
      </c>
      <c r="AJ609" s="3">
        <v>0</v>
      </c>
      <c r="AK609" s="3">
        <v>1.81</v>
      </c>
      <c r="AL609" s="3">
        <v>0.2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4">
        <v>1.2</v>
      </c>
    </row>
    <row r="610" spans="1:46" x14ac:dyDescent="0.25">
      <c r="A610" s="65">
        <v>2021</v>
      </c>
      <c r="B610" s="65">
        <v>12</v>
      </c>
      <c r="C610" s="63">
        <v>26</v>
      </c>
      <c r="D610" s="64">
        <v>9</v>
      </c>
      <c r="E610" s="5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11.92</v>
      </c>
      <c r="O610" s="3">
        <v>0</v>
      </c>
      <c r="P610" s="3">
        <v>21.58</v>
      </c>
      <c r="Q610" s="3">
        <v>5.8</v>
      </c>
      <c r="R610" s="3">
        <v>0</v>
      </c>
      <c r="S610" s="3">
        <v>1.3</v>
      </c>
      <c r="T610" s="3">
        <v>0.2</v>
      </c>
      <c r="U610" s="3">
        <v>0</v>
      </c>
      <c r="V610" s="3">
        <v>0</v>
      </c>
      <c r="W610" s="3">
        <v>7.08</v>
      </c>
      <c r="X610" s="3">
        <v>0</v>
      </c>
      <c r="Y610" s="3">
        <v>6.48</v>
      </c>
      <c r="Z610" s="3">
        <v>0</v>
      </c>
      <c r="AA610" s="3">
        <v>0</v>
      </c>
      <c r="AB610" s="3">
        <v>0</v>
      </c>
      <c r="AC610" s="3">
        <v>7.43</v>
      </c>
      <c r="AD610" s="3">
        <v>4.9000000000000004</v>
      </c>
      <c r="AE610" s="3">
        <v>1.22</v>
      </c>
      <c r="AF610" s="3">
        <v>4.3</v>
      </c>
      <c r="AG610" s="3">
        <v>0</v>
      </c>
      <c r="AH610" s="3">
        <v>0.2</v>
      </c>
      <c r="AI610" s="3">
        <v>0</v>
      </c>
      <c r="AJ610" s="3">
        <v>0</v>
      </c>
      <c r="AK610" s="3">
        <v>1.81</v>
      </c>
      <c r="AL610" s="3">
        <v>0.2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4">
        <v>1.2</v>
      </c>
    </row>
    <row r="611" spans="1:46" x14ac:dyDescent="0.25">
      <c r="A611" s="65">
        <v>2021</v>
      </c>
      <c r="B611" s="65">
        <v>12</v>
      </c>
      <c r="C611" s="63">
        <v>26</v>
      </c>
      <c r="D611" s="64">
        <v>10</v>
      </c>
      <c r="E611" s="5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11.93</v>
      </c>
      <c r="O611" s="3">
        <v>0</v>
      </c>
      <c r="P611" s="3">
        <v>21.59</v>
      </c>
      <c r="Q611" s="3">
        <v>5.78</v>
      </c>
      <c r="R611" s="3">
        <v>0</v>
      </c>
      <c r="S611" s="3">
        <v>1.3</v>
      </c>
      <c r="T611" s="3">
        <v>0.2</v>
      </c>
      <c r="U611" s="3">
        <v>0</v>
      </c>
      <c r="V611" s="3">
        <v>0</v>
      </c>
      <c r="W611" s="3">
        <v>7.08</v>
      </c>
      <c r="X611" s="3">
        <v>0</v>
      </c>
      <c r="Y611" s="3">
        <v>6.48</v>
      </c>
      <c r="Z611" s="3">
        <v>0</v>
      </c>
      <c r="AA611" s="3">
        <v>0</v>
      </c>
      <c r="AB611" s="3">
        <v>0</v>
      </c>
      <c r="AC611" s="3">
        <v>7.43</v>
      </c>
      <c r="AD611" s="3">
        <v>4.95</v>
      </c>
      <c r="AE611" s="3">
        <v>1.21</v>
      </c>
      <c r="AF611" s="3">
        <v>4.3</v>
      </c>
      <c r="AG611" s="3">
        <v>0</v>
      </c>
      <c r="AH611" s="3">
        <v>0.2</v>
      </c>
      <c r="AI611" s="3">
        <v>0</v>
      </c>
      <c r="AJ611" s="3">
        <v>0</v>
      </c>
      <c r="AK611" s="3">
        <v>1.81</v>
      </c>
      <c r="AL611" s="3">
        <v>0.2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4">
        <v>1.2</v>
      </c>
    </row>
    <row r="612" spans="1:46" x14ac:dyDescent="0.25">
      <c r="A612" s="65">
        <v>2021</v>
      </c>
      <c r="B612" s="65">
        <v>12</v>
      </c>
      <c r="C612" s="63">
        <v>26</v>
      </c>
      <c r="D612" s="64">
        <v>11</v>
      </c>
      <c r="E612" s="5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12.01</v>
      </c>
      <c r="O612" s="3">
        <v>20.190000000000001</v>
      </c>
      <c r="P612" s="3">
        <v>1.87</v>
      </c>
      <c r="Q612" s="3">
        <v>5.79</v>
      </c>
      <c r="R612" s="3">
        <v>0</v>
      </c>
      <c r="S612" s="3">
        <v>1.3</v>
      </c>
      <c r="T612" s="3">
        <v>0.2</v>
      </c>
      <c r="U612" s="3">
        <v>0</v>
      </c>
      <c r="V612" s="3">
        <v>0</v>
      </c>
      <c r="W612" s="3">
        <v>7.1</v>
      </c>
      <c r="X612" s="3">
        <v>0</v>
      </c>
      <c r="Y612" s="3">
        <v>6.55</v>
      </c>
      <c r="Z612" s="3">
        <v>0</v>
      </c>
      <c r="AA612" s="3">
        <v>0</v>
      </c>
      <c r="AB612" s="3">
        <v>0</v>
      </c>
      <c r="AC612" s="3">
        <v>7.43</v>
      </c>
      <c r="AD612" s="3">
        <v>4.93</v>
      </c>
      <c r="AE612" s="3">
        <v>1.1000000000000001</v>
      </c>
      <c r="AF612" s="3">
        <v>4.3</v>
      </c>
      <c r="AG612" s="3">
        <v>0</v>
      </c>
      <c r="AH612" s="3">
        <v>0.2</v>
      </c>
      <c r="AI612" s="3">
        <v>0</v>
      </c>
      <c r="AJ612" s="3">
        <v>0</v>
      </c>
      <c r="AK612" s="3">
        <v>1.8</v>
      </c>
      <c r="AL612" s="3">
        <v>0.2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4">
        <v>1.2</v>
      </c>
    </row>
    <row r="613" spans="1:46" x14ac:dyDescent="0.25">
      <c r="A613" s="65">
        <v>2021</v>
      </c>
      <c r="B613" s="65">
        <v>12</v>
      </c>
      <c r="C613" s="63">
        <v>26</v>
      </c>
      <c r="D613" s="64">
        <v>12</v>
      </c>
      <c r="E613" s="5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12.02</v>
      </c>
      <c r="O613" s="3">
        <v>21.55</v>
      </c>
      <c r="P613" s="3">
        <v>0</v>
      </c>
      <c r="Q613" s="3">
        <v>5.94</v>
      </c>
      <c r="R613" s="3">
        <v>0</v>
      </c>
      <c r="S613" s="3">
        <v>1.3</v>
      </c>
      <c r="T613" s="3">
        <v>0.2</v>
      </c>
      <c r="U613" s="3">
        <v>0</v>
      </c>
      <c r="V613" s="3">
        <v>0</v>
      </c>
      <c r="W613" s="3">
        <v>7.1</v>
      </c>
      <c r="X613" s="3">
        <v>0</v>
      </c>
      <c r="Y613" s="3">
        <v>6.52</v>
      </c>
      <c r="Z613" s="3">
        <v>0</v>
      </c>
      <c r="AA613" s="3">
        <v>0</v>
      </c>
      <c r="AB613" s="3">
        <v>0</v>
      </c>
      <c r="AC613" s="3">
        <v>7.43</v>
      </c>
      <c r="AD613" s="3">
        <v>4.9000000000000004</v>
      </c>
      <c r="AE613" s="3">
        <v>1.1000000000000001</v>
      </c>
      <c r="AF613" s="3">
        <v>4.3</v>
      </c>
      <c r="AG613" s="3">
        <v>0</v>
      </c>
      <c r="AH613" s="3">
        <v>0.2</v>
      </c>
      <c r="AI613" s="3">
        <v>0</v>
      </c>
      <c r="AJ613" s="3">
        <v>0</v>
      </c>
      <c r="AK613" s="3">
        <v>1.81</v>
      </c>
      <c r="AL613" s="3">
        <v>0.2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4">
        <v>1.2</v>
      </c>
    </row>
    <row r="614" spans="1:46" x14ac:dyDescent="0.25">
      <c r="A614" s="65">
        <v>2021</v>
      </c>
      <c r="B614" s="65">
        <v>12</v>
      </c>
      <c r="C614" s="63">
        <v>26</v>
      </c>
      <c r="D614" s="64">
        <v>13</v>
      </c>
      <c r="E614" s="5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11.99</v>
      </c>
      <c r="O614" s="3">
        <v>21.53</v>
      </c>
      <c r="P614" s="3">
        <v>0</v>
      </c>
      <c r="Q614" s="3">
        <v>5.91</v>
      </c>
      <c r="R614" s="3">
        <v>0</v>
      </c>
      <c r="S614" s="3">
        <v>1.3</v>
      </c>
      <c r="T614" s="3">
        <v>0.2</v>
      </c>
      <c r="U614" s="3">
        <v>0</v>
      </c>
      <c r="V614" s="3">
        <v>0</v>
      </c>
      <c r="W614" s="3">
        <v>7.1</v>
      </c>
      <c r="X614" s="3">
        <v>0</v>
      </c>
      <c r="Y614" s="3">
        <v>6.51</v>
      </c>
      <c r="Z614" s="3">
        <v>0</v>
      </c>
      <c r="AA614" s="3">
        <v>0</v>
      </c>
      <c r="AB614" s="3">
        <v>0</v>
      </c>
      <c r="AC614" s="3">
        <v>7.44</v>
      </c>
      <c r="AD614" s="3">
        <v>4.96</v>
      </c>
      <c r="AE614" s="3">
        <v>1.2</v>
      </c>
      <c r="AF614" s="3">
        <v>4.3</v>
      </c>
      <c r="AG614" s="3">
        <v>0</v>
      </c>
      <c r="AH614" s="3">
        <v>0.2</v>
      </c>
      <c r="AI614" s="3">
        <v>0</v>
      </c>
      <c r="AJ614" s="3">
        <v>0</v>
      </c>
      <c r="AK614" s="3">
        <v>1.81</v>
      </c>
      <c r="AL614" s="3">
        <v>0.2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4">
        <v>1.2</v>
      </c>
    </row>
    <row r="615" spans="1:46" x14ac:dyDescent="0.25">
      <c r="A615" s="65">
        <v>2021</v>
      </c>
      <c r="B615" s="65">
        <v>12</v>
      </c>
      <c r="C615" s="63">
        <v>26</v>
      </c>
      <c r="D615" s="64">
        <v>14</v>
      </c>
      <c r="E615" s="5">
        <v>0</v>
      </c>
      <c r="F615" s="3">
        <v>0</v>
      </c>
      <c r="G615" s="3">
        <v>0</v>
      </c>
      <c r="H615" s="3">
        <v>0</v>
      </c>
      <c r="I615" s="3">
        <v>1.55</v>
      </c>
      <c r="J615" s="3">
        <v>0</v>
      </c>
      <c r="K615" s="3">
        <v>0</v>
      </c>
      <c r="L615" s="3">
        <v>0</v>
      </c>
      <c r="M615" s="3">
        <v>0</v>
      </c>
      <c r="N615" s="3">
        <v>11.95</v>
      </c>
      <c r="O615" s="3">
        <v>21.52</v>
      </c>
      <c r="P615" s="3">
        <v>0</v>
      </c>
      <c r="Q615" s="3">
        <v>5.87</v>
      </c>
      <c r="R615" s="3">
        <v>0</v>
      </c>
      <c r="S615" s="3">
        <v>1.3</v>
      </c>
      <c r="T615" s="3">
        <v>0.2</v>
      </c>
      <c r="U615" s="3">
        <v>0</v>
      </c>
      <c r="V615" s="3">
        <v>0</v>
      </c>
      <c r="W615" s="3">
        <v>7.09</v>
      </c>
      <c r="X615" s="3">
        <v>0</v>
      </c>
      <c r="Y615" s="3">
        <v>6.49</v>
      </c>
      <c r="Z615" s="3">
        <v>0</v>
      </c>
      <c r="AA615" s="3">
        <v>0</v>
      </c>
      <c r="AB615" s="3">
        <v>0</v>
      </c>
      <c r="AC615" s="3">
        <v>7.43</v>
      </c>
      <c r="AD615" s="3">
        <v>4.84</v>
      </c>
      <c r="AE615" s="3">
        <v>1.17</v>
      </c>
      <c r="AF615" s="3">
        <v>4.3</v>
      </c>
      <c r="AG615" s="3">
        <v>0</v>
      </c>
      <c r="AH615" s="3">
        <v>0.2</v>
      </c>
      <c r="AI615" s="3">
        <v>0</v>
      </c>
      <c r="AJ615" s="3">
        <v>0</v>
      </c>
      <c r="AK615" s="3">
        <v>1.81</v>
      </c>
      <c r="AL615" s="3">
        <v>0.2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4">
        <v>1.2</v>
      </c>
    </row>
    <row r="616" spans="1:46" x14ac:dyDescent="0.25">
      <c r="A616" s="65">
        <v>2021</v>
      </c>
      <c r="B616" s="65">
        <v>12</v>
      </c>
      <c r="C616" s="63">
        <v>26</v>
      </c>
      <c r="D616" s="64">
        <v>15</v>
      </c>
      <c r="E616" s="5">
        <v>0</v>
      </c>
      <c r="F616" s="3">
        <v>0</v>
      </c>
      <c r="G616" s="3">
        <v>0</v>
      </c>
      <c r="H616" s="3">
        <v>0</v>
      </c>
      <c r="I616" s="3">
        <v>27.83</v>
      </c>
      <c r="J616" s="3">
        <v>0</v>
      </c>
      <c r="K616" s="3">
        <v>0</v>
      </c>
      <c r="L616" s="3">
        <v>0</v>
      </c>
      <c r="M616" s="3">
        <v>0</v>
      </c>
      <c r="N616" s="3">
        <v>11.97</v>
      </c>
      <c r="O616" s="3">
        <v>21.52</v>
      </c>
      <c r="P616" s="3">
        <v>0</v>
      </c>
      <c r="Q616" s="3">
        <v>5.84</v>
      </c>
      <c r="R616" s="3">
        <v>0</v>
      </c>
      <c r="S616" s="3">
        <v>1.3</v>
      </c>
      <c r="T616" s="3">
        <v>0</v>
      </c>
      <c r="U616" s="3">
        <v>0.2</v>
      </c>
      <c r="V616" s="3">
        <v>0</v>
      </c>
      <c r="W616" s="3">
        <v>7.09</v>
      </c>
      <c r="X616" s="3">
        <v>0</v>
      </c>
      <c r="Y616" s="3">
        <v>6.49</v>
      </c>
      <c r="Z616" s="3">
        <v>0</v>
      </c>
      <c r="AA616" s="3">
        <v>0</v>
      </c>
      <c r="AB616" s="3">
        <v>0</v>
      </c>
      <c r="AC616" s="3">
        <v>7.43</v>
      </c>
      <c r="AD616" s="3">
        <v>0</v>
      </c>
      <c r="AE616" s="3">
        <v>1.18</v>
      </c>
      <c r="AF616" s="3">
        <v>4.3</v>
      </c>
      <c r="AG616" s="3">
        <v>0</v>
      </c>
      <c r="AH616" s="3">
        <v>0.2</v>
      </c>
      <c r="AI616" s="3">
        <v>0</v>
      </c>
      <c r="AJ616" s="3">
        <v>0</v>
      </c>
      <c r="AK616" s="3">
        <v>1.81</v>
      </c>
      <c r="AL616" s="3">
        <v>0.2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4">
        <v>0</v>
      </c>
    </row>
    <row r="617" spans="1:46" x14ac:dyDescent="0.25">
      <c r="A617" s="65">
        <v>2021</v>
      </c>
      <c r="B617" s="65">
        <v>12</v>
      </c>
      <c r="C617" s="63">
        <v>26</v>
      </c>
      <c r="D617" s="64">
        <v>16</v>
      </c>
      <c r="E617" s="5">
        <v>38.35</v>
      </c>
      <c r="F617" s="3">
        <v>0</v>
      </c>
      <c r="G617" s="3">
        <v>0</v>
      </c>
      <c r="H617" s="3">
        <v>0</v>
      </c>
      <c r="I617" s="3">
        <v>27.71</v>
      </c>
      <c r="J617" s="3">
        <v>0</v>
      </c>
      <c r="K617" s="3">
        <v>0</v>
      </c>
      <c r="L617" s="3">
        <v>0</v>
      </c>
      <c r="M617" s="3">
        <v>0</v>
      </c>
      <c r="N617" s="3">
        <v>11.96</v>
      </c>
      <c r="O617" s="3">
        <v>21.52</v>
      </c>
      <c r="P617" s="3">
        <v>0</v>
      </c>
      <c r="Q617" s="3">
        <v>5.83</v>
      </c>
      <c r="R617" s="3">
        <v>0</v>
      </c>
      <c r="S617" s="3">
        <v>1.3</v>
      </c>
      <c r="T617" s="3">
        <v>0</v>
      </c>
      <c r="U617" s="3">
        <v>0.2</v>
      </c>
      <c r="V617" s="3">
        <v>0</v>
      </c>
      <c r="W617" s="3">
        <v>7.09</v>
      </c>
      <c r="X617" s="3">
        <v>0</v>
      </c>
      <c r="Y617" s="3">
        <v>6.49</v>
      </c>
      <c r="Z617" s="3">
        <v>0</v>
      </c>
      <c r="AA617" s="3">
        <v>0</v>
      </c>
      <c r="AB617" s="3">
        <v>0</v>
      </c>
      <c r="AC617" s="3">
        <v>7.43</v>
      </c>
      <c r="AD617" s="3">
        <v>0</v>
      </c>
      <c r="AE617" s="3">
        <v>1.18</v>
      </c>
      <c r="AF617" s="3">
        <v>4.3</v>
      </c>
      <c r="AG617" s="3">
        <v>0</v>
      </c>
      <c r="AH617" s="3">
        <v>0.2</v>
      </c>
      <c r="AI617" s="3">
        <v>0</v>
      </c>
      <c r="AJ617" s="3">
        <v>0</v>
      </c>
      <c r="AK617" s="3">
        <v>1.81</v>
      </c>
      <c r="AL617" s="3">
        <v>0.2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4">
        <v>0</v>
      </c>
    </row>
    <row r="618" spans="1:46" x14ac:dyDescent="0.25">
      <c r="A618" s="65">
        <v>2021</v>
      </c>
      <c r="B618" s="65">
        <v>12</v>
      </c>
      <c r="C618" s="63">
        <v>26</v>
      </c>
      <c r="D618" s="64">
        <v>17</v>
      </c>
      <c r="E618" s="5">
        <v>45.44</v>
      </c>
      <c r="F618" s="3">
        <v>0</v>
      </c>
      <c r="G618" s="3">
        <v>25.36</v>
      </c>
      <c r="H618" s="3">
        <v>0</v>
      </c>
      <c r="I618" s="3">
        <v>27.61</v>
      </c>
      <c r="J618" s="3">
        <v>0</v>
      </c>
      <c r="K618" s="3">
        <v>0</v>
      </c>
      <c r="L618" s="3">
        <v>0</v>
      </c>
      <c r="M618" s="3">
        <v>0</v>
      </c>
      <c r="N618" s="3">
        <v>12.02</v>
      </c>
      <c r="O618" s="3">
        <v>21.55</v>
      </c>
      <c r="P618" s="3">
        <v>0</v>
      </c>
      <c r="Q618" s="3">
        <v>5.9</v>
      </c>
      <c r="R618" s="3">
        <v>0</v>
      </c>
      <c r="S618" s="3">
        <v>1.3</v>
      </c>
      <c r="T618" s="3">
        <v>0</v>
      </c>
      <c r="U618" s="3">
        <v>0.2</v>
      </c>
      <c r="V618" s="3">
        <v>0</v>
      </c>
      <c r="W618" s="3">
        <v>7.1</v>
      </c>
      <c r="X618" s="3">
        <v>0</v>
      </c>
      <c r="Y618" s="3">
        <v>6.53</v>
      </c>
      <c r="Z618" s="3">
        <v>0</v>
      </c>
      <c r="AA618" s="3">
        <v>0</v>
      </c>
      <c r="AB618" s="3">
        <v>0</v>
      </c>
      <c r="AC618" s="3">
        <v>7.43</v>
      </c>
      <c r="AD618" s="3">
        <v>0</v>
      </c>
      <c r="AE618" s="3">
        <v>1.21</v>
      </c>
      <c r="AF618" s="3">
        <v>4.3</v>
      </c>
      <c r="AG618" s="3">
        <v>0</v>
      </c>
      <c r="AH618" s="3">
        <v>0.2</v>
      </c>
      <c r="AI618" s="3">
        <v>0</v>
      </c>
      <c r="AJ618" s="3">
        <v>0</v>
      </c>
      <c r="AK618" s="3">
        <v>1.8</v>
      </c>
      <c r="AL618" s="3">
        <v>0.2</v>
      </c>
      <c r="AM618" s="3">
        <v>0</v>
      </c>
      <c r="AN618" s="3">
        <v>0</v>
      </c>
      <c r="AO618" s="3">
        <v>0</v>
      </c>
      <c r="AP618" s="3">
        <v>3.82</v>
      </c>
      <c r="AQ618" s="3">
        <v>0</v>
      </c>
      <c r="AR618" s="3">
        <v>0</v>
      </c>
      <c r="AS618" s="3">
        <v>0</v>
      </c>
      <c r="AT618" s="4">
        <v>0</v>
      </c>
    </row>
    <row r="619" spans="1:46" x14ac:dyDescent="0.25">
      <c r="A619" s="65">
        <v>2021</v>
      </c>
      <c r="B619" s="65">
        <v>12</v>
      </c>
      <c r="C619" s="63">
        <v>26</v>
      </c>
      <c r="D619" s="64">
        <v>18</v>
      </c>
      <c r="E619" s="5">
        <v>45.19</v>
      </c>
      <c r="F619" s="3">
        <v>0</v>
      </c>
      <c r="G619" s="3">
        <v>44.14</v>
      </c>
      <c r="H619" s="3">
        <v>0</v>
      </c>
      <c r="I619" s="3">
        <v>27.62</v>
      </c>
      <c r="J619" s="3">
        <v>0</v>
      </c>
      <c r="K619" s="3">
        <v>0</v>
      </c>
      <c r="L619" s="3">
        <v>0</v>
      </c>
      <c r="M619" s="3">
        <v>0</v>
      </c>
      <c r="N619" s="3">
        <v>12</v>
      </c>
      <c r="O619" s="3">
        <v>21.56</v>
      </c>
      <c r="P619" s="3">
        <v>0</v>
      </c>
      <c r="Q619" s="3">
        <v>5.95</v>
      </c>
      <c r="R619" s="3">
        <v>0</v>
      </c>
      <c r="S619" s="3">
        <v>1.3</v>
      </c>
      <c r="T619" s="3">
        <v>0</v>
      </c>
      <c r="U619" s="3">
        <v>0.2</v>
      </c>
      <c r="V619" s="3">
        <v>0</v>
      </c>
      <c r="W619" s="3">
        <v>7.1</v>
      </c>
      <c r="X619" s="3">
        <v>0</v>
      </c>
      <c r="Y619" s="3">
        <v>6.53</v>
      </c>
      <c r="Z619" s="3">
        <v>0</v>
      </c>
      <c r="AA619" s="3">
        <v>0</v>
      </c>
      <c r="AB619" s="3">
        <v>0</v>
      </c>
      <c r="AC619" s="3">
        <v>7.44</v>
      </c>
      <c r="AD619" s="3">
        <v>0.01</v>
      </c>
      <c r="AE619" s="3">
        <v>1.21</v>
      </c>
      <c r="AF619" s="3">
        <v>4.3</v>
      </c>
      <c r="AG619" s="3">
        <v>0</v>
      </c>
      <c r="AH619" s="3">
        <v>0.2</v>
      </c>
      <c r="AI619" s="3">
        <v>0</v>
      </c>
      <c r="AJ619" s="3">
        <v>0</v>
      </c>
      <c r="AK619" s="3">
        <v>1.63</v>
      </c>
      <c r="AL619" s="3">
        <v>0.2</v>
      </c>
      <c r="AM619" s="3">
        <v>0</v>
      </c>
      <c r="AN619" s="3">
        <v>0</v>
      </c>
      <c r="AO619" s="3">
        <v>0</v>
      </c>
      <c r="AP619" s="3">
        <v>24.86</v>
      </c>
      <c r="AQ619" s="3">
        <v>0</v>
      </c>
      <c r="AR619" s="3">
        <v>0</v>
      </c>
      <c r="AS619" s="3">
        <v>0</v>
      </c>
      <c r="AT619" s="4">
        <v>0</v>
      </c>
    </row>
    <row r="620" spans="1:46" x14ac:dyDescent="0.25">
      <c r="A620" s="65">
        <v>2021</v>
      </c>
      <c r="B620" s="65">
        <v>12</v>
      </c>
      <c r="C620" s="63">
        <v>26</v>
      </c>
      <c r="D620" s="64">
        <v>19</v>
      </c>
      <c r="E620" s="5">
        <v>45.29</v>
      </c>
      <c r="F620" s="3">
        <v>0</v>
      </c>
      <c r="G620" s="3">
        <v>44.13</v>
      </c>
      <c r="H620" s="3">
        <v>0</v>
      </c>
      <c r="I620" s="3">
        <v>27.67</v>
      </c>
      <c r="J620" s="3">
        <v>0</v>
      </c>
      <c r="K620" s="3">
        <v>0</v>
      </c>
      <c r="L620" s="3">
        <v>0</v>
      </c>
      <c r="M620" s="3">
        <v>0</v>
      </c>
      <c r="N620" s="3">
        <v>12.02</v>
      </c>
      <c r="O620" s="3">
        <v>21.54</v>
      </c>
      <c r="P620" s="3">
        <v>0</v>
      </c>
      <c r="Q620" s="3">
        <v>6.01</v>
      </c>
      <c r="R620" s="3">
        <v>0</v>
      </c>
      <c r="S620" s="3">
        <v>1.3</v>
      </c>
      <c r="T620" s="3">
        <v>0</v>
      </c>
      <c r="U620" s="3">
        <v>0.2</v>
      </c>
      <c r="V620" s="3">
        <v>0</v>
      </c>
      <c r="W620" s="3">
        <v>7.11</v>
      </c>
      <c r="X620" s="3">
        <v>0</v>
      </c>
      <c r="Y620" s="3">
        <v>6.55</v>
      </c>
      <c r="Z620" s="3">
        <v>0</v>
      </c>
      <c r="AA620" s="3">
        <v>0</v>
      </c>
      <c r="AB620" s="3">
        <v>0</v>
      </c>
      <c r="AC620" s="3">
        <v>7.43</v>
      </c>
      <c r="AD620" s="3">
        <v>4.62</v>
      </c>
      <c r="AE620" s="3">
        <v>1.2</v>
      </c>
      <c r="AF620" s="3">
        <v>4.3</v>
      </c>
      <c r="AG620" s="3">
        <v>0</v>
      </c>
      <c r="AH620" s="3">
        <v>0.2</v>
      </c>
      <c r="AI620" s="3">
        <v>0</v>
      </c>
      <c r="AJ620" s="3">
        <v>0</v>
      </c>
      <c r="AK620" s="3">
        <v>0.18</v>
      </c>
      <c r="AL620" s="3">
        <v>0.2</v>
      </c>
      <c r="AM620" s="3">
        <v>0</v>
      </c>
      <c r="AN620" s="3">
        <v>0</v>
      </c>
      <c r="AO620" s="3">
        <v>0</v>
      </c>
      <c r="AP620" s="3">
        <v>24.88</v>
      </c>
      <c r="AQ620" s="3">
        <v>0</v>
      </c>
      <c r="AR620" s="3">
        <v>20.34</v>
      </c>
      <c r="AS620" s="3">
        <v>0</v>
      </c>
      <c r="AT620" s="4">
        <v>0</v>
      </c>
    </row>
    <row r="621" spans="1:46" x14ac:dyDescent="0.25">
      <c r="A621" s="65">
        <v>2021</v>
      </c>
      <c r="B621" s="65">
        <v>12</v>
      </c>
      <c r="C621" s="63">
        <v>26</v>
      </c>
      <c r="D621" s="64">
        <v>20</v>
      </c>
      <c r="E621" s="5">
        <v>44.26</v>
      </c>
      <c r="F621" s="3">
        <v>0</v>
      </c>
      <c r="G621" s="3">
        <v>44.05</v>
      </c>
      <c r="H621" s="3">
        <v>0</v>
      </c>
      <c r="I621" s="3">
        <v>27.73</v>
      </c>
      <c r="J621" s="3">
        <v>0</v>
      </c>
      <c r="K621" s="3">
        <v>20.11</v>
      </c>
      <c r="L621" s="3">
        <v>0</v>
      </c>
      <c r="M621" s="3">
        <v>0</v>
      </c>
      <c r="N621" s="3">
        <v>11.95</v>
      </c>
      <c r="O621" s="3">
        <v>21.52</v>
      </c>
      <c r="P621" s="3">
        <v>0</v>
      </c>
      <c r="Q621" s="3">
        <v>6.03</v>
      </c>
      <c r="R621" s="3">
        <v>0</v>
      </c>
      <c r="S621" s="3">
        <v>1.3</v>
      </c>
      <c r="T621" s="3">
        <v>0</v>
      </c>
      <c r="U621" s="3">
        <v>0.2</v>
      </c>
      <c r="V621" s="3">
        <v>0</v>
      </c>
      <c r="W621" s="3">
        <v>7.1</v>
      </c>
      <c r="X621" s="3">
        <v>0</v>
      </c>
      <c r="Y621" s="3">
        <v>6.5</v>
      </c>
      <c r="Z621" s="3">
        <v>0</v>
      </c>
      <c r="AA621" s="3">
        <v>0</v>
      </c>
      <c r="AB621" s="3">
        <v>0</v>
      </c>
      <c r="AC621" s="3">
        <v>7.43</v>
      </c>
      <c r="AD621" s="3">
        <v>4.92</v>
      </c>
      <c r="AE621" s="3">
        <v>1.1599999999999999</v>
      </c>
      <c r="AF621" s="3">
        <v>4.3</v>
      </c>
      <c r="AG621" s="3">
        <v>0</v>
      </c>
      <c r="AH621" s="3">
        <v>0.2</v>
      </c>
      <c r="AI621" s="3">
        <v>0</v>
      </c>
      <c r="AJ621" s="3">
        <v>0</v>
      </c>
      <c r="AK621" s="3">
        <v>0</v>
      </c>
      <c r="AL621" s="3">
        <v>0.2</v>
      </c>
      <c r="AM621" s="3">
        <v>0</v>
      </c>
      <c r="AN621" s="3">
        <v>0</v>
      </c>
      <c r="AO621" s="3">
        <v>0</v>
      </c>
      <c r="AP621" s="3">
        <v>24.68</v>
      </c>
      <c r="AQ621" s="3">
        <v>0</v>
      </c>
      <c r="AR621" s="3">
        <v>33.979999999999997</v>
      </c>
      <c r="AS621" s="3">
        <v>0</v>
      </c>
      <c r="AT621" s="4">
        <v>0</v>
      </c>
    </row>
    <row r="622" spans="1:46" x14ac:dyDescent="0.25">
      <c r="A622" s="65">
        <v>2021</v>
      </c>
      <c r="B622" s="65">
        <v>12</v>
      </c>
      <c r="C622" s="63">
        <v>26</v>
      </c>
      <c r="D622" s="64">
        <v>21</v>
      </c>
      <c r="E622" s="5">
        <v>44.14</v>
      </c>
      <c r="F622" s="3">
        <v>0</v>
      </c>
      <c r="G622" s="3">
        <v>44.05</v>
      </c>
      <c r="H622" s="3">
        <v>0</v>
      </c>
      <c r="I622" s="3">
        <v>27.76</v>
      </c>
      <c r="J622" s="3">
        <v>0</v>
      </c>
      <c r="K622" s="3">
        <v>21.03</v>
      </c>
      <c r="L622" s="3">
        <v>0</v>
      </c>
      <c r="M622" s="3">
        <v>0</v>
      </c>
      <c r="N622" s="3">
        <v>11.95</v>
      </c>
      <c r="O622" s="3">
        <v>21.53</v>
      </c>
      <c r="P622" s="3">
        <v>0</v>
      </c>
      <c r="Q622" s="3">
        <v>6.06</v>
      </c>
      <c r="R622" s="3">
        <v>0</v>
      </c>
      <c r="S622" s="3">
        <v>1.3</v>
      </c>
      <c r="T622" s="3">
        <v>0</v>
      </c>
      <c r="U622" s="3">
        <v>0.2</v>
      </c>
      <c r="V622" s="3">
        <v>0</v>
      </c>
      <c r="W622" s="3">
        <v>7.1</v>
      </c>
      <c r="X622" s="3">
        <v>0</v>
      </c>
      <c r="Y622" s="3">
        <v>6.5</v>
      </c>
      <c r="Z622" s="3">
        <v>0</v>
      </c>
      <c r="AA622" s="3">
        <v>0</v>
      </c>
      <c r="AB622" s="3">
        <v>0</v>
      </c>
      <c r="AC622" s="3">
        <v>7.43</v>
      </c>
      <c r="AD622" s="3">
        <v>4.8600000000000003</v>
      </c>
      <c r="AE622" s="3">
        <v>1.1499999999999999</v>
      </c>
      <c r="AF622" s="3">
        <v>4.3</v>
      </c>
      <c r="AG622" s="3">
        <v>0</v>
      </c>
      <c r="AH622" s="3">
        <v>0.2</v>
      </c>
      <c r="AI622" s="3">
        <v>0</v>
      </c>
      <c r="AJ622" s="3">
        <v>0</v>
      </c>
      <c r="AK622" s="3">
        <v>0</v>
      </c>
      <c r="AL622" s="3">
        <v>0.2</v>
      </c>
      <c r="AM622" s="3">
        <v>0</v>
      </c>
      <c r="AN622" s="3">
        <v>0</v>
      </c>
      <c r="AO622" s="3">
        <v>0</v>
      </c>
      <c r="AP622" s="3">
        <v>24.7</v>
      </c>
      <c r="AQ622" s="3">
        <v>0</v>
      </c>
      <c r="AR622" s="3">
        <v>33.99</v>
      </c>
      <c r="AS622" s="3">
        <v>0</v>
      </c>
      <c r="AT622" s="4">
        <v>0</v>
      </c>
    </row>
    <row r="623" spans="1:46" x14ac:dyDescent="0.25">
      <c r="A623" s="65">
        <v>2021</v>
      </c>
      <c r="B623" s="65">
        <v>12</v>
      </c>
      <c r="C623" s="63">
        <v>26</v>
      </c>
      <c r="D623" s="64">
        <v>22</v>
      </c>
      <c r="E623" s="5">
        <v>44.77</v>
      </c>
      <c r="F623" s="3">
        <v>0</v>
      </c>
      <c r="G623" s="3">
        <v>44.08</v>
      </c>
      <c r="H623" s="3">
        <v>0</v>
      </c>
      <c r="I623" s="3">
        <v>27.81</v>
      </c>
      <c r="J623" s="3">
        <v>0</v>
      </c>
      <c r="K623" s="3">
        <v>21.09</v>
      </c>
      <c r="L623" s="3">
        <v>0</v>
      </c>
      <c r="M623" s="3">
        <v>0</v>
      </c>
      <c r="N623" s="3">
        <v>12.02</v>
      </c>
      <c r="O623" s="3">
        <v>21.55</v>
      </c>
      <c r="P623" s="3">
        <v>0</v>
      </c>
      <c r="Q623" s="3">
        <v>6.02</v>
      </c>
      <c r="R623" s="3">
        <v>0</v>
      </c>
      <c r="S623" s="3">
        <v>1.3</v>
      </c>
      <c r="T623" s="3">
        <v>0</v>
      </c>
      <c r="U623" s="3">
        <v>0.2</v>
      </c>
      <c r="V623" s="3">
        <v>0</v>
      </c>
      <c r="W623" s="3">
        <v>7.11</v>
      </c>
      <c r="X623" s="3">
        <v>0</v>
      </c>
      <c r="Y623" s="3">
        <v>6.56</v>
      </c>
      <c r="Z623" s="3">
        <v>0</v>
      </c>
      <c r="AA623" s="3">
        <v>0</v>
      </c>
      <c r="AB623" s="3">
        <v>0</v>
      </c>
      <c r="AC623" s="3">
        <v>7.42</v>
      </c>
      <c r="AD623" s="3">
        <v>4.88</v>
      </c>
      <c r="AE623" s="3">
        <v>1.1599999999999999</v>
      </c>
      <c r="AF623" s="3">
        <v>4.3</v>
      </c>
      <c r="AG623" s="3">
        <v>0</v>
      </c>
      <c r="AH623" s="3">
        <v>0.2</v>
      </c>
      <c r="AI623" s="3">
        <v>0</v>
      </c>
      <c r="AJ623" s="3">
        <v>0</v>
      </c>
      <c r="AK623" s="3">
        <v>1.19</v>
      </c>
      <c r="AL623" s="3">
        <v>0.2</v>
      </c>
      <c r="AM623" s="3">
        <v>0</v>
      </c>
      <c r="AN623" s="3">
        <v>0</v>
      </c>
      <c r="AO623" s="3">
        <v>0</v>
      </c>
      <c r="AP623" s="3">
        <v>24.88</v>
      </c>
      <c r="AQ623" s="3">
        <v>0</v>
      </c>
      <c r="AR623" s="3">
        <v>34.08</v>
      </c>
      <c r="AS623" s="3">
        <v>0</v>
      </c>
      <c r="AT623" s="4">
        <v>0</v>
      </c>
    </row>
    <row r="624" spans="1:46" x14ac:dyDescent="0.25">
      <c r="A624" s="65">
        <v>2021</v>
      </c>
      <c r="B624" s="65">
        <v>12</v>
      </c>
      <c r="C624" s="63">
        <v>26</v>
      </c>
      <c r="D624" s="64">
        <v>23</v>
      </c>
      <c r="E624" s="5">
        <v>43.81</v>
      </c>
      <c r="F624" s="3">
        <v>0</v>
      </c>
      <c r="G624" s="3">
        <v>44.03</v>
      </c>
      <c r="H624" s="3">
        <v>0</v>
      </c>
      <c r="I624" s="3">
        <v>27.85</v>
      </c>
      <c r="J624" s="3">
        <v>0</v>
      </c>
      <c r="K624" s="3">
        <v>21.01</v>
      </c>
      <c r="L624" s="3">
        <v>0</v>
      </c>
      <c r="M624" s="3">
        <v>0</v>
      </c>
      <c r="N624" s="3">
        <v>11.93</v>
      </c>
      <c r="O624" s="3">
        <v>21.53</v>
      </c>
      <c r="P624" s="3">
        <v>0</v>
      </c>
      <c r="Q624" s="3">
        <v>5.95</v>
      </c>
      <c r="R624" s="3">
        <v>0</v>
      </c>
      <c r="S624" s="3">
        <v>1.3</v>
      </c>
      <c r="T624" s="3">
        <v>0</v>
      </c>
      <c r="U624" s="3">
        <v>0.2</v>
      </c>
      <c r="V624" s="3">
        <v>0</v>
      </c>
      <c r="W624" s="3">
        <v>7.09</v>
      </c>
      <c r="X624" s="3">
        <v>0</v>
      </c>
      <c r="Y624" s="3">
        <v>6.49</v>
      </c>
      <c r="Z624" s="3">
        <v>0</v>
      </c>
      <c r="AA624" s="3">
        <v>0</v>
      </c>
      <c r="AB624" s="3">
        <v>0</v>
      </c>
      <c r="AC624" s="3">
        <v>7.42</v>
      </c>
      <c r="AD624" s="3">
        <v>4.8499999999999996</v>
      </c>
      <c r="AE624" s="3">
        <v>1.1499999999999999</v>
      </c>
      <c r="AF624" s="3">
        <v>4.3</v>
      </c>
      <c r="AG624" s="3">
        <v>0</v>
      </c>
      <c r="AH624" s="3">
        <v>0.2</v>
      </c>
      <c r="AI624" s="3">
        <v>0</v>
      </c>
      <c r="AJ624" s="3">
        <v>0</v>
      </c>
      <c r="AK624" s="3">
        <v>1.8</v>
      </c>
      <c r="AL624" s="3">
        <v>0.2</v>
      </c>
      <c r="AM624" s="3">
        <v>0</v>
      </c>
      <c r="AN624" s="3">
        <v>0</v>
      </c>
      <c r="AO624" s="3">
        <v>0</v>
      </c>
      <c r="AP624" s="3">
        <v>24.68</v>
      </c>
      <c r="AQ624" s="3">
        <v>0</v>
      </c>
      <c r="AR624" s="3">
        <v>34.020000000000003</v>
      </c>
      <c r="AS624" s="3">
        <v>0</v>
      </c>
      <c r="AT624" s="4">
        <v>0</v>
      </c>
    </row>
    <row r="625" spans="1:46" x14ac:dyDescent="0.25">
      <c r="A625" s="65">
        <v>2021</v>
      </c>
      <c r="B625" s="65">
        <v>12</v>
      </c>
      <c r="C625" s="63">
        <v>26</v>
      </c>
      <c r="D625" s="64">
        <v>24</v>
      </c>
      <c r="E625" s="5">
        <v>43.37</v>
      </c>
      <c r="F625" s="3">
        <v>0</v>
      </c>
      <c r="G625" s="3">
        <v>44.03</v>
      </c>
      <c r="H625" s="3">
        <v>0</v>
      </c>
      <c r="I625" s="3">
        <v>27.9</v>
      </c>
      <c r="J625" s="3">
        <v>0</v>
      </c>
      <c r="K625" s="3">
        <v>20.99</v>
      </c>
      <c r="L625" s="3">
        <v>0</v>
      </c>
      <c r="M625" s="3">
        <v>0</v>
      </c>
      <c r="N625" s="3">
        <v>11.92</v>
      </c>
      <c r="O625" s="3">
        <v>21.54</v>
      </c>
      <c r="P625" s="3">
        <v>0</v>
      </c>
      <c r="Q625" s="3">
        <v>5.98</v>
      </c>
      <c r="R625" s="3">
        <v>0</v>
      </c>
      <c r="S625" s="3">
        <v>1.3</v>
      </c>
      <c r="T625" s="3">
        <v>0</v>
      </c>
      <c r="U625" s="3">
        <v>0.2</v>
      </c>
      <c r="V625" s="3">
        <v>0</v>
      </c>
      <c r="W625" s="3">
        <v>7.1</v>
      </c>
      <c r="X625" s="3">
        <v>0</v>
      </c>
      <c r="Y625" s="3">
        <v>6.49</v>
      </c>
      <c r="Z625" s="3">
        <v>0</v>
      </c>
      <c r="AA625" s="3">
        <v>0</v>
      </c>
      <c r="AB625" s="3">
        <v>0</v>
      </c>
      <c r="AC625" s="3">
        <v>7.43</v>
      </c>
      <c r="AD625" s="3">
        <v>4.84</v>
      </c>
      <c r="AE625" s="3">
        <v>1.25</v>
      </c>
      <c r="AF625" s="3">
        <v>4.3</v>
      </c>
      <c r="AG625" s="3">
        <v>0</v>
      </c>
      <c r="AH625" s="3">
        <v>0.2</v>
      </c>
      <c r="AI625" s="3">
        <v>0</v>
      </c>
      <c r="AJ625" s="3">
        <v>0</v>
      </c>
      <c r="AK625" s="3">
        <v>1.79</v>
      </c>
      <c r="AL625" s="3">
        <v>0.2</v>
      </c>
      <c r="AM625" s="3">
        <v>0</v>
      </c>
      <c r="AN625" s="3">
        <v>0</v>
      </c>
      <c r="AO625" s="3">
        <v>0</v>
      </c>
      <c r="AP625" s="3">
        <v>24.63</v>
      </c>
      <c r="AQ625" s="3">
        <v>0</v>
      </c>
      <c r="AR625" s="3">
        <v>33.96</v>
      </c>
      <c r="AS625" s="3">
        <v>0</v>
      </c>
      <c r="AT625" s="4">
        <v>0</v>
      </c>
    </row>
    <row r="626" spans="1:46" x14ac:dyDescent="0.25">
      <c r="A626" s="65">
        <v>2021</v>
      </c>
      <c r="B626" s="65">
        <v>12</v>
      </c>
      <c r="C626" s="63">
        <v>27</v>
      </c>
      <c r="D626" s="64">
        <v>1</v>
      </c>
      <c r="E626" s="5">
        <v>43.93</v>
      </c>
      <c r="F626" s="3">
        <v>0</v>
      </c>
      <c r="G626" s="3">
        <v>44.06</v>
      </c>
      <c r="H626" s="3">
        <v>0</v>
      </c>
      <c r="I626" s="3">
        <v>27.93</v>
      </c>
      <c r="J626" s="3">
        <v>0</v>
      </c>
      <c r="K626" s="3">
        <v>16.079999999999998</v>
      </c>
      <c r="L626" s="3">
        <v>0</v>
      </c>
      <c r="M626" s="3">
        <v>0</v>
      </c>
      <c r="N626" s="3">
        <v>11.99</v>
      </c>
      <c r="O626" s="3">
        <v>21.55</v>
      </c>
      <c r="P626" s="3">
        <v>0</v>
      </c>
      <c r="Q626" s="3">
        <v>6.03</v>
      </c>
      <c r="R626" s="3">
        <v>0</v>
      </c>
      <c r="S626" s="3">
        <v>1.3</v>
      </c>
      <c r="T626" s="3">
        <v>0</v>
      </c>
      <c r="U626" s="3">
        <v>0.2</v>
      </c>
      <c r="V626" s="3">
        <v>0</v>
      </c>
      <c r="W626" s="3">
        <v>7.1</v>
      </c>
      <c r="X626" s="3">
        <v>0</v>
      </c>
      <c r="Y626" s="3">
        <v>6.54</v>
      </c>
      <c r="Z626" s="3">
        <v>0.5</v>
      </c>
      <c r="AA626" s="3">
        <v>0</v>
      </c>
      <c r="AB626" s="3">
        <v>0</v>
      </c>
      <c r="AC626" s="3">
        <v>7.43</v>
      </c>
      <c r="AD626" s="3">
        <v>4.8600000000000003</v>
      </c>
      <c r="AE626" s="3">
        <v>1.1599999999999999</v>
      </c>
      <c r="AF626" s="3">
        <v>4.3</v>
      </c>
      <c r="AG626" s="3">
        <v>0</v>
      </c>
      <c r="AH626" s="3">
        <v>0.2</v>
      </c>
      <c r="AI626" s="3">
        <v>0</v>
      </c>
      <c r="AJ626" s="3">
        <v>0</v>
      </c>
      <c r="AK626" s="3">
        <v>1.8</v>
      </c>
      <c r="AL626" s="3">
        <v>0.2</v>
      </c>
      <c r="AM626" s="3">
        <v>0</v>
      </c>
      <c r="AN626" s="3">
        <v>0</v>
      </c>
      <c r="AO626" s="3">
        <v>0</v>
      </c>
      <c r="AP626" s="3">
        <v>20.46</v>
      </c>
      <c r="AQ626" s="3">
        <v>0</v>
      </c>
      <c r="AR626" s="3">
        <v>16.670000000000002</v>
      </c>
      <c r="AS626" s="3">
        <v>0</v>
      </c>
      <c r="AT626" s="4">
        <v>0</v>
      </c>
    </row>
    <row r="627" spans="1:46" x14ac:dyDescent="0.25">
      <c r="A627" s="65">
        <v>2021</v>
      </c>
      <c r="B627" s="65">
        <v>12</v>
      </c>
      <c r="C627" s="63">
        <v>27</v>
      </c>
      <c r="D627" s="64">
        <v>2</v>
      </c>
      <c r="E627" s="5">
        <v>43.18</v>
      </c>
      <c r="F627" s="3">
        <v>0</v>
      </c>
      <c r="G627" s="3">
        <v>44.01</v>
      </c>
      <c r="H627" s="3">
        <v>0</v>
      </c>
      <c r="I627" s="3">
        <v>27.96</v>
      </c>
      <c r="J627" s="3">
        <v>0</v>
      </c>
      <c r="K627" s="3">
        <v>0</v>
      </c>
      <c r="L627" s="3">
        <v>0</v>
      </c>
      <c r="M627" s="3">
        <v>0</v>
      </c>
      <c r="N627" s="3">
        <v>11.93</v>
      </c>
      <c r="O627" s="3">
        <v>21.52</v>
      </c>
      <c r="P627" s="3">
        <v>0</v>
      </c>
      <c r="Q627" s="3">
        <v>6.07</v>
      </c>
      <c r="R627" s="3">
        <v>0</v>
      </c>
      <c r="S627" s="3">
        <v>1.3</v>
      </c>
      <c r="T627" s="3">
        <v>0</v>
      </c>
      <c r="U627" s="3">
        <v>0.2</v>
      </c>
      <c r="V627" s="3">
        <v>0</v>
      </c>
      <c r="W627" s="3">
        <v>7.09</v>
      </c>
      <c r="X627" s="3">
        <v>0</v>
      </c>
      <c r="Y627" s="3">
        <v>6.5</v>
      </c>
      <c r="Z627" s="3">
        <v>0.5</v>
      </c>
      <c r="AA627" s="3">
        <v>0</v>
      </c>
      <c r="AB627" s="3">
        <v>0</v>
      </c>
      <c r="AC627" s="3">
        <v>7.43</v>
      </c>
      <c r="AD627" s="3">
        <v>4.8</v>
      </c>
      <c r="AE627" s="3">
        <v>1.1100000000000001</v>
      </c>
      <c r="AF627" s="3">
        <v>4.3</v>
      </c>
      <c r="AG627" s="3">
        <v>0</v>
      </c>
      <c r="AH627" s="3">
        <v>0.2</v>
      </c>
      <c r="AI627" s="3">
        <v>0</v>
      </c>
      <c r="AJ627" s="3">
        <v>0</v>
      </c>
      <c r="AK627" s="3">
        <v>1.8</v>
      </c>
      <c r="AL627" s="3">
        <v>0.2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4">
        <v>0</v>
      </c>
    </row>
    <row r="628" spans="1:46" x14ac:dyDescent="0.25">
      <c r="A628" s="65">
        <v>2021</v>
      </c>
      <c r="B628" s="65">
        <v>12</v>
      </c>
      <c r="C628" s="63">
        <v>27</v>
      </c>
      <c r="D628" s="64">
        <v>3</v>
      </c>
      <c r="E628" s="5">
        <v>4.33</v>
      </c>
      <c r="F628" s="3">
        <v>0</v>
      </c>
      <c r="G628" s="3">
        <v>14.52</v>
      </c>
      <c r="H628" s="3">
        <v>0</v>
      </c>
      <c r="I628" s="3">
        <v>27.96</v>
      </c>
      <c r="J628" s="3">
        <v>0</v>
      </c>
      <c r="K628" s="3">
        <v>0</v>
      </c>
      <c r="L628" s="3">
        <v>0</v>
      </c>
      <c r="M628" s="3">
        <v>0</v>
      </c>
      <c r="N628" s="3">
        <v>12</v>
      </c>
      <c r="O628" s="3">
        <v>21.55</v>
      </c>
      <c r="P628" s="3">
        <v>0</v>
      </c>
      <c r="Q628" s="3">
        <v>6.08</v>
      </c>
      <c r="R628" s="3">
        <v>0</v>
      </c>
      <c r="S628" s="3">
        <v>1.3</v>
      </c>
      <c r="T628" s="3">
        <v>0</v>
      </c>
      <c r="U628" s="3">
        <v>0.2</v>
      </c>
      <c r="V628" s="3">
        <v>0</v>
      </c>
      <c r="W628" s="3">
        <v>7.1</v>
      </c>
      <c r="X628" s="3">
        <v>0</v>
      </c>
      <c r="Y628" s="3">
        <v>6.54</v>
      </c>
      <c r="Z628" s="3">
        <v>0.5</v>
      </c>
      <c r="AA628" s="3">
        <v>0</v>
      </c>
      <c r="AB628" s="3">
        <v>0</v>
      </c>
      <c r="AC628" s="3">
        <v>7.43</v>
      </c>
      <c r="AD628" s="3">
        <v>4.8</v>
      </c>
      <c r="AE628" s="3">
        <v>1.1399999999999999</v>
      </c>
      <c r="AF628" s="3">
        <v>4.3</v>
      </c>
      <c r="AG628" s="3">
        <v>0</v>
      </c>
      <c r="AH628" s="3">
        <v>0.2</v>
      </c>
      <c r="AI628" s="3">
        <v>0</v>
      </c>
      <c r="AJ628" s="3">
        <v>0</v>
      </c>
      <c r="AK628" s="3">
        <v>1.8</v>
      </c>
      <c r="AL628" s="3">
        <v>0.2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4">
        <v>0</v>
      </c>
    </row>
    <row r="629" spans="1:46" x14ac:dyDescent="0.25">
      <c r="A629" s="65">
        <v>2021</v>
      </c>
      <c r="B629" s="65">
        <v>12</v>
      </c>
      <c r="C629" s="63">
        <v>27</v>
      </c>
      <c r="D629" s="64">
        <v>4</v>
      </c>
      <c r="E629" s="5">
        <v>0</v>
      </c>
      <c r="F629" s="3">
        <v>0</v>
      </c>
      <c r="G629" s="3">
        <v>0</v>
      </c>
      <c r="H629" s="3">
        <v>0</v>
      </c>
      <c r="I629" s="3">
        <v>26.81</v>
      </c>
      <c r="J629" s="3">
        <v>0</v>
      </c>
      <c r="K629" s="3">
        <v>0</v>
      </c>
      <c r="L629" s="3">
        <v>0</v>
      </c>
      <c r="M629" s="3">
        <v>0</v>
      </c>
      <c r="N629" s="3">
        <v>11.97</v>
      </c>
      <c r="O629" s="3">
        <v>21.55</v>
      </c>
      <c r="P629" s="3">
        <v>0</v>
      </c>
      <c r="Q629" s="3">
        <v>6.05</v>
      </c>
      <c r="R629" s="3">
        <v>0</v>
      </c>
      <c r="S629" s="3">
        <v>1.3</v>
      </c>
      <c r="T629" s="3">
        <v>0</v>
      </c>
      <c r="U629" s="3">
        <v>0.2</v>
      </c>
      <c r="V629" s="3">
        <v>0</v>
      </c>
      <c r="W629" s="3">
        <v>7.1</v>
      </c>
      <c r="X629" s="3">
        <v>0</v>
      </c>
      <c r="Y629" s="3">
        <v>6.52</v>
      </c>
      <c r="Z629" s="3">
        <v>0.5</v>
      </c>
      <c r="AA629" s="3">
        <v>0</v>
      </c>
      <c r="AB629" s="3">
        <v>0</v>
      </c>
      <c r="AC629" s="3">
        <v>7.43</v>
      </c>
      <c r="AD629" s="3">
        <v>4.78</v>
      </c>
      <c r="AE629" s="3">
        <v>1.1299999999999999</v>
      </c>
      <c r="AF629" s="3">
        <v>4.3</v>
      </c>
      <c r="AG629" s="3">
        <v>0</v>
      </c>
      <c r="AH629" s="3">
        <v>0.2</v>
      </c>
      <c r="AI629" s="3">
        <v>0</v>
      </c>
      <c r="AJ629" s="3">
        <v>0</v>
      </c>
      <c r="AK629" s="3">
        <v>1.8</v>
      </c>
      <c r="AL629" s="3">
        <v>0.2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4">
        <v>0</v>
      </c>
    </row>
    <row r="630" spans="1:46" x14ac:dyDescent="0.25">
      <c r="A630" s="65">
        <v>2021</v>
      </c>
      <c r="B630" s="65">
        <v>12</v>
      </c>
      <c r="C630" s="63">
        <v>27</v>
      </c>
      <c r="D630" s="64">
        <v>5</v>
      </c>
      <c r="E630" s="5">
        <v>0</v>
      </c>
      <c r="F630" s="3">
        <v>0</v>
      </c>
      <c r="G630" s="3">
        <v>0</v>
      </c>
      <c r="H630" s="3">
        <v>0</v>
      </c>
      <c r="I630" s="3">
        <v>19.21</v>
      </c>
      <c r="J630" s="3">
        <v>0</v>
      </c>
      <c r="K630" s="3">
        <v>0</v>
      </c>
      <c r="L630" s="3">
        <v>0</v>
      </c>
      <c r="M630" s="3">
        <v>0</v>
      </c>
      <c r="N630" s="3">
        <v>11.93</v>
      </c>
      <c r="O630" s="3">
        <v>21.53</v>
      </c>
      <c r="P630" s="3">
        <v>0</v>
      </c>
      <c r="Q630" s="3">
        <v>6.02</v>
      </c>
      <c r="R630" s="3">
        <v>0</v>
      </c>
      <c r="S630" s="3">
        <v>1.3</v>
      </c>
      <c r="T630" s="3">
        <v>0</v>
      </c>
      <c r="U630" s="3">
        <v>0.2</v>
      </c>
      <c r="V630" s="3">
        <v>0</v>
      </c>
      <c r="W630" s="3">
        <v>7.1</v>
      </c>
      <c r="X630" s="3">
        <v>0</v>
      </c>
      <c r="Y630" s="3">
        <v>6.49</v>
      </c>
      <c r="Z630" s="3">
        <v>0.5</v>
      </c>
      <c r="AA630" s="3">
        <v>0</v>
      </c>
      <c r="AB630" s="3">
        <v>0</v>
      </c>
      <c r="AC630" s="3">
        <v>7.42</v>
      </c>
      <c r="AD630" s="3">
        <v>4.7699999999999996</v>
      </c>
      <c r="AE630" s="3">
        <v>1.1100000000000001</v>
      </c>
      <c r="AF630" s="3">
        <v>4.3</v>
      </c>
      <c r="AG630" s="3">
        <v>0</v>
      </c>
      <c r="AH630" s="3">
        <v>0.2</v>
      </c>
      <c r="AI630" s="3">
        <v>0</v>
      </c>
      <c r="AJ630" s="3">
        <v>0</v>
      </c>
      <c r="AK630" s="3">
        <v>1.8</v>
      </c>
      <c r="AL630" s="3">
        <v>0.2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4">
        <v>0</v>
      </c>
    </row>
    <row r="631" spans="1:46" x14ac:dyDescent="0.25">
      <c r="A631" s="65">
        <v>2021</v>
      </c>
      <c r="B631" s="65">
        <v>12</v>
      </c>
      <c r="C631" s="63">
        <v>27</v>
      </c>
      <c r="D631" s="64">
        <v>6</v>
      </c>
      <c r="E631" s="5">
        <v>0</v>
      </c>
      <c r="F631" s="3">
        <v>0</v>
      </c>
      <c r="G631" s="3">
        <v>0</v>
      </c>
      <c r="H631" s="3">
        <v>0</v>
      </c>
      <c r="I631" s="3">
        <v>26.22</v>
      </c>
      <c r="J631" s="3">
        <v>0</v>
      </c>
      <c r="K631" s="3">
        <v>0</v>
      </c>
      <c r="L631" s="3">
        <v>0</v>
      </c>
      <c r="M631" s="3">
        <v>0</v>
      </c>
      <c r="N631" s="3">
        <v>12.01</v>
      </c>
      <c r="O631" s="3">
        <v>21.56</v>
      </c>
      <c r="P631" s="3">
        <v>0</v>
      </c>
      <c r="Q631" s="3">
        <v>5.98</v>
      </c>
      <c r="R631" s="3">
        <v>0</v>
      </c>
      <c r="S631" s="3">
        <v>1.3</v>
      </c>
      <c r="T631" s="3">
        <v>0</v>
      </c>
      <c r="U631" s="3">
        <v>0.2</v>
      </c>
      <c r="V631" s="3">
        <v>0</v>
      </c>
      <c r="W631" s="3">
        <v>7.11</v>
      </c>
      <c r="X631" s="3">
        <v>0</v>
      </c>
      <c r="Y631" s="3">
        <v>6.55</v>
      </c>
      <c r="Z631" s="3">
        <v>0.5</v>
      </c>
      <c r="AA631" s="3">
        <v>0</v>
      </c>
      <c r="AB631" s="3">
        <v>0</v>
      </c>
      <c r="AC631" s="3">
        <v>7.43</v>
      </c>
      <c r="AD631" s="3">
        <v>4.6500000000000004</v>
      </c>
      <c r="AE631" s="3">
        <v>1.1299999999999999</v>
      </c>
      <c r="AF631" s="3">
        <v>4.3</v>
      </c>
      <c r="AG631" s="3">
        <v>0</v>
      </c>
      <c r="AH631" s="3">
        <v>0.2</v>
      </c>
      <c r="AI631" s="3">
        <v>0</v>
      </c>
      <c r="AJ631" s="3">
        <v>0</v>
      </c>
      <c r="AK631" s="3">
        <v>1.8</v>
      </c>
      <c r="AL631" s="3">
        <v>0.2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4">
        <v>0</v>
      </c>
    </row>
    <row r="632" spans="1:46" x14ac:dyDescent="0.25">
      <c r="A632" s="65">
        <v>2021</v>
      </c>
      <c r="B632" s="65">
        <v>12</v>
      </c>
      <c r="C632" s="63">
        <v>27</v>
      </c>
      <c r="D632" s="64">
        <v>7</v>
      </c>
      <c r="E632" s="5">
        <v>0</v>
      </c>
      <c r="F632" s="3">
        <v>0</v>
      </c>
      <c r="G632" s="3">
        <v>0</v>
      </c>
      <c r="H632" s="3">
        <v>0</v>
      </c>
      <c r="I632" s="3">
        <v>26.22</v>
      </c>
      <c r="J632" s="3">
        <v>0</v>
      </c>
      <c r="K632" s="3">
        <v>0</v>
      </c>
      <c r="L632" s="3">
        <v>0</v>
      </c>
      <c r="M632" s="3">
        <v>0</v>
      </c>
      <c r="N632" s="3">
        <v>11.99</v>
      </c>
      <c r="O632" s="3">
        <v>21.55</v>
      </c>
      <c r="P632" s="3">
        <v>0</v>
      </c>
      <c r="Q632" s="3">
        <v>5.95</v>
      </c>
      <c r="R632" s="3">
        <v>0</v>
      </c>
      <c r="S632" s="3">
        <v>1.3</v>
      </c>
      <c r="T632" s="3">
        <v>0</v>
      </c>
      <c r="U632" s="3">
        <v>0</v>
      </c>
      <c r="V632" s="3">
        <v>8.57</v>
      </c>
      <c r="W632" s="3">
        <v>7.1</v>
      </c>
      <c r="X632" s="3">
        <v>0</v>
      </c>
      <c r="Y632" s="3">
        <v>6.54</v>
      </c>
      <c r="Z632" s="3">
        <v>0.5</v>
      </c>
      <c r="AA632" s="3">
        <v>0</v>
      </c>
      <c r="AB632" s="3">
        <v>0</v>
      </c>
      <c r="AC632" s="3">
        <v>7.43</v>
      </c>
      <c r="AD632" s="3">
        <v>4.83</v>
      </c>
      <c r="AE632" s="3">
        <v>1.1399999999999999</v>
      </c>
      <c r="AF632" s="3">
        <v>4.3</v>
      </c>
      <c r="AG632" s="3">
        <v>0</v>
      </c>
      <c r="AH632" s="3">
        <v>0.2</v>
      </c>
      <c r="AI632" s="3">
        <v>0</v>
      </c>
      <c r="AJ632" s="3">
        <v>0</v>
      </c>
      <c r="AK632" s="3">
        <v>1.8</v>
      </c>
      <c r="AL632" s="3">
        <v>0.2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4">
        <v>0</v>
      </c>
    </row>
    <row r="633" spans="1:46" x14ac:dyDescent="0.25">
      <c r="A633" s="65">
        <v>2021</v>
      </c>
      <c r="B633" s="65">
        <v>12</v>
      </c>
      <c r="C633" s="63">
        <v>27</v>
      </c>
      <c r="D633" s="64">
        <v>8</v>
      </c>
      <c r="E633" s="5">
        <v>0</v>
      </c>
      <c r="F633" s="3">
        <v>0</v>
      </c>
      <c r="G633" s="3">
        <v>0</v>
      </c>
      <c r="H633" s="3">
        <v>0</v>
      </c>
      <c r="I633" s="3">
        <v>18.37</v>
      </c>
      <c r="J633" s="3">
        <v>0</v>
      </c>
      <c r="K633" s="3">
        <v>0</v>
      </c>
      <c r="L633" s="3">
        <v>0</v>
      </c>
      <c r="M633" s="3">
        <v>0</v>
      </c>
      <c r="N633" s="3">
        <v>12</v>
      </c>
      <c r="O633" s="3">
        <v>21.57</v>
      </c>
      <c r="P633" s="3">
        <v>0</v>
      </c>
      <c r="Q633" s="3">
        <v>5.92</v>
      </c>
      <c r="R633" s="3">
        <v>0</v>
      </c>
      <c r="S633" s="3">
        <v>1.3</v>
      </c>
      <c r="T633" s="3">
        <v>0</v>
      </c>
      <c r="U633" s="3">
        <v>0</v>
      </c>
      <c r="V633" s="3">
        <v>9.06</v>
      </c>
      <c r="W633" s="3">
        <v>7.11</v>
      </c>
      <c r="X633" s="3">
        <v>0</v>
      </c>
      <c r="Y633" s="3">
        <v>6.54</v>
      </c>
      <c r="Z633" s="3">
        <v>0.5</v>
      </c>
      <c r="AA633" s="3">
        <v>0</v>
      </c>
      <c r="AB633" s="3">
        <v>0</v>
      </c>
      <c r="AC633" s="3">
        <v>7.42</v>
      </c>
      <c r="AD633" s="3">
        <v>4.87</v>
      </c>
      <c r="AE633" s="3">
        <v>1.18</v>
      </c>
      <c r="AF633" s="3">
        <v>4.3</v>
      </c>
      <c r="AG633" s="3">
        <v>0</v>
      </c>
      <c r="AH633" s="3">
        <v>0.2</v>
      </c>
      <c r="AI633" s="3">
        <v>0</v>
      </c>
      <c r="AJ633" s="3">
        <v>0</v>
      </c>
      <c r="AK633" s="3">
        <v>1.79</v>
      </c>
      <c r="AL633" s="3">
        <v>0.2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4">
        <v>0</v>
      </c>
    </row>
    <row r="634" spans="1:46" x14ac:dyDescent="0.25">
      <c r="A634" s="65">
        <v>2021</v>
      </c>
      <c r="B634" s="65">
        <v>12</v>
      </c>
      <c r="C634" s="63">
        <v>27</v>
      </c>
      <c r="D634" s="64">
        <v>9</v>
      </c>
      <c r="E634" s="5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12.01</v>
      </c>
      <c r="O634" s="3">
        <v>21.55</v>
      </c>
      <c r="P634" s="3">
        <v>0</v>
      </c>
      <c r="Q634" s="3">
        <v>5.89</v>
      </c>
      <c r="R634" s="3">
        <v>0</v>
      </c>
      <c r="S634" s="3">
        <v>1.3</v>
      </c>
      <c r="T634" s="3">
        <v>0</v>
      </c>
      <c r="U634" s="3">
        <v>0</v>
      </c>
      <c r="V634" s="3">
        <v>9.06</v>
      </c>
      <c r="W634" s="3">
        <v>7.1</v>
      </c>
      <c r="X634" s="3">
        <v>0</v>
      </c>
      <c r="Y634" s="3">
        <v>3.89</v>
      </c>
      <c r="Z634" s="3">
        <v>0.5</v>
      </c>
      <c r="AA634" s="3">
        <v>0</v>
      </c>
      <c r="AB634" s="3">
        <v>0</v>
      </c>
      <c r="AC634" s="3">
        <v>7.53</v>
      </c>
      <c r="AD634" s="3">
        <v>4.91</v>
      </c>
      <c r="AE634" s="3">
        <v>1.2</v>
      </c>
      <c r="AF634" s="3">
        <v>4.3</v>
      </c>
      <c r="AG634" s="3">
        <v>0</v>
      </c>
      <c r="AH634" s="3">
        <v>0.2</v>
      </c>
      <c r="AI634" s="3">
        <v>0</v>
      </c>
      <c r="AJ634" s="3">
        <v>0</v>
      </c>
      <c r="AK634" s="3">
        <v>1.79</v>
      </c>
      <c r="AL634" s="3">
        <v>0.2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4">
        <v>0</v>
      </c>
    </row>
    <row r="635" spans="1:46" x14ac:dyDescent="0.25">
      <c r="A635" s="65">
        <v>2021</v>
      </c>
      <c r="B635" s="65">
        <v>12</v>
      </c>
      <c r="C635" s="63">
        <v>27</v>
      </c>
      <c r="D635" s="64">
        <v>10</v>
      </c>
      <c r="E635" s="5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11.91</v>
      </c>
      <c r="O635" s="3">
        <v>21.48</v>
      </c>
      <c r="P635" s="3">
        <v>0</v>
      </c>
      <c r="Q635" s="3">
        <v>5.85</v>
      </c>
      <c r="R635" s="3">
        <v>0</v>
      </c>
      <c r="S635" s="3">
        <v>1.3</v>
      </c>
      <c r="T635" s="3">
        <v>0</v>
      </c>
      <c r="U635" s="3">
        <v>0</v>
      </c>
      <c r="V635" s="3">
        <v>9.01</v>
      </c>
      <c r="W635" s="3">
        <v>7.09</v>
      </c>
      <c r="X635" s="3">
        <v>0</v>
      </c>
      <c r="Y635" s="3">
        <v>6.48</v>
      </c>
      <c r="Z635" s="3">
        <v>0.5</v>
      </c>
      <c r="AA635" s="3">
        <v>0</v>
      </c>
      <c r="AB635" s="3">
        <v>0</v>
      </c>
      <c r="AC635" s="3">
        <v>7.52</v>
      </c>
      <c r="AD635" s="3">
        <v>4.9000000000000004</v>
      </c>
      <c r="AE635" s="3">
        <v>1.1499999999999999</v>
      </c>
      <c r="AF635" s="3">
        <v>4.3</v>
      </c>
      <c r="AG635" s="3">
        <v>0</v>
      </c>
      <c r="AH635" s="3">
        <v>0.2</v>
      </c>
      <c r="AI635" s="3">
        <v>0</v>
      </c>
      <c r="AJ635" s="3">
        <v>0</v>
      </c>
      <c r="AK635" s="3">
        <v>1.78</v>
      </c>
      <c r="AL635" s="3">
        <v>0.2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4">
        <v>1.4</v>
      </c>
    </row>
    <row r="636" spans="1:46" x14ac:dyDescent="0.25">
      <c r="A636" s="65">
        <v>2021</v>
      </c>
      <c r="B636" s="65">
        <v>12</v>
      </c>
      <c r="C636" s="63">
        <v>27</v>
      </c>
      <c r="D636" s="64">
        <v>11</v>
      </c>
      <c r="E636" s="5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11.92</v>
      </c>
      <c r="O636" s="3">
        <v>11.49</v>
      </c>
      <c r="P636" s="3">
        <v>10.68</v>
      </c>
      <c r="Q636" s="3">
        <v>5.82</v>
      </c>
      <c r="R636" s="3">
        <v>0</v>
      </c>
      <c r="S636" s="3">
        <v>1.3</v>
      </c>
      <c r="T636" s="3">
        <v>0</v>
      </c>
      <c r="U636" s="3">
        <v>0</v>
      </c>
      <c r="V636" s="3">
        <v>9.0299999999999994</v>
      </c>
      <c r="W636" s="3">
        <v>7.09</v>
      </c>
      <c r="X636" s="3">
        <v>0</v>
      </c>
      <c r="Y636" s="3">
        <v>6.47</v>
      </c>
      <c r="Z636" s="3">
        <v>0.5</v>
      </c>
      <c r="AA636" s="3">
        <v>0</v>
      </c>
      <c r="AB636" s="3">
        <v>0</v>
      </c>
      <c r="AC636" s="3">
        <v>7.54</v>
      </c>
      <c r="AD636" s="3">
        <v>4.91</v>
      </c>
      <c r="AE636" s="3">
        <v>1.1599999999999999</v>
      </c>
      <c r="AF636" s="3">
        <v>4.3</v>
      </c>
      <c r="AG636" s="3">
        <v>0</v>
      </c>
      <c r="AH636" s="3">
        <v>0.2</v>
      </c>
      <c r="AI636" s="3">
        <v>0</v>
      </c>
      <c r="AJ636" s="3">
        <v>0</v>
      </c>
      <c r="AK636" s="3">
        <v>1.79</v>
      </c>
      <c r="AL636" s="3">
        <v>0.2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4">
        <v>1.4</v>
      </c>
    </row>
    <row r="637" spans="1:46" x14ac:dyDescent="0.25">
      <c r="A637" s="65">
        <v>2021</v>
      </c>
      <c r="B637" s="65">
        <v>12</v>
      </c>
      <c r="C637" s="63">
        <v>27</v>
      </c>
      <c r="D637" s="64">
        <v>12</v>
      </c>
      <c r="E637" s="5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11.97</v>
      </c>
      <c r="O637" s="3">
        <v>0</v>
      </c>
      <c r="P637" s="3">
        <v>21.57</v>
      </c>
      <c r="Q637" s="3">
        <v>5.78</v>
      </c>
      <c r="R637" s="3">
        <v>0</v>
      </c>
      <c r="S637" s="3">
        <v>1.3</v>
      </c>
      <c r="T637" s="3">
        <v>0</v>
      </c>
      <c r="U637" s="3">
        <v>0</v>
      </c>
      <c r="V637" s="3">
        <v>9.02</v>
      </c>
      <c r="W637" s="3">
        <v>7.09</v>
      </c>
      <c r="X637" s="3">
        <v>0</v>
      </c>
      <c r="Y637" s="3">
        <v>6.5</v>
      </c>
      <c r="Z637" s="3">
        <v>0.5</v>
      </c>
      <c r="AA637" s="3">
        <v>0</v>
      </c>
      <c r="AB637" s="3">
        <v>0</v>
      </c>
      <c r="AC637" s="3">
        <v>7.53</v>
      </c>
      <c r="AD637" s="3">
        <v>4.91</v>
      </c>
      <c r="AE637" s="3">
        <v>1.23</v>
      </c>
      <c r="AF637" s="3">
        <v>4.3</v>
      </c>
      <c r="AG637" s="3">
        <v>0</v>
      </c>
      <c r="AH637" s="3">
        <v>0.2</v>
      </c>
      <c r="AI637" s="3">
        <v>0</v>
      </c>
      <c r="AJ637" s="3">
        <v>0</v>
      </c>
      <c r="AK637" s="3">
        <v>1.76</v>
      </c>
      <c r="AL637" s="3">
        <v>0.2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4">
        <v>1.4</v>
      </c>
    </row>
    <row r="638" spans="1:46" x14ac:dyDescent="0.25">
      <c r="A638" s="65">
        <v>2021</v>
      </c>
      <c r="B638" s="65">
        <v>12</v>
      </c>
      <c r="C638" s="63">
        <v>27</v>
      </c>
      <c r="D638" s="64">
        <v>13</v>
      </c>
      <c r="E638" s="5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12.01</v>
      </c>
      <c r="O638" s="3">
        <v>0</v>
      </c>
      <c r="P638" s="3">
        <v>21.64</v>
      </c>
      <c r="Q638" s="3">
        <v>5.84</v>
      </c>
      <c r="R638" s="3">
        <v>0</v>
      </c>
      <c r="S638" s="3">
        <v>1.3</v>
      </c>
      <c r="T638" s="3">
        <v>0</v>
      </c>
      <c r="U638" s="3">
        <v>0</v>
      </c>
      <c r="V638" s="3">
        <v>0.28999999999999998</v>
      </c>
      <c r="W638" s="3">
        <v>7.11</v>
      </c>
      <c r="X638" s="3">
        <v>0</v>
      </c>
      <c r="Y638" s="3">
        <v>6.54</v>
      </c>
      <c r="Z638" s="3">
        <v>0.5</v>
      </c>
      <c r="AA638" s="3">
        <v>0</v>
      </c>
      <c r="AB638" s="3">
        <v>0</v>
      </c>
      <c r="AC638" s="3">
        <v>7.53</v>
      </c>
      <c r="AD638" s="3">
        <v>4.93</v>
      </c>
      <c r="AE638" s="3">
        <v>1.27</v>
      </c>
      <c r="AF638" s="3">
        <v>4.3</v>
      </c>
      <c r="AG638" s="3">
        <v>0</v>
      </c>
      <c r="AH638" s="3">
        <v>0.2</v>
      </c>
      <c r="AI638" s="3">
        <v>0</v>
      </c>
      <c r="AJ638" s="3">
        <v>0</v>
      </c>
      <c r="AK638" s="3">
        <v>0.97</v>
      </c>
      <c r="AL638" s="3">
        <v>0.2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4">
        <v>1.4</v>
      </c>
    </row>
    <row r="639" spans="1:46" x14ac:dyDescent="0.25">
      <c r="A639" s="65">
        <v>2021</v>
      </c>
      <c r="B639" s="65">
        <v>12</v>
      </c>
      <c r="C639" s="63">
        <v>27</v>
      </c>
      <c r="D639" s="64">
        <v>14</v>
      </c>
      <c r="E639" s="5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11.9</v>
      </c>
      <c r="O639" s="3">
        <v>0</v>
      </c>
      <c r="P639" s="3">
        <v>21.58</v>
      </c>
      <c r="Q639" s="3">
        <v>5.82</v>
      </c>
      <c r="R639" s="3">
        <v>0</v>
      </c>
      <c r="S639" s="3">
        <v>1.3</v>
      </c>
      <c r="T639" s="3">
        <v>0</v>
      </c>
      <c r="U639" s="3">
        <v>0</v>
      </c>
      <c r="V639" s="3">
        <v>0</v>
      </c>
      <c r="W639" s="3">
        <v>7.09</v>
      </c>
      <c r="X639" s="3">
        <v>0</v>
      </c>
      <c r="Y639" s="3">
        <v>6.48</v>
      </c>
      <c r="Z639" s="3">
        <v>0.5</v>
      </c>
      <c r="AA639" s="3">
        <v>0</v>
      </c>
      <c r="AB639" s="3">
        <v>0</v>
      </c>
      <c r="AC639" s="3">
        <v>7.53</v>
      </c>
      <c r="AD639" s="3">
        <v>4.84</v>
      </c>
      <c r="AE639" s="3">
        <v>1.18</v>
      </c>
      <c r="AF639" s="3">
        <v>4.3</v>
      </c>
      <c r="AG639" s="3">
        <v>0</v>
      </c>
      <c r="AH639" s="3">
        <v>0.2</v>
      </c>
      <c r="AI639" s="3">
        <v>0</v>
      </c>
      <c r="AJ639" s="3">
        <v>0</v>
      </c>
      <c r="AK639" s="3">
        <v>0</v>
      </c>
      <c r="AL639" s="3">
        <v>0.2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4">
        <v>1.4</v>
      </c>
    </row>
    <row r="640" spans="1:46" x14ac:dyDescent="0.25">
      <c r="A640" s="65">
        <v>2021</v>
      </c>
      <c r="B640" s="65">
        <v>12</v>
      </c>
      <c r="C640" s="63">
        <v>27</v>
      </c>
      <c r="D640" s="64">
        <v>15</v>
      </c>
      <c r="E640" s="5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11.95</v>
      </c>
      <c r="O640" s="3">
        <v>0</v>
      </c>
      <c r="P640" s="3">
        <v>21.59</v>
      </c>
      <c r="Q640" s="3">
        <v>5.79</v>
      </c>
      <c r="R640" s="3">
        <v>0</v>
      </c>
      <c r="S640" s="3">
        <v>1.3</v>
      </c>
      <c r="T640" s="3">
        <v>0.2</v>
      </c>
      <c r="U640" s="3">
        <v>0</v>
      </c>
      <c r="V640" s="3">
        <v>0</v>
      </c>
      <c r="W640" s="3">
        <v>7.1</v>
      </c>
      <c r="X640" s="3">
        <v>0</v>
      </c>
      <c r="Y640" s="3">
        <v>6.5</v>
      </c>
      <c r="Z640" s="3">
        <v>0.4</v>
      </c>
      <c r="AA640" s="3">
        <v>0</v>
      </c>
      <c r="AB640" s="3">
        <v>0</v>
      </c>
      <c r="AC640" s="3">
        <v>7.54</v>
      </c>
      <c r="AD640" s="3">
        <v>0.48</v>
      </c>
      <c r="AE640" s="3">
        <v>1.1499999999999999</v>
      </c>
      <c r="AF640" s="3">
        <v>4.3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0.2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4">
        <v>0</v>
      </c>
    </row>
    <row r="641" spans="1:46" x14ac:dyDescent="0.25">
      <c r="A641" s="65">
        <v>2021</v>
      </c>
      <c r="B641" s="65">
        <v>12</v>
      </c>
      <c r="C641" s="63">
        <v>27</v>
      </c>
      <c r="D641" s="64">
        <v>16</v>
      </c>
      <c r="E641" s="5">
        <v>0</v>
      </c>
      <c r="F641" s="3">
        <v>0</v>
      </c>
      <c r="G641" s="3">
        <v>0</v>
      </c>
      <c r="H641" s="3">
        <v>0</v>
      </c>
      <c r="I641" s="3">
        <v>0</v>
      </c>
      <c r="J641" s="3">
        <v>18.57</v>
      </c>
      <c r="K641" s="3">
        <v>0</v>
      </c>
      <c r="L641" s="3">
        <v>0</v>
      </c>
      <c r="M641" s="3">
        <v>0</v>
      </c>
      <c r="N641" s="3">
        <v>12.05</v>
      </c>
      <c r="O641" s="3">
        <v>0</v>
      </c>
      <c r="P641" s="3">
        <v>21.65</v>
      </c>
      <c r="Q641" s="3">
        <v>5.76</v>
      </c>
      <c r="R641" s="3">
        <v>0</v>
      </c>
      <c r="S641" s="3">
        <v>1.3</v>
      </c>
      <c r="T641" s="3">
        <v>0.2</v>
      </c>
      <c r="U641" s="3">
        <v>0</v>
      </c>
      <c r="V641" s="3">
        <v>0</v>
      </c>
      <c r="W641" s="3">
        <v>7.11</v>
      </c>
      <c r="X641" s="3">
        <v>0</v>
      </c>
      <c r="Y641" s="3">
        <v>6.55</v>
      </c>
      <c r="Z641" s="3">
        <v>0</v>
      </c>
      <c r="AA641" s="3">
        <v>0</v>
      </c>
      <c r="AB641" s="3">
        <v>0</v>
      </c>
      <c r="AC641" s="3">
        <v>7.54</v>
      </c>
      <c r="AD641" s="3">
        <v>0</v>
      </c>
      <c r="AE641" s="3">
        <v>1.18</v>
      </c>
      <c r="AF641" s="3">
        <v>4.3</v>
      </c>
      <c r="AG641" s="3">
        <v>0</v>
      </c>
      <c r="AH641" s="3">
        <v>0.2</v>
      </c>
      <c r="AI641" s="3">
        <v>0</v>
      </c>
      <c r="AJ641" s="3">
        <v>0</v>
      </c>
      <c r="AK641" s="3">
        <v>0</v>
      </c>
      <c r="AL641" s="3">
        <v>0.2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4">
        <v>0</v>
      </c>
    </row>
    <row r="642" spans="1:46" x14ac:dyDescent="0.25">
      <c r="A642" s="65">
        <v>2021</v>
      </c>
      <c r="B642" s="65">
        <v>12</v>
      </c>
      <c r="C642" s="63">
        <v>27</v>
      </c>
      <c r="D642" s="64">
        <v>17</v>
      </c>
      <c r="E642" s="5">
        <v>0</v>
      </c>
      <c r="F642" s="3">
        <v>0</v>
      </c>
      <c r="G642" s="3">
        <v>0</v>
      </c>
      <c r="H642" s="3">
        <v>7.92</v>
      </c>
      <c r="I642" s="3">
        <v>0</v>
      </c>
      <c r="J642" s="3">
        <v>26.55</v>
      </c>
      <c r="K642" s="3">
        <v>0</v>
      </c>
      <c r="L642" s="3">
        <v>0</v>
      </c>
      <c r="M642" s="3">
        <v>0</v>
      </c>
      <c r="N642" s="3">
        <v>12.07</v>
      </c>
      <c r="O642" s="3">
        <v>0</v>
      </c>
      <c r="P642" s="3">
        <v>21.67</v>
      </c>
      <c r="Q642" s="3">
        <v>5.73</v>
      </c>
      <c r="R642" s="3">
        <v>0</v>
      </c>
      <c r="S642" s="3">
        <v>1.3</v>
      </c>
      <c r="T642" s="3">
        <v>0.2</v>
      </c>
      <c r="U642" s="3">
        <v>0</v>
      </c>
      <c r="V642" s="3">
        <v>0</v>
      </c>
      <c r="W642" s="3">
        <v>7.12</v>
      </c>
      <c r="X642" s="3">
        <v>0</v>
      </c>
      <c r="Y642" s="3">
        <v>6.57</v>
      </c>
      <c r="Z642" s="3">
        <v>0</v>
      </c>
      <c r="AA642" s="3">
        <v>0</v>
      </c>
      <c r="AB642" s="3">
        <v>0</v>
      </c>
      <c r="AC642" s="3">
        <v>7.53</v>
      </c>
      <c r="AD642" s="3">
        <v>0</v>
      </c>
      <c r="AE642" s="3">
        <v>1.19</v>
      </c>
      <c r="AF642" s="3">
        <v>4.3</v>
      </c>
      <c r="AG642" s="3">
        <v>0</v>
      </c>
      <c r="AH642" s="3">
        <v>0.2</v>
      </c>
      <c r="AI642" s="3">
        <v>0</v>
      </c>
      <c r="AJ642" s="3">
        <v>1.1399999999999999</v>
      </c>
      <c r="AK642" s="3">
        <v>0.98</v>
      </c>
      <c r="AL642" s="3">
        <v>0.2</v>
      </c>
      <c r="AM642" s="3">
        <v>0</v>
      </c>
      <c r="AN642" s="3">
        <v>0</v>
      </c>
      <c r="AO642" s="3">
        <v>0</v>
      </c>
      <c r="AP642" s="3">
        <v>0</v>
      </c>
      <c r="AQ642" s="3">
        <v>1.39</v>
      </c>
      <c r="AR642" s="3">
        <v>0</v>
      </c>
      <c r="AS642" s="3">
        <v>0</v>
      </c>
      <c r="AT642" s="4">
        <v>0</v>
      </c>
    </row>
    <row r="643" spans="1:46" x14ac:dyDescent="0.25">
      <c r="A643" s="65">
        <v>2021</v>
      </c>
      <c r="B643" s="65">
        <v>12</v>
      </c>
      <c r="C643" s="63">
        <v>27</v>
      </c>
      <c r="D643" s="64">
        <v>18</v>
      </c>
      <c r="E643" s="5">
        <v>0</v>
      </c>
      <c r="F643" s="3">
        <v>27.72</v>
      </c>
      <c r="G643" s="3">
        <v>0</v>
      </c>
      <c r="H643" s="3">
        <v>38.619999999999997</v>
      </c>
      <c r="I643" s="3">
        <v>0</v>
      </c>
      <c r="J643" s="3">
        <v>26.5</v>
      </c>
      <c r="K643" s="3">
        <v>0</v>
      </c>
      <c r="L643" s="3">
        <v>0</v>
      </c>
      <c r="M643" s="3">
        <v>0</v>
      </c>
      <c r="N643" s="3">
        <v>12.03</v>
      </c>
      <c r="O643" s="3">
        <v>0</v>
      </c>
      <c r="P643" s="3">
        <v>21.65</v>
      </c>
      <c r="Q643" s="3">
        <v>5.71</v>
      </c>
      <c r="R643" s="3">
        <v>0</v>
      </c>
      <c r="S643" s="3">
        <v>1.3</v>
      </c>
      <c r="T643" s="3">
        <v>0</v>
      </c>
      <c r="U643" s="3">
        <v>0</v>
      </c>
      <c r="V643" s="3">
        <v>0.08</v>
      </c>
      <c r="W643" s="3">
        <v>7.11</v>
      </c>
      <c r="X643" s="3">
        <v>0</v>
      </c>
      <c r="Y643" s="3">
        <v>6.56</v>
      </c>
      <c r="Z643" s="3">
        <v>0</v>
      </c>
      <c r="AA643" s="3">
        <v>0</v>
      </c>
      <c r="AB643" s="3">
        <v>0</v>
      </c>
      <c r="AC643" s="3">
        <v>7.53</v>
      </c>
      <c r="AD643" s="3">
        <v>0.34</v>
      </c>
      <c r="AE643" s="3">
        <v>1.19</v>
      </c>
      <c r="AF643" s="3">
        <v>4.3</v>
      </c>
      <c r="AG643" s="3">
        <v>0</v>
      </c>
      <c r="AH643" s="3">
        <v>0.2</v>
      </c>
      <c r="AI643" s="3">
        <v>0</v>
      </c>
      <c r="AJ643" s="3">
        <v>1.26</v>
      </c>
      <c r="AK643" s="3">
        <v>0.56999999999999995</v>
      </c>
      <c r="AL643" s="3">
        <v>0.2</v>
      </c>
      <c r="AM643" s="3">
        <v>0</v>
      </c>
      <c r="AN643" s="3">
        <v>0</v>
      </c>
      <c r="AO643" s="3">
        <v>0</v>
      </c>
      <c r="AP643" s="3">
        <v>0</v>
      </c>
      <c r="AQ643" s="3">
        <v>22.66</v>
      </c>
      <c r="AR643" s="3">
        <v>0</v>
      </c>
      <c r="AS643" s="3">
        <v>0</v>
      </c>
      <c r="AT643" s="4">
        <v>1.2</v>
      </c>
    </row>
    <row r="644" spans="1:46" x14ac:dyDescent="0.25">
      <c r="A644" s="65">
        <v>2021</v>
      </c>
      <c r="B644" s="65">
        <v>12</v>
      </c>
      <c r="C644" s="63">
        <v>27</v>
      </c>
      <c r="D644" s="64">
        <v>19</v>
      </c>
      <c r="E644" s="5">
        <v>0</v>
      </c>
      <c r="F644" s="3">
        <v>45.65</v>
      </c>
      <c r="G644" s="3">
        <v>0</v>
      </c>
      <c r="H644" s="3">
        <v>38.76</v>
      </c>
      <c r="I644" s="3">
        <v>0</v>
      </c>
      <c r="J644" s="3">
        <v>26.55</v>
      </c>
      <c r="K644" s="3">
        <v>0</v>
      </c>
      <c r="L644" s="3">
        <v>4.7300000000000004</v>
      </c>
      <c r="M644" s="3">
        <v>0</v>
      </c>
      <c r="N644" s="3">
        <v>12.03</v>
      </c>
      <c r="O644" s="3">
        <v>0</v>
      </c>
      <c r="P644" s="3">
        <v>21.66</v>
      </c>
      <c r="Q644" s="3">
        <v>5.76</v>
      </c>
      <c r="R644" s="3">
        <v>0</v>
      </c>
      <c r="S644" s="3">
        <v>1.3</v>
      </c>
      <c r="T644" s="3">
        <v>0</v>
      </c>
      <c r="U644" s="3">
        <v>0</v>
      </c>
      <c r="V644" s="3">
        <v>9.09</v>
      </c>
      <c r="W644" s="3">
        <v>7.11</v>
      </c>
      <c r="X644" s="3">
        <v>0</v>
      </c>
      <c r="Y644" s="3">
        <v>6.56</v>
      </c>
      <c r="Z644" s="3">
        <v>0</v>
      </c>
      <c r="AA644" s="3">
        <v>0</v>
      </c>
      <c r="AB644" s="3">
        <v>0</v>
      </c>
      <c r="AC644" s="3">
        <v>7.53</v>
      </c>
      <c r="AD644" s="3">
        <v>4.82</v>
      </c>
      <c r="AE644" s="3">
        <v>1.19</v>
      </c>
      <c r="AF644" s="3">
        <v>4.3</v>
      </c>
      <c r="AG644" s="3">
        <v>0</v>
      </c>
      <c r="AH644" s="3">
        <v>0.2</v>
      </c>
      <c r="AI644" s="3">
        <v>0</v>
      </c>
      <c r="AJ644" s="3">
        <v>0.12</v>
      </c>
      <c r="AK644" s="3">
        <v>0</v>
      </c>
      <c r="AL644" s="3">
        <v>0.2</v>
      </c>
      <c r="AM644" s="3">
        <v>0</v>
      </c>
      <c r="AN644" s="3">
        <v>0</v>
      </c>
      <c r="AO644" s="3">
        <v>0</v>
      </c>
      <c r="AP644" s="3">
        <v>0</v>
      </c>
      <c r="AQ644" s="3">
        <v>22.63</v>
      </c>
      <c r="AR644" s="3">
        <v>0</v>
      </c>
      <c r="AS644" s="3">
        <v>4.72</v>
      </c>
      <c r="AT644" s="4">
        <v>1.2</v>
      </c>
    </row>
    <row r="645" spans="1:46" x14ac:dyDescent="0.25">
      <c r="A645" s="65">
        <v>2021</v>
      </c>
      <c r="B645" s="65">
        <v>12</v>
      </c>
      <c r="C645" s="63">
        <v>27</v>
      </c>
      <c r="D645" s="64">
        <v>20</v>
      </c>
      <c r="E645" s="5">
        <v>0</v>
      </c>
      <c r="F645" s="3">
        <v>44.09</v>
      </c>
      <c r="G645" s="3">
        <v>0</v>
      </c>
      <c r="H645" s="3">
        <v>38.46</v>
      </c>
      <c r="I645" s="3">
        <v>0</v>
      </c>
      <c r="J645" s="3">
        <v>26.56</v>
      </c>
      <c r="K645" s="3">
        <v>0</v>
      </c>
      <c r="L645" s="3">
        <v>20.97</v>
      </c>
      <c r="M645" s="3">
        <v>0</v>
      </c>
      <c r="N645" s="3">
        <v>11.89</v>
      </c>
      <c r="O645" s="3">
        <v>0</v>
      </c>
      <c r="P645" s="3">
        <v>21.61</v>
      </c>
      <c r="Q645" s="3">
        <v>5.82</v>
      </c>
      <c r="R645" s="3">
        <v>0</v>
      </c>
      <c r="S645" s="3">
        <v>1.3</v>
      </c>
      <c r="T645" s="3">
        <v>0</v>
      </c>
      <c r="U645" s="3">
        <v>0</v>
      </c>
      <c r="V645" s="3">
        <v>9.0299999999999994</v>
      </c>
      <c r="W645" s="3">
        <v>7.1</v>
      </c>
      <c r="X645" s="3">
        <v>0</v>
      </c>
      <c r="Y645" s="3">
        <v>6.46</v>
      </c>
      <c r="Z645" s="3">
        <v>0</v>
      </c>
      <c r="AA645" s="3">
        <v>0</v>
      </c>
      <c r="AB645" s="3">
        <v>0</v>
      </c>
      <c r="AC645" s="3">
        <v>7.53</v>
      </c>
      <c r="AD645" s="3">
        <v>4.8</v>
      </c>
      <c r="AE645" s="3">
        <v>1.1399999999999999</v>
      </c>
      <c r="AF645" s="3">
        <v>4.3</v>
      </c>
      <c r="AG645" s="3">
        <v>0</v>
      </c>
      <c r="AH645" s="3">
        <v>0.2</v>
      </c>
      <c r="AI645" s="3">
        <v>0</v>
      </c>
      <c r="AJ645" s="3">
        <v>0</v>
      </c>
      <c r="AK645" s="3">
        <v>0</v>
      </c>
      <c r="AL645" s="3">
        <v>0.2</v>
      </c>
      <c r="AM645" s="3">
        <v>0</v>
      </c>
      <c r="AN645" s="3">
        <v>0</v>
      </c>
      <c r="AO645" s="3">
        <v>0</v>
      </c>
      <c r="AP645" s="3">
        <v>0</v>
      </c>
      <c r="AQ645" s="3">
        <v>22.28</v>
      </c>
      <c r="AR645" s="3">
        <v>0</v>
      </c>
      <c r="AS645" s="3">
        <v>34.75</v>
      </c>
      <c r="AT645" s="4">
        <v>1.2</v>
      </c>
    </row>
    <row r="646" spans="1:46" x14ac:dyDescent="0.25">
      <c r="A646" s="65">
        <v>2021</v>
      </c>
      <c r="B646" s="65">
        <v>12</v>
      </c>
      <c r="C646" s="63">
        <v>27</v>
      </c>
      <c r="D646" s="64">
        <v>21</v>
      </c>
      <c r="E646" s="5">
        <v>0</v>
      </c>
      <c r="F646" s="3">
        <v>43</v>
      </c>
      <c r="G646" s="3">
        <v>0</v>
      </c>
      <c r="H646" s="3">
        <v>38.08</v>
      </c>
      <c r="I646" s="3">
        <v>0</v>
      </c>
      <c r="J646" s="3">
        <v>26.46</v>
      </c>
      <c r="K646" s="3">
        <v>0</v>
      </c>
      <c r="L646" s="3">
        <v>20.83</v>
      </c>
      <c r="M646" s="3">
        <v>0</v>
      </c>
      <c r="N646" s="3">
        <v>11.82</v>
      </c>
      <c r="O646" s="3">
        <v>0</v>
      </c>
      <c r="P646" s="3">
        <v>21.44</v>
      </c>
      <c r="Q646" s="3">
        <v>5.84</v>
      </c>
      <c r="R646" s="3">
        <v>0</v>
      </c>
      <c r="S646" s="3">
        <v>1.3</v>
      </c>
      <c r="T646" s="3">
        <v>0</v>
      </c>
      <c r="U646" s="3">
        <v>0</v>
      </c>
      <c r="V646" s="3">
        <v>8.98</v>
      </c>
      <c r="W646" s="3">
        <v>7.07</v>
      </c>
      <c r="X646" s="3">
        <v>0</v>
      </c>
      <c r="Y646" s="3">
        <v>6.41</v>
      </c>
      <c r="Z646" s="3">
        <v>0</v>
      </c>
      <c r="AA646" s="3">
        <v>0</v>
      </c>
      <c r="AB646" s="3">
        <v>0</v>
      </c>
      <c r="AC646" s="3">
        <v>7.52</v>
      </c>
      <c r="AD646" s="3">
        <v>4.8</v>
      </c>
      <c r="AE646" s="3">
        <v>0.93</v>
      </c>
      <c r="AF646" s="3">
        <v>4.3</v>
      </c>
      <c r="AG646" s="3">
        <v>0</v>
      </c>
      <c r="AH646" s="3">
        <v>0.2</v>
      </c>
      <c r="AI646" s="3">
        <v>0</v>
      </c>
      <c r="AJ646" s="3">
        <v>0</v>
      </c>
      <c r="AK646" s="3">
        <v>0</v>
      </c>
      <c r="AL646" s="3">
        <v>0.2</v>
      </c>
      <c r="AM646" s="3">
        <v>0</v>
      </c>
      <c r="AN646" s="3">
        <v>0</v>
      </c>
      <c r="AO646" s="3">
        <v>0</v>
      </c>
      <c r="AP646" s="3">
        <v>0</v>
      </c>
      <c r="AQ646" s="3">
        <v>22.05</v>
      </c>
      <c r="AR646" s="3">
        <v>0</v>
      </c>
      <c r="AS646" s="3">
        <v>34.020000000000003</v>
      </c>
      <c r="AT646" s="4">
        <v>1.2</v>
      </c>
    </row>
    <row r="647" spans="1:46" x14ac:dyDescent="0.25">
      <c r="A647" s="65">
        <v>2021</v>
      </c>
      <c r="B647" s="65">
        <v>12</v>
      </c>
      <c r="C647" s="63">
        <v>27</v>
      </c>
      <c r="D647" s="64">
        <v>22</v>
      </c>
      <c r="E647" s="5">
        <v>0</v>
      </c>
      <c r="F647" s="3">
        <v>43.4</v>
      </c>
      <c r="G647" s="3">
        <v>0</v>
      </c>
      <c r="H647" s="3">
        <v>38.39</v>
      </c>
      <c r="I647" s="3">
        <v>0</v>
      </c>
      <c r="J647" s="3">
        <v>26.57</v>
      </c>
      <c r="K647" s="3">
        <v>0</v>
      </c>
      <c r="L647" s="3">
        <v>20.89</v>
      </c>
      <c r="M647" s="3">
        <v>0</v>
      </c>
      <c r="N647" s="3">
        <v>11.88</v>
      </c>
      <c r="O647" s="3">
        <v>0</v>
      </c>
      <c r="P647" s="3">
        <v>21.61</v>
      </c>
      <c r="Q647" s="3">
        <v>5.77</v>
      </c>
      <c r="R647" s="3">
        <v>0</v>
      </c>
      <c r="S647" s="3">
        <v>1.3</v>
      </c>
      <c r="T647" s="3">
        <v>0.2</v>
      </c>
      <c r="U647" s="3">
        <v>0</v>
      </c>
      <c r="V647" s="3">
        <v>9.02</v>
      </c>
      <c r="W647" s="3">
        <v>7.1</v>
      </c>
      <c r="X647" s="3">
        <v>0</v>
      </c>
      <c r="Y647" s="3">
        <v>6.04</v>
      </c>
      <c r="Z647" s="3">
        <v>0</v>
      </c>
      <c r="AA647" s="3">
        <v>0</v>
      </c>
      <c r="AB647" s="3">
        <v>0</v>
      </c>
      <c r="AC647" s="3">
        <v>7.52</v>
      </c>
      <c r="AD647" s="3">
        <v>4.8099999999999996</v>
      </c>
      <c r="AE647" s="3">
        <v>1.18</v>
      </c>
      <c r="AF647" s="3">
        <v>4.3</v>
      </c>
      <c r="AG647" s="3">
        <v>0</v>
      </c>
      <c r="AH647" s="3">
        <v>0.2</v>
      </c>
      <c r="AI647" s="3">
        <v>0</v>
      </c>
      <c r="AJ647" s="3">
        <v>0</v>
      </c>
      <c r="AK647" s="3">
        <v>1.35</v>
      </c>
      <c r="AL647" s="3">
        <v>0.2</v>
      </c>
      <c r="AM647" s="3">
        <v>0</v>
      </c>
      <c r="AN647" s="3">
        <v>0</v>
      </c>
      <c r="AO647" s="3">
        <v>0</v>
      </c>
      <c r="AP647" s="3">
        <v>0</v>
      </c>
      <c r="AQ647" s="3">
        <v>22.21</v>
      </c>
      <c r="AR647" s="3">
        <v>0</v>
      </c>
      <c r="AS647" s="3">
        <v>34.31</v>
      </c>
      <c r="AT647" s="4">
        <v>1.2</v>
      </c>
    </row>
    <row r="648" spans="1:46" x14ac:dyDescent="0.25">
      <c r="A648" s="65">
        <v>2021</v>
      </c>
      <c r="B648" s="65">
        <v>12</v>
      </c>
      <c r="C648" s="63">
        <v>27</v>
      </c>
      <c r="D648" s="64">
        <v>23</v>
      </c>
      <c r="E648" s="5">
        <v>0</v>
      </c>
      <c r="F648" s="3">
        <v>43.13</v>
      </c>
      <c r="G648" s="3">
        <v>0</v>
      </c>
      <c r="H648" s="3">
        <v>38.229999999999997</v>
      </c>
      <c r="I648" s="3">
        <v>0</v>
      </c>
      <c r="J648" s="3">
        <v>26.61</v>
      </c>
      <c r="K648" s="3">
        <v>0</v>
      </c>
      <c r="L648" s="3">
        <v>20.88</v>
      </c>
      <c r="M648" s="3">
        <v>0</v>
      </c>
      <c r="N648" s="3">
        <v>11.86</v>
      </c>
      <c r="O648" s="3">
        <v>0</v>
      </c>
      <c r="P648" s="3">
        <v>21.6</v>
      </c>
      <c r="Q648" s="3">
        <v>5.82</v>
      </c>
      <c r="R648" s="3">
        <v>0</v>
      </c>
      <c r="S648" s="3">
        <v>1.3</v>
      </c>
      <c r="T648" s="3">
        <v>0.2</v>
      </c>
      <c r="U648" s="3">
        <v>0</v>
      </c>
      <c r="V648" s="3">
        <v>9.01</v>
      </c>
      <c r="W648" s="3">
        <v>7.09</v>
      </c>
      <c r="X648" s="3">
        <v>0</v>
      </c>
      <c r="Y648" s="3">
        <v>5.94</v>
      </c>
      <c r="Z648" s="3">
        <v>0</v>
      </c>
      <c r="AA648" s="3">
        <v>0</v>
      </c>
      <c r="AB648" s="3">
        <v>0</v>
      </c>
      <c r="AC648" s="3">
        <v>7.53</v>
      </c>
      <c r="AD648" s="3">
        <v>4.8099999999999996</v>
      </c>
      <c r="AE648" s="3">
        <v>1.17</v>
      </c>
      <c r="AF648" s="3">
        <v>4.3</v>
      </c>
      <c r="AG648" s="3">
        <v>0</v>
      </c>
      <c r="AH648" s="3">
        <v>0.2</v>
      </c>
      <c r="AI648" s="3">
        <v>0</v>
      </c>
      <c r="AJ648" s="3">
        <v>0</v>
      </c>
      <c r="AK648" s="3">
        <v>1.79</v>
      </c>
      <c r="AL648" s="3">
        <v>0.2</v>
      </c>
      <c r="AM648" s="3">
        <v>0</v>
      </c>
      <c r="AN648" s="3">
        <v>0</v>
      </c>
      <c r="AO648" s="3">
        <v>0</v>
      </c>
      <c r="AP648" s="3">
        <v>0</v>
      </c>
      <c r="AQ648" s="3">
        <v>22.18</v>
      </c>
      <c r="AR648" s="3">
        <v>0</v>
      </c>
      <c r="AS648" s="3">
        <v>34.33</v>
      </c>
      <c r="AT648" s="4">
        <v>1.2</v>
      </c>
    </row>
    <row r="649" spans="1:46" x14ac:dyDescent="0.25">
      <c r="A649" s="65">
        <v>2021</v>
      </c>
      <c r="B649" s="65">
        <v>12</v>
      </c>
      <c r="C649" s="63">
        <v>27</v>
      </c>
      <c r="D649" s="64">
        <v>24</v>
      </c>
      <c r="E649" s="5">
        <v>0</v>
      </c>
      <c r="F649" s="3">
        <v>43.08</v>
      </c>
      <c r="G649" s="3">
        <v>0</v>
      </c>
      <c r="H649" s="3">
        <v>38.21</v>
      </c>
      <c r="I649" s="3">
        <v>0</v>
      </c>
      <c r="J649" s="3">
        <v>26.64</v>
      </c>
      <c r="K649" s="3">
        <v>0</v>
      </c>
      <c r="L649" s="3">
        <v>20.79</v>
      </c>
      <c r="M649" s="3">
        <v>0</v>
      </c>
      <c r="N649" s="3">
        <v>11.87</v>
      </c>
      <c r="O649" s="3">
        <v>0</v>
      </c>
      <c r="P649" s="3">
        <v>21.61</v>
      </c>
      <c r="Q649" s="3">
        <v>5.87</v>
      </c>
      <c r="R649" s="3">
        <v>0</v>
      </c>
      <c r="S649" s="3">
        <v>1.3</v>
      </c>
      <c r="T649" s="3">
        <v>0.2</v>
      </c>
      <c r="U649" s="3">
        <v>0</v>
      </c>
      <c r="V649" s="3">
        <v>9.02</v>
      </c>
      <c r="W649" s="3">
        <v>7.1</v>
      </c>
      <c r="X649" s="3">
        <v>0</v>
      </c>
      <c r="Y649" s="3">
        <v>5.95</v>
      </c>
      <c r="Z649" s="3">
        <v>0.2</v>
      </c>
      <c r="AA649" s="3">
        <v>0</v>
      </c>
      <c r="AB649" s="3">
        <v>0</v>
      </c>
      <c r="AC649" s="3">
        <v>7.53</v>
      </c>
      <c r="AD649" s="3">
        <v>4.8099999999999996</v>
      </c>
      <c r="AE649" s="3">
        <v>1.1200000000000001</v>
      </c>
      <c r="AF649" s="3">
        <v>4.3</v>
      </c>
      <c r="AG649" s="3">
        <v>0</v>
      </c>
      <c r="AH649" s="3">
        <v>0.2</v>
      </c>
      <c r="AI649" s="3">
        <v>0</v>
      </c>
      <c r="AJ649" s="3">
        <v>0</v>
      </c>
      <c r="AK649" s="3">
        <v>1.79</v>
      </c>
      <c r="AL649" s="3">
        <v>0</v>
      </c>
      <c r="AM649" s="3">
        <v>0</v>
      </c>
      <c r="AN649" s="3">
        <v>0</v>
      </c>
      <c r="AO649" s="3">
        <v>0.2</v>
      </c>
      <c r="AP649" s="3">
        <v>0</v>
      </c>
      <c r="AQ649" s="3">
        <v>22.21</v>
      </c>
      <c r="AR649" s="3">
        <v>0</v>
      </c>
      <c r="AS649" s="3">
        <v>34.43</v>
      </c>
      <c r="AT649" s="4">
        <v>0</v>
      </c>
    </row>
    <row r="650" spans="1:46" x14ac:dyDescent="0.25">
      <c r="A650" s="65">
        <v>2021</v>
      </c>
      <c r="B650" s="65">
        <v>12</v>
      </c>
      <c r="C650" s="63">
        <v>28</v>
      </c>
      <c r="D650" s="64">
        <v>1</v>
      </c>
      <c r="E650" s="5">
        <v>0</v>
      </c>
      <c r="F650" s="3">
        <v>43.52</v>
      </c>
      <c r="G650" s="3">
        <v>0</v>
      </c>
      <c r="H650" s="3">
        <v>38.340000000000003</v>
      </c>
      <c r="I650" s="3">
        <v>0</v>
      </c>
      <c r="J650" s="3">
        <v>26.69</v>
      </c>
      <c r="K650" s="3">
        <v>0</v>
      </c>
      <c r="L650" s="3">
        <v>0.1</v>
      </c>
      <c r="M650" s="3">
        <v>0</v>
      </c>
      <c r="N650" s="3">
        <v>11.95</v>
      </c>
      <c r="O650" s="3">
        <v>0</v>
      </c>
      <c r="P650" s="3">
        <v>21.63</v>
      </c>
      <c r="Q650" s="3">
        <v>5.92</v>
      </c>
      <c r="R650" s="3">
        <v>0</v>
      </c>
      <c r="S650" s="3">
        <v>1.3</v>
      </c>
      <c r="T650" s="3">
        <v>0.2</v>
      </c>
      <c r="U650" s="3">
        <v>0</v>
      </c>
      <c r="V650" s="3">
        <v>0.39</v>
      </c>
      <c r="W650" s="3">
        <v>7.11</v>
      </c>
      <c r="X650" s="3">
        <v>0</v>
      </c>
      <c r="Y650" s="3">
        <v>5.63</v>
      </c>
      <c r="Z650" s="3">
        <v>0</v>
      </c>
      <c r="AA650" s="3">
        <v>0</v>
      </c>
      <c r="AB650" s="3">
        <v>0</v>
      </c>
      <c r="AC650" s="3">
        <v>7.53</v>
      </c>
      <c r="AD650" s="3">
        <v>4.8099999999999996</v>
      </c>
      <c r="AE650" s="3">
        <v>1.07</v>
      </c>
      <c r="AF650" s="3">
        <v>4.3</v>
      </c>
      <c r="AG650" s="3">
        <v>0</v>
      </c>
      <c r="AH650" s="3">
        <v>0.2</v>
      </c>
      <c r="AI650" s="3">
        <v>0</v>
      </c>
      <c r="AJ650" s="3">
        <v>0</v>
      </c>
      <c r="AK650" s="3">
        <v>1.79</v>
      </c>
      <c r="AL650" s="3">
        <v>0</v>
      </c>
      <c r="AM650" s="3">
        <v>0</v>
      </c>
      <c r="AN650" s="3">
        <v>0</v>
      </c>
      <c r="AO650" s="3">
        <v>0.2</v>
      </c>
      <c r="AP650" s="3">
        <v>0</v>
      </c>
      <c r="AQ650" s="3">
        <v>1.52</v>
      </c>
      <c r="AR650" s="3">
        <v>0</v>
      </c>
      <c r="AS650" s="3">
        <v>11.25</v>
      </c>
      <c r="AT650" s="4">
        <v>0</v>
      </c>
    </row>
    <row r="651" spans="1:46" x14ac:dyDescent="0.25">
      <c r="A651" s="65">
        <v>2021</v>
      </c>
      <c r="B651" s="65">
        <v>12</v>
      </c>
      <c r="C651" s="63">
        <v>28</v>
      </c>
      <c r="D651" s="64">
        <v>2</v>
      </c>
      <c r="E651" s="5">
        <v>0</v>
      </c>
      <c r="F651" s="3">
        <v>42.59</v>
      </c>
      <c r="G651" s="3">
        <v>0</v>
      </c>
      <c r="H651" s="3">
        <v>38.369999999999997</v>
      </c>
      <c r="I651" s="3">
        <v>0</v>
      </c>
      <c r="J651" s="3">
        <v>26.72</v>
      </c>
      <c r="K651" s="3">
        <v>0</v>
      </c>
      <c r="L651" s="3">
        <v>0</v>
      </c>
      <c r="M651" s="3">
        <v>0</v>
      </c>
      <c r="N651" s="3">
        <v>11.87</v>
      </c>
      <c r="O651" s="3">
        <v>0</v>
      </c>
      <c r="P651" s="3">
        <v>21.61</v>
      </c>
      <c r="Q651" s="3">
        <v>5.96</v>
      </c>
      <c r="R651" s="3">
        <v>0</v>
      </c>
      <c r="S651" s="3">
        <v>1.3</v>
      </c>
      <c r="T651" s="3">
        <v>0.2</v>
      </c>
      <c r="U651" s="3">
        <v>0</v>
      </c>
      <c r="V651" s="3">
        <v>0</v>
      </c>
      <c r="W651" s="3">
        <v>7.09</v>
      </c>
      <c r="X651" s="3">
        <v>0</v>
      </c>
      <c r="Y651" s="3">
        <v>5.44</v>
      </c>
      <c r="Z651" s="3">
        <v>0</v>
      </c>
      <c r="AA651" s="3">
        <v>0</v>
      </c>
      <c r="AB651" s="3">
        <v>0</v>
      </c>
      <c r="AC651" s="3">
        <v>7.52</v>
      </c>
      <c r="AD651" s="3">
        <v>4.8</v>
      </c>
      <c r="AE651" s="3">
        <v>1.05</v>
      </c>
      <c r="AF651" s="3">
        <v>4.3</v>
      </c>
      <c r="AG651" s="3">
        <v>0</v>
      </c>
      <c r="AH651" s="3">
        <v>0.2</v>
      </c>
      <c r="AI651" s="3">
        <v>0</v>
      </c>
      <c r="AJ651" s="3">
        <v>0</v>
      </c>
      <c r="AK651" s="3">
        <v>1.79</v>
      </c>
      <c r="AL651" s="3">
        <v>0</v>
      </c>
      <c r="AM651" s="3">
        <v>0</v>
      </c>
      <c r="AN651" s="3">
        <v>0</v>
      </c>
      <c r="AO651" s="3">
        <v>0.2</v>
      </c>
      <c r="AP651" s="3">
        <v>0</v>
      </c>
      <c r="AQ651" s="3">
        <v>0</v>
      </c>
      <c r="AR651" s="3">
        <v>0</v>
      </c>
      <c r="AS651" s="3">
        <v>0</v>
      </c>
      <c r="AT651" s="4">
        <v>0</v>
      </c>
    </row>
    <row r="652" spans="1:46" x14ac:dyDescent="0.25">
      <c r="A652" s="65">
        <v>2021</v>
      </c>
      <c r="B652" s="65">
        <v>12</v>
      </c>
      <c r="C652" s="63">
        <v>28</v>
      </c>
      <c r="D652" s="64">
        <v>3</v>
      </c>
      <c r="E652" s="5">
        <v>0</v>
      </c>
      <c r="F652" s="3">
        <v>0.47</v>
      </c>
      <c r="G652" s="3">
        <v>0</v>
      </c>
      <c r="H652" s="3">
        <v>3.96</v>
      </c>
      <c r="I652" s="3">
        <v>0</v>
      </c>
      <c r="J652" s="3">
        <v>26.73</v>
      </c>
      <c r="K652" s="3">
        <v>0</v>
      </c>
      <c r="L652" s="3">
        <v>0</v>
      </c>
      <c r="M652" s="3">
        <v>0</v>
      </c>
      <c r="N652" s="3">
        <v>12.04</v>
      </c>
      <c r="O652" s="3">
        <v>0</v>
      </c>
      <c r="P652" s="3">
        <v>21.65</v>
      </c>
      <c r="Q652" s="3">
        <v>5.97</v>
      </c>
      <c r="R652" s="3">
        <v>0</v>
      </c>
      <c r="S652" s="3">
        <v>1.3</v>
      </c>
      <c r="T652" s="3">
        <v>0.2</v>
      </c>
      <c r="U652" s="3">
        <v>0</v>
      </c>
      <c r="V652" s="3">
        <v>0</v>
      </c>
      <c r="W652" s="3">
        <v>7.11</v>
      </c>
      <c r="X652" s="3">
        <v>0</v>
      </c>
      <c r="Y652" s="3">
        <v>5.55</v>
      </c>
      <c r="Z652" s="3">
        <v>0</v>
      </c>
      <c r="AA652" s="3">
        <v>0</v>
      </c>
      <c r="AB652" s="3">
        <v>0</v>
      </c>
      <c r="AC652" s="3">
        <v>7.53</v>
      </c>
      <c r="AD652" s="3">
        <v>4.79</v>
      </c>
      <c r="AE652" s="3">
        <v>1.0900000000000001</v>
      </c>
      <c r="AF652" s="3">
        <v>4.3</v>
      </c>
      <c r="AG652" s="3">
        <v>0</v>
      </c>
      <c r="AH652" s="3">
        <v>0.2</v>
      </c>
      <c r="AI652" s="3">
        <v>0</v>
      </c>
      <c r="AJ652" s="3">
        <v>0</v>
      </c>
      <c r="AK652" s="3">
        <v>1.79</v>
      </c>
      <c r="AL652" s="3">
        <v>0</v>
      </c>
      <c r="AM652" s="3">
        <v>0</v>
      </c>
      <c r="AN652" s="3">
        <v>0</v>
      </c>
      <c r="AO652" s="3">
        <v>0.2</v>
      </c>
      <c r="AP652" s="3">
        <v>0</v>
      </c>
      <c r="AQ652" s="3">
        <v>0</v>
      </c>
      <c r="AR652" s="3">
        <v>0</v>
      </c>
      <c r="AS652" s="3">
        <v>0</v>
      </c>
      <c r="AT652" s="4">
        <v>0</v>
      </c>
    </row>
    <row r="653" spans="1:46" x14ac:dyDescent="0.25">
      <c r="A653" s="65">
        <v>2021</v>
      </c>
      <c r="B653" s="65">
        <v>12</v>
      </c>
      <c r="C653" s="63">
        <v>28</v>
      </c>
      <c r="D653" s="64">
        <v>4</v>
      </c>
      <c r="E653" s="5">
        <v>0</v>
      </c>
      <c r="F653" s="3">
        <v>0</v>
      </c>
      <c r="G653" s="3">
        <v>0</v>
      </c>
      <c r="H653" s="3">
        <v>0</v>
      </c>
      <c r="I653" s="3">
        <v>0</v>
      </c>
      <c r="J653" s="3">
        <v>26.67</v>
      </c>
      <c r="K653" s="3">
        <v>0</v>
      </c>
      <c r="L653" s="3">
        <v>0</v>
      </c>
      <c r="M653" s="3">
        <v>0</v>
      </c>
      <c r="N653" s="3">
        <v>12.05</v>
      </c>
      <c r="O653" s="3">
        <v>0</v>
      </c>
      <c r="P653" s="3">
        <v>21.65</v>
      </c>
      <c r="Q653" s="3">
        <v>5.95</v>
      </c>
      <c r="R653" s="3">
        <v>0</v>
      </c>
      <c r="S653" s="3">
        <v>1.3</v>
      </c>
      <c r="T653" s="3">
        <v>0.2</v>
      </c>
      <c r="U653" s="3">
        <v>0</v>
      </c>
      <c r="V653" s="3">
        <v>0</v>
      </c>
      <c r="W653" s="3">
        <v>7.11</v>
      </c>
      <c r="X653" s="3">
        <v>0</v>
      </c>
      <c r="Y653" s="3">
        <v>5.57</v>
      </c>
      <c r="Z653" s="3">
        <v>0</v>
      </c>
      <c r="AA653" s="3">
        <v>0</v>
      </c>
      <c r="AB653" s="3">
        <v>0</v>
      </c>
      <c r="AC653" s="3">
        <v>7.52</v>
      </c>
      <c r="AD653" s="3">
        <v>4.78</v>
      </c>
      <c r="AE653" s="3">
        <v>1.05</v>
      </c>
      <c r="AF653" s="3">
        <v>4.3</v>
      </c>
      <c r="AG653" s="3">
        <v>0</v>
      </c>
      <c r="AH653" s="3">
        <v>0.2</v>
      </c>
      <c r="AI653" s="3">
        <v>0</v>
      </c>
      <c r="AJ653" s="3">
        <v>0</v>
      </c>
      <c r="AK653" s="3">
        <v>1.79</v>
      </c>
      <c r="AL653" s="3">
        <v>0</v>
      </c>
      <c r="AM653" s="3">
        <v>0</v>
      </c>
      <c r="AN653" s="3">
        <v>0</v>
      </c>
      <c r="AO653" s="3">
        <v>0.2</v>
      </c>
      <c r="AP653" s="3">
        <v>0</v>
      </c>
      <c r="AQ653" s="3">
        <v>0</v>
      </c>
      <c r="AR653" s="3">
        <v>0</v>
      </c>
      <c r="AS653" s="3">
        <v>0</v>
      </c>
      <c r="AT653" s="4">
        <v>0</v>
      </c>
    </row>
    <row r="654" spans="1:46" x14ac:dyDescent="0.25">
      <c r="A654" s="65">
        <v>2021</v>
      </c>
      <c r="B654" s="65">
        <v>12</v>
      </c>
      <c r="C654" s="63">
        <v>28</v>
      </c>
      <c r="D654" s="64">
        <v>5</v>
      </c>
      <c r="E654" s="5">
        <v>0</v>
      </c>
      <c r="F654" s="3">
        <v>0</v>
      </c>
      <c r="G654" s="3">
        <v>0</v>
      </c>
      <c r="H654" s="3">
        <v>0</v>
      </c>
      <c r="I654" s="3">
        <v>0</v>
      </c>
      <c r="J654" s="3">
        <v>26.6</v>
      </c>
      <c r="K654" s="3">
        <v>0</v>
      </c>
      <c r="L654" s="3">
        <v>0</v>
      </c>
      <c r="M654" s="3">
        <v>0</v>
      </c>
      <c r="N654" s="3">
        <v>12</v>
      </c>
      <c r="O654" s="3">
        <v>0</v>
      </c>
      <c r="P654" s="3">
        <v>21.63</v>
      </c>
      <c r="Q654" s="3">
        <v>5.91</v>
      </c>
      <c r="R654" s="3">
        <v>0</v>
      </c>
      <c r="S654" s="3">
        <v>1.3</v>
      </c>
      <c r="T654" s="3">
        <v>0.2</v>
      </c>
      <c r="U654" s="3">
        <v>0</v>
      </c>
      <c r="V654" s="3">
        <v>0</v>
      </c>
      <c r="W654" s="3">
        <v>7.11</v>
      </c>
      <c r="X654" s="3">
        <v>0</v>
      </c>
      <c r="Y654" s="3">
        <v>5.53</v>
      </c>
      <c r="Z654" s="3">
        <v>0</v>
      </c>
      <c r="AA654" s="3">
        <v>0</v>
      </c>
      <c r="AB654" s="3">
        <v>0</v>
      </c>
      <c r="AC654" s="3">
        <v>7.52</v>
      </c>
      <c r="AD654" s="3">
        <v>4.8</v>
      </c>
      <c r="AE654" s="3">
        <v>1.06</v>
      </c>
      <c r="AF654" s="3">
        <v>4.3</v>
      </c>
      <c r="AG654" s="3">
        <v>0</v>
      </c>
      <c r="AH654" s="3">
        <v>0.2</v>
      </c>
      <c r="AI654" s="3">
        <v>0</v>
      </c>
      <c r="AJ654" s="3">
        <v>0</v>
      </c>
      <c r="AK654" s="3">
        <v>1.78</v>
      </c>
      <c r="AL654" s="3">
        <v>0</v>
      </c>
      <c r="AM654" s="3">
        <v>0</v>
      </c>
      <c r="AN654" s="3">
        <v>0</v>
      </c>
      <c r="AO654" s="3">
        <v>0.2</v>
      </c>
      <c r="AP654" s="3">
        <v>0</v>
      </c>
      <c r="AQ654" s="3">
        <v>0</v>
      </c>
      <c r="AR654" s="3">
        <v>0</v>
      </c>
      <c r="AS654" s="3">
        <v>0</v>
      </c>
      <c r="AT654" s="4">
        <v>0</v>
      </c>
    </row>
    <row r="655" spans="1:46" x14ac:dyDescent="0.25">
      <c r="A655" s="65">
        <v>2021</v>
      </c>
      <c r="B655" s="65">
        <v>12</v>
      </c>
      <c r="C655" s="63">
        <v>28</v>
      </c>
      <c r="D655" s="64">
        <v>6</v>
      </c>
      <c r="E655" s="5">
        <v>0</v>
      </c>
      <c r="F655" s="3">
        <v>0</v>
      </c>
      <c r="G655" s="3">
        <v>0</v>
      </c>
      <c r="H655" s="3">
        <v>0</v>
      </c>
      <c r="I655" s="3">
        <v>0</v>
      </c>
      <c r="J655" s="3">
        <v>26.51</v>
      </c>
      <c r="K655" s="3">
        <v>0</v>
      </c>
      <c r="L655" s="3">
        <v>0</v>
      </c>
      <c r="M655" s="3">
        <v>0</v>
      </c>
      <c r="N655" s="3">
        <v>12.04</v>
      </c>
      <c r="O655" s="3">
        <v>0</v>
      </c>
      <c r="P655" s="3">
        <v>21.64</v>
      </c>
      <c r="Q655" s="3">
        <v>5.88</v>
      </c>
      <c r="R655" s="3">
        <v>0</v>
      </c>
      <c r="S655" s="3">
        <v>1.3</v>
      </c>
      <c r="T655" s="3">
        <v>0.2</v>
      </c>
      <c r="U655" s="3">
        <v>0</v>
      </c>
      <c r="V655" s="3">
        <v>0.05</v>
      </c>
      <c r="W655" s="3">
        <v>7.11</v>
      </c>
      <c r="X655" s="3">
        <v>0</v>
      </c>
      <c r="Y655" s="3">
        <v>5.56</v>
      </c>
      <c r="Z655" s="3">
        <v>0</v>
      </c>
      <c r="AA655" s="3">
        <v>0</v>
      </c>
      <c r="AB655" s="3">
        <v>0</v>
      </c>
      <c r="AC655" s="3">
        <v>7.52</v>
      </c>
      <c r="AD655" s="3">
        <v>4.8600000000000003</v>
      </c>
      <c r="AE655" s="3">
        <v>1.1499999999999999</v>
      </c>
      <c r="AF655" s="3">
        <v>4.3</v>
      </c>
      <c r="AG655" s="3">
        <v>0</v>
      </c>
      <c r="AH655" s="3">
        <v>0.2</v>
      </c>
      <c r="AI655" s="3">
        <v>0</v>
      </c>
      <c r="AJ655" s="3">
        <v>0</v>
      </c>
      <c r="AK655" s="3">
        <v>1.78</v>
      </c>
      <c r="AL655" s="3">
        <v>0</v>
      </c>
      <c r="AM655" s="3">
        <v>0</v>
      </c>
      <c r="AN655" s="3">
        <v>0</v>
      </c>
      <c r="AO655" s="3">
        <v>0.2</v>
      </c>
      <c r="AP655" s="3">
        <v>0</v>
      </c>
      <c r="AQ655" s="3">
        <v>0</v>
      </c>
      <c r="AR655" s="3">
        <v>0</v>
      </c>
      <c r="AS655" s="3">
        <v>0</v>
      </c>
      <c r="AT655" s="4">
        <v>0</v>
      </c>
    </row>
    <row r="656" spans="1:46" x14ac:dyDescent="0.25">
      <c r="A656" s="65">
        <v>2021</v>
      </c>
      <c r="B656" s="65">
        <v>12</v>
      </c>
      <c r="C656" s="63">
        <v>28</v>
      </c>
      <c r="D656" s="64">
        <v>7</v>
      </c>
      <c r="E656" s="5">
        <v>0</v>
      </c>
      <c r="F656" s="3">
        <v>0</v>
      </c>
      <c r="G656" s="3">
        <v>0</v>
      </c>
      <c r="H656" s="3">
        <v>0</v>
      </c>
      <c r="I656" s="3">
        <v>0</v>
      </c>
      <c r="J656" s="3">
        <v>3.77</v>
      </c>
      <c r="K656" s="3">
        <v>0</v>
      </c>
      <c r="L656" s="3">
        <v>0</v>
      </c>
      <c r="M656" s="3">
        <v>0</v>
      </c>
      <c r="N656" s="3">
        <v>12.03</v>
      </c>
      <c r="O656" s="3">
        <v>0</v>
      </c>
      <c r="P656" s="3">
        <v>21.61</v>
      </c>
      <c r="Q656" s="3">
        <v>5.85</v>
      </c>
      <c r="R656" s="3">
        <v>0</v>
      </c>
      <c r="S656" s="3">
        <v>1.3</v>
      </c>
      <c r="T656" s="3">
        <v>0</v>
      </c>
      <c r="U656" s="3">
        <v>0</v>
      </c>
      <c r="V656" s="3">
        <v>9.1</v>
      </c>
      <c r="W656" s="3">
        <v>7.11</v>
      </c>
      <c r="X656" s="3">
        <v>0</v>
      </c>
      <c r="Y656" s="3">
        <v>5.56</v>
      </c>
      <c r="Z656" s="3">
        <v>0</v>
      </c>
      <c r="AA656" s="3">
        <v>0</v>
      </c>
      <c r="AB656" s="3">
        <v>0</v>
      </c>
      <c r="AC656" s="3">
        <v>7.52</v>
      </c>
      <c r="AD656" s="3">
        <v>4.82</v>
      </c>
      <c r="AE656" s="3">
        <v>1.2</v>
      </c>
      <c r="AF656" s="3">
        <v>4.3</v>
      </c>
      <c r="AG656" s="3">
        <v>0</v>
      </c>
      <c r="AH656" s="3">
        <v>0.2</v>
      </c>
      <c r="AI656" s="3">
        <v>0</v>
      </c>
      <c r="AJ656" s="3">
        <v>0</v>
      </c>
      <c r="AK656" s="3">
        <v>1.78</v>
      </c>
      <c r="AL656" s="3">
        <v>0.2</v>
      </c>
      <c r="AM656" s="3">
        <v>0</v>
      </c>
      <c r="AN656" s="3">
        <v>0</v>
      </c>
      <c r="AO656" s="3">
        <v>0.2</v>
      </c>
      <c r="AP656" s="3">
        <v>0</v>
      </c>
      <c r="AQ656" s="3">
        <v>0</v>
      </c>
      <c r="AR656" s="3">
        <v>0</v>
      </c>
      <c r="AS656" s="3">
        <v>0</v>
      </c>
      <c r="AT656" s="4">
        <v>0</v>
      </c>
    </row>
    <row r="657" spans="1:46" x14ac:dyDescent="0.25">
      <c r="A657" s="65">
        <v>2021</v>
      </c>
      <c r="B657" s="65">
        <v>12</v>
      </c>
      <c r="C657" s="63">
        <v>28</v>
      </c>
      <c r="D657" s="64">
        <v>8</v>
      </c>
      <c r="E657" s="5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12</v>
      </c>
      <c r="O657" s="3">
        <v>0</v>
      </c>
      <c r="P657" s="3">
        <v>21.4</v>
      </c>
      <c r="Q657" s="3">
        <v>5.87</v>
      </c>
      <c r="R657" s="3">
        <v>0</v>
      </c>
      <c r="S657" s="3">
        <v>1.3</v>
      </c>
      <c r="T657" s="3">
        <v>0</v>
      </c>
      <c r="U657" s="3">
        <v>0</v>
      </c>
      <c r="V657" s="3">
        <v>9.06</v>
      </c>
      <c r="W657" s="3">
        <v>7.11</v>
      </c>
      <c r="X657" s="3">
        <v>0</v>
      </c>
      <c r="Y657" s="3">
        <v>5.54</v>
      </c>
      <c r="Z657" s="3">
        <v>0</v>
      </c>
      <c r="AA657" s="3">
        <v>0</v>
      </c>
      <c r="AB657" s="3">
        <v>0</v>
      </c>
      <c r="AC657" s="3">
        <v>7.52</v>
      </c>
      <c r="AD657" s="3">
        <v>4.84</v>
      </c>
      <c r="AE657" s="3">
        <v>1.2</v>
      </c>
      <c r="AF657" s="3">
        <v>4.3</v>
      </c>
      <c r="AG657" s="3">
        <v>0</v>
      </c>
      <c r="AH657" s="3">
        <v>0.2</v>
      </c>
      <c r="AI657" s="3">
        <v>0</v>
      </c>
      <c r="AJ657" s="3">
        <v>0</v>
      </c>
      <c r="AK657" s="3">
        <v>1.78</v>
      </c>
      <c r="AL657" s="3">
        <v>0.2</v>
      </c>
      <c r="AM657" s="3">
        <v>0</v>
      </c>
      <c r="AN657" s="3">
        <v>0</v>
      </c>
      <c r="AO657" s="3">
        <v>0.2</v>
      </c>
      <c r="AP657" s="3">
        <v>0</v>
      </c>
      <c r="AQ657" s="3">
        <v>0</v>
      </c>
      <c r="AR657" s="3">
        <v>0</v>
      </c>
      <c r="AS657" s="3">
        <v>0</v>
      </c>
      <c r="AT657" s="4">
        <v>0</v>
      </c>
    </row>
    <row r="658" spans="1:46" x14ac:dyDescent="0.25">
      <c r="A658" s="65">
        <v>2021</v>
      </c>
      <c r="B658" s="65">
        <v>12</v>
      </c>
      <c r="C658" s="63">
        <v>28</v>
      </c>
      <c r="D658" s="64">
        <v>9</v>
      </c>
      <c r="E658" s="5">
        <v>35.68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11.92</v>
      </c>
      <c r="O658" s="3">
        <v>0</v>
      </c>
      <c r="P658" s="3">
        <v>4.9800000000000004</v>
      </c>
      <c r="Q658" s="3">
        <v>5.87</v>
      </c>
      <c r="R658" s="3">
        <v>0</v>
      </c>
      <c r="S658" s="3">
        <v>1.3</v>
      </c>
      <c r="T658" s="3">
        <v>0</v>
      </c>
      <c r="U658" s="3">
        <v>0</v>
      </c>
      <c r="V658" s="3">
        <v>9.1300000000000008</v>
      </c>
      <c r="W658" s="3">
        <v>7.09</v>
      </c>
      <c r="X658" s="3">
        <v>0</v>
      </c>
      <c r="Y658" s="3">
        <v>5.48</v>
      </c>
      <c r="Z658" s="3">
        <v>0</v>
      </c>
      <c r="AA658" s="3">
        <v>0</v>
      </c>
      <c r="AB658" s="3">
        <v>0</v>
      </c>
      <c r="AC658" s="3">
        <v>7.51</v>
      </c>
      <c r="AD658" s="3">
        <v>4.84</v>
      </c>
      <c r="AE658" s="3">
        <v>1.1599999999999999</v>
      </c>
      <c r="AF658" s="3">
        <v>4.3</v>
      </c>
      <c r="AG658" s="3">
        <v>0</v>
      </c>
      <c r="AH658" s="3">
        <v>0.2</v>
      </c>
      <c r="AI658" s="3">
        <v>0</v>
      </c>
      <c r="AJ658" s="3">
        <v>0.05</v>
      </c>
      <c r="AK658" s="3">
        <v>1.81</v>
      </c>
      <c r="AL658" s="3">
        <v>0.2</v>
      </c>
      <c r="AM658" s="3">
        <v>0</v>
      </c>
      <c r="AN658" s="3">
        <v>0</v>
      </c>
      <c r="AO658" s="3">
        <v>0.2</v>
      </c>
      <c r="AP658" s="3">
        <v>0</v>
      </c>
      <c r="AQ658" s="3">
        <v>0</v>
      </c>
      <c r="AR658" s="3">
        <v>0</v>
      </c>
      <c r="AS658" s="3">
        <v>0</v>
      </c>
      <c r="AT658" s="4">
        <v>0</v>
      </c>
    </row>
    <row r="659" spans="1:46" x14ac:dyDescent="0.25">
      <c r="A659" s="65">
        <v>2021</v>
      </c>
      <c r="B659" s="65">
        <v>12</v>
      </c>
      <c r="C659" s="63">
        <v>28</v>
      </c>
      <c r="D659" s="64">
        <v>10</v>
      </c>
      <c r="E659" s="5">
        <v>40.450000000000003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11.94</v>
      </c>
      <c r="O659" s="3">
        <v>0</v>
      </c>
      <c r="P659" s="3">
        <v>0</v>
      </c>
      <c r="Q659" s="3">
        <v>5.92</v>
      </c>
      <c r="R659" s="3">
        <v>0</v>
      </c>
      <c r="S659" s="3">
        <v>1.3</v>
      </c>
      <c r="T659" s="3">
        <v>0</v>
      </c>
      <c r="U659" s="3">
        <v>0</v>
      </c>
      <c r="V659" s="3">
        <v>9.23</v>
      </c>
      <c r="W659" s="3">
        <v>7.09</v>
      </c>
      <c r="X659" s="3">
        <v>0</v>
      </c>
      <c r="Y659" s="3">
        <v>5.49</v>
      </c>
      <c r="Z659" s="3">
        <v>0</v>
      </c>
      <c r="AA659" s="3">
        <v>0</v>
      </c>
      <c r="AB659" s="3">
        <v>0</v>
      </c>
      <c r="AC659" s="3">
        <v>7.51</v>
      </c>
      <c r="AD659" s="3">
        <v>4.87</v>
      </c>
      <c r="AE659" s="3">
        <v>1.22</v>
      </c>
      <c r="AF659" s="3">
        <v>4.3</v>
      </c>
      <c r="AG659" s="3">
        <v>0</v>
      </c>
      <c r="AH659" s="3">
        <v>0.2</v>
      </c>
      <c r="AI659" s="3">
        <v>0</v>
      </c>
      <c r="AJ659" s="3">
        <v>0.16</v>
      </c>
      <c r="AK659" s="3">
        <v>1.8</v>
      </c>
      <c r="AL659" s="3">
        <v>0.2</v>
      </c>
      <c r="AM659" s="3">
        <v>0</v>
      </c>
      <c r="AN659" s="3">
        <v>0</v>
      </c>
      <c r="AO659" s="3">
        <v>0.2</v>
      </c>
      <c r="AP659" s="3">
        <v>0</v>
      </c>
      <c r="AQ659" s="3">
        <v>0</v>
      </c>
      <c r="AR659" s="3">
        <v>0</v>
      </c>
      <c r="AS659" s="3">
        <v>0</v>
      </c>
      <c r="AT659" s="4">
        <v>0</v>
      </c>
    </row>
    <row r="660" spans="1:46" x14ac:dyDescent="0.25">
      <c r="A660" s="65">
        <v>2021</v>
      </c>
      <c r="B660" s="65">
        <v>12</v>
      </c>
      <c r="C660" s="63">
        <v>28</v>
      </c>
      <c r="D660" s="64">
        <v>11</v>
      </c>
      <c r="E660" s="5">
        <v>40.07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11.93</v>
      </c>
      <c r="O660" s="3">
        <v>0</v>
      </c>
      <c r="P660" s="3">
        <v>0</v>
      </c>
      <c r="Q660" s="3">
        <v>5.97</v>
      </c>
      <c r="R660" s="3">
        <v>0</v>
      </c>
      <c r="S660" s="3">
        <v>1.3</v>
      </c>
      <c r="T660" s="3">
        <v>0</v>
      </c>
      <c r="U660" s="3">
        <v>0</v>
      </c>
      <c r="V660" s="3">
        <v>9.2200000000000006</v>
      </c>
      <c r="W660" s="3">
        <v>7.09</v>
      </c>
      <c r="X660" s="3">
        <v>0</v>
      </c>
      <c r="Y660" s="3">
        <v>5.47</v>
      </c>
      <c r="Z660" s="3">
        <v>0</v>
      </c>
      <c r="AA660" s="3">
        <v>0</v>
      </c>
      <c r="AB660" s="3">
        <v>0</v>
      </c>
      <c r="AC660" s="3">
        <v>7.52</v>
      </c>
      <c r="AD660" s="3">
        <v>4.8899999999999997</v>
      </c>
      <c r="AE660" s="3">
        <v>1.17</v>
      </c>
      <c r="AF660" s="3">
        <v>4.3</v>
      </c>
      <c r="AG660" s="3">
        <v>0</v>
      </c>
      <c r="AH660" s="3">
        <v>0.2</v>
      </c>
      <c r="AI660" s="3">
        <v>0</v>
      </c>
      <c r="AJ660" s="3">
        <v>0.46</v>
      </c>
      <c r="AK660" s="3">
        <v>1.6</v>
      </c>
      <c r="AL660" s="3">
        <v>0.2</v>
      </c>
      <c r="AM660" s="3">
        <v>0</v>
      </c>
      <c r="AN660" s="3">
        <v>0</v>
      </c>
      <c r="AO660" s="3">
        <v>0.2</v>
      </c>
      <c r="AP660" s="3">
        <v>0</v>
      </c>
      <c r="AQ660" s="3">
        <v>0</v>
      </c>
      <c r="AR660" s="3">
        <v>0</v>
      </c>
      <c r="AS660" s="3">
        <v>0</v>
      </c>
      <c r="AT660" s="4">
        <v>0</v>
      </c>
    </row>
    <row r="661" spans="1:46" x14ac:dyDescent="0.25">
      <c r="A661" s="65">
        <v>2021</v>
      </c>
      <c r="B661" s="65">
        <v>12</v>
      </c>
      <c r="C661" s="63">
        <v>28</v>
      </c>
      <c r="D661" s="64">
        <v>12</v>
      </c>
      <c r="E661" s="5">
        <v>9.99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12.02</v>
      </c>
      <c r="O661" s="3">
        <v>0</v>
      </c>
      <c r="P661" s="3">
        <v>0</v>
      </c>
      <c r="Q661" s="3">
        <v>5.99</v>
      </c>
      <c r="R661" s="3">
        <v>0</v>
      </c>
      <c r="S661" s="3">
        <v>1.3</v>
      </c>
      <c r="T661" s="3">
        <v>0</v>
      </c>
      <c r="U661" s="3">
        <v>0</v>
      </c>
      <c r="V661" s="3">
        <v>9.24</v>
      </c>
      <c r="W661" s="3">
        <v>7.11</v>
      </c>
      <c r="X661" s="3">
        <v>0</v>
      </c>
      <c r="Y661" s="3">
        <v>5.53</v>
      </c>
      <c r="Z661" s="3">
        <v>0</v>
      </c>
      <c r="AA661" s="3">
        <v>0</v>
      </c>
      <c r="AB661" s="3">
        <v>0</v>
      </c>
      <c r="AC661" s="3">
        <v>7.52</v>
      </c>
      <c r="AD661" s="3">
        <v>4.9000000000000004</v>
      </c>
      <c r="AE661" s="3">
        <v>1.19</v>
      </c>
      <c r="AF661" s="3">
        <v>4.3</v>
      </c>
      <c r="AG661" s="3">
        <v>0</v>
      </c>
      <c r="AH661" s="3">
        <v>0.2</v>
      </c>
      <c r="AI661" s="3">
        <v>0</v>
      </c>
      <c r="AJ661" s="3">
        <v>1.34</v>
      </c>
      <c r="AK661" s="3">
        <v>1.22</v>
      </c>
      <c r="AL661" s="3">
        <v>0.2</v>
      </c>
      <c r="AM661" s="3">
        <v>0</v>
      </c>
      <c r="AN661" s="3">
        <v>0</v>
      </c>
      <c r="AO661" s="3">
        <v>0.2</v>
      </c>
      <c r="AP661" s="3">
        <v>0</v>
      </c>
      <c r="AQ661" s="3">
        <v>0</v>
      </c>
      <c r="AR661" s="3">
        <v>0</v>
      </c>
      <c r="AS661" s="3">
        <v>0</v>
      </c>
      <c r="AT661" s="4">
        <v>0</v>
      </c>
    </row>
    <row r="662" spans="1:46" x14ac:dyDescent="0.25">
      <c r="A662" s="65">
        <v>2021</v>
      </c>
      <c r="B662" s="65">
        <v>12</v>
      </c>
      <c r="C662" s="63">
        <v>28</v>
      </c>
      <c r="D662" s="64">
        <v>13</v>
      </c>
      <c r="E662" s="5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11.97</v>
      </c>
      <c r="O662" s="3">
        <v>0</v>
      </c>
      <c r="P662" s="3">
        <v>0</v>
      </c>
      <c r="Q662" s="3">
        <v>5.96</v>
      </c>
      <c r="R662" s="3">
        <v>0</v>
      </c>
      <c r="S662" s="3">
        <v>1.3</v>
      </c>
      <c r="T662" s="3">
        <v>0</v>
      </c>
      <c r="U662" s="3">
        <v>0</v>
      </c>
      <c r="V662" s="3">
        <v>3.38</v>
      </c>
      <c r="W662" s="3">
        <v>7.1</v>
      </c>
      <c r="X662" s="3">
        <v>0</v>
      </c>
      <c r="Y662" s="3">
        <v>5.5</v>
      </c>
      <c r="Z662" s="3">
        <v>0</v>
      </c>
      <c r="AA662" s="3">
        <v>0</v>
      </c>
      <c r="AB662" s="3">
        <v>0</v>
      </c>
      <c r="AC662" s="3">
        <v>7.52</v>
      </c>
      <c r="AD662" s="3">
        <v>4.8</v>
      </c>
      <c r="AE662" s="3">
        <v>1.1399999999999999</v>
      </c>
      <c r="AF662" s="3">
        <v>4.3</v>
      </c>
      <c r="AG662" s="3">
        <v>0</v>
      </c>
      <c r="AH662" s="3">
        <v>0.2</v>
      </c>
      <c r="AI662" s="3">
        <v>0</v>
      </c>
      <c r="AJ662" s="3">
        <v>0.66</v>
      </c>
      <c r="AK662" s="3">
        <v>1.36</v>
      </c>
      <c r="AL662" s="3">
        <v>0.2</v>
      </c>
      <c r="AM662" s="3">
        <v>0</v>
      </c>
      <c r="AN662" s="3">
        <v>0</v>
      </c>
      <c r="AO662" s="3">
        <v>0.2</v>
      </c>
      <c r="AP662" s="3">
        <v>0</v>
      </c>
      <c r="AQ662" s="3">
        <v>0</v>
      </c>
      <c r="AR662" s="3">
        <v>0</v>
      </c>
      <c r="AS662" s="3">
        <v>0</v>
      </c>
      <c r="AT662" s="4">
        <v>0</v>
      </c>
    </row>
    <row r="663" spans="1:46" x14ac:dyDescent="0.25">
      <c r="A663" s="65">
        <v>2021</v>
      </c>
      <c r="B663" s="65">
        <v>12</v>
      </c>
      <c r="C663" s="63">
        <v>28</v>
      </c>
      <c r="D663" s="64">
        <v>14</v>
      </c>
      <c r="E663" s="5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1.24</v>
      </c>
      <c r="O663" s="3">
        <v>0</v>
      </c>
      <c r="P663" s="3">
        <v>0</v>
      </c>
      <c r="Q663" s="3">
        <v>5.93</v>
      </c>
      <c r="R663" s="3">
        <v>0</v>
      </c>
      <c r="S663" s="3">
        <v>1.3</v>
      </c>
      <c r="T663" s="3">
        <v>0</v>
      </c>
      <c r="U663" s="3">
        <v>0</v>
      </c>
      <c r="V663" s="3">
        <v>0</v>
      </c>
      <c r="W663" s="3">
        <v>7.1</v>
      </c>
      <c r="X663" s="3">
        <v>0</v>
      </c>
      <c r="Y663" s="3">
        <v>5.47</v>
      </c>
      <c r="Z663" s="3">
        <v>0</v>
      </c>
      <c r="AA663" s="3">
        <v>0</v>
      </c>
      <c r="AB663" s="3">
        <v>0</v>
      </c>
      <c r="AC663" s="3">
        <v>7.52</v>
      </c>
      <c r="AD663" s="3">
        <v>4.8</v>
      </c>
      <c r="AE663" s="3">
        <v>1.18</v>
      </c>
      <c r="AF663" s="3">
        <v>4.3</v>
      </c>
      <c r="AG663" s="3">
        <v>0</v>
      </c>
      <c r="AH663" s="3">
        <v>0.2</v>
      </c>
      <c r="AI663" s="3">
        <v>0</v>
      </c>
      <c r="AJ663" s="3">
        <v>0</v>
      </c>
      <c r="AK663" s="3">
        <v>1.82</v>
      </c>
      <c r="AL663" s="3">
        <v>0.2</v>
      </c>
      <c r="AM663" s="3">
        <v>0</v>
      </c>
      <c r="AN663" s="3">
        <v>0</v>
      </c>
      <c r="AO663" s="3">
        <v>0.2</v>
      </c>
      <c r="AP663" s="3">
        <v>0</v>
      </c>
      <c r="AQ663" s="3">
        <v>0</v>
      </c>
      <c r="AR663" s="3">
        <v>0</v>
      </c>
      <c r="AS663" s="3">
        <v>0</v>
      </c>
      <c r="AT663" s="4">
        <v>0</v>
      </c>
    </row>
    <row r="664" spans="1:46" x14ac:dyDescent="0.25">
      <c r="A664" s="65">
        <v>2021</v>
      </c>
      <c r="B664" s="65">
        <v>12</v>
      </c>
      <c r="C664" s="63">
        <v>28</v>
      </c>
      <c r="D664" s="64">
        <v>15</v>
      </c>
      <c r="E664" s="5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5.88</v>
      </c>
      <c r="R664" s="3">
        <v>0</v>
      </c>
      <c r="S664" s="3">
        <v>1.3</v>
      </c>
      <c r="T664" s="3">
        <v>0</v>
      </c>
      <c r="U664" s="3">
        <v>0.2</v>
      </c>
      <c r="V664" s="3">
        <v>0</v>
      </c>
      <c r="W664" s="3">
        <v>7.1</v>
      </c>
      <c r="X664" s="3">
        <v>0</v>
      </c>
      <c r="Y664" s="3">
        <v>5.45</v>
      </c>
      <c r="Z664" s="3">
        <v>0.5</v>
      </c>
      <c r="AA664" s="3">
        <v>0</v>
      </c>
      <c r="AB664" s="3">
        <v>0</v>
      </c>
      <c r="AC664" s="3">
        <v>7.52</v>
      </c>
      <c r="AD664" s="3">
        <v>0.47</v>
      </c>
      <c r="AE664" s="3">
        <v>1.19</v>
      </c>
      <c r="AF664" s="3">
        <v>4.3</v>
      </c>
      <c r="AG664" s="3">
        <v>0</v>
      </c>
      <c r="AH664" s="3">
        <v>0.2</v>
      </c>
      <c r="AI664" s="3">
        <v>0</v>
      </c>
      <c r="AJ664" s="3">
        <v>0</v>
      </c>
      <c r="AK664" s="3">
        <v>1.81</v>
      </c>
      <c r="AL664" s="3">
        <v>0.2</v>
      </c>
      <c r="AM664" s="3">
        <v>0</v>
      </c>
      <c r="AN664" s="3">
        <v>0</v>
      </c>
      <c r="AO664" s="3">
        <v>0.2</v>
      </c>
      <c r="AP664" s="3">
        <v>0</v>
      </c>
      <c r="AQ664" s="3">
        <v>0</v>
      </c>
      <c r="AR664" s="3">
        <v>0</v>
      </c>
      <c r="AS664" s="3">
        <v>0</v>
      </c>
      <c r="AT664" s="4">
        <v>1.4</v>
      </c>
    </row>
    <row r="665" spans="1:46" x14ac:dyDescent="0.25">
      <c r="A665" s="65">
        <v>2021</v>
      </c>
      <c r="B665" s="65">
        <v>12</v>
      </c>
      <c r="C665" s="63">
        <v>28</v>
      </c>
      <c r="D665" s="64">
        <v>16</v>
      </c>
      <c r="E665" s="5">
        <v>0</v>
      </c>
      <c r="F665" s="3">
        <v>0</v>
      </c>
      <c r="G665" s="3">
        <v>0</v>
      </c>
      <c r="H665" s="3">
        <v>0</v>
      </c>
      <c r="I665" s="3">
        <v>21.33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16.48</v>
      </c>
      <c r="P665" s="3">
        <v>0</v>
      </c>
      <c r="Q665" s="3">
        <v>5.85</v>
      </c>
      <c r="R665" s="3">
        <v>0</v>
      </c>
      <c r="S665" s="3">
        <v>1.3</v>
      </c>
      <c r="T665" s="3">
        <v>0</v>
      </c>
      <c r="U665" s="3">
        <v>0.2</v>
      </c>
      <c r="V665" s="3">
        <v>0</v>
      </c>
      <c r="W665" s="3">
        <v>7.11</v>
      </c>
      <c r="X665" s="3">
        <v>0</v>
      </c>
      <c r="Y665" s="3">
        <v>5.49</v>
      </c>
      <c r="Z665" s="3">
        <v>0</v>
      </c>
      <c r="AA665" s="3">
        <v>0</v>
      </c>
      <c r="AB665" s="3">
        <v>0</v>
      </c>
      <c r="AC665" s="3">
        <v>7.52</v>
      </c>
      <c r="AD665" s="3">
        <v>0</v>
      </c>
      <c r="AE665" s="3">
        <v>1.18</v>
      </c>
      <c r="AF665" s="3">
        <v>4.3</v>
      </c>
      <c r="AG665" s="3">
        <v>0</v>
      </c>
      <c r="AH665" s="3">
        <v>0.2</v>
      </c>
      <c r="AI665" s="3">
        <v>0</v>
      </c>
      <c r="AJ665" s="3">
        <v>0</v>
      </c>
      <c r="AK665" s="3">
        <v>1.81</v>
      </c>
      <c r="AL665" s="3">
        <v>0.2</v>
      </c>
      <c r="AM665" s="3">
        <v>0</v>
      </c>
      <c r="AN665" s="3">
        <v>0</v>
      </c>
      <c r="AO665" s="3">
        <v>0.2</v>
      </c>
      <c r="AP665" s="3">
        <v>0</v>
      </c>
      <c r="AQ665" s="3">
        <v>0</v>
      </c>
      <c r="AR665" s="3">
        <v>0</v>
      </c>
      <c r="AS665" s="3">
        <v>0</v>
      </c>
      <c r="AT665" s="4">
        <v>1.4</v>
      </c>
    </row>
    <row r="666" spans="1:46" x14ac:dyDescent="0.25">
      <c r="A666" s="65">
        <v>2021</v>
      </c>
      <c r="B666" s="65">
        <v>12</v>
      </c>
      <c r="C666" s="63">
        <v>28</v>
      </c>
      <c r="D666" s="64">
        <v>17</v>
      </c>
      <c r="E666" s="5">
        <v>0</v>
      </c>
      <c r="F666" s="3">
        <v>0</v>
      </c>
      <c r="G666" s="3">
        <v>37.1</v>
      </c>
      <c r="H666" s="3">
        <v>0</v>
      </c>
      <c r="I666" s="3">
        <v>25.71</v>
      </c>
      <c r="J666" s="3">
        <v>0</v>
      </c>
      <c r="K666" s="3">
        <v>0</v>
      </c>
      <c r="L666" s="3">
        <v>0</v>
      </c>
      <c r="M666" s="3">
        <v>0</v>
      </c>
      <c r="N666" s="3">
        <v>5.16</v>
      </c>
      <c r="O666" s="3">
        <v>21.54</v>
      </c>
      <c r="P666" s="3">
        <v>0</v>
      </c>
      <c r="Q666" s="3">
        <v>5.81</v>
      </c>
      <c r="R666" s="3">
        <v>0</v>
      </c>
      <c r="S666" s="3">
        <v>1.3</v>
      </c>
      <c r="T666" s="3">
        <v>0</v>
      </c>
      <c r="U666" s="3">
        <v>0.2</v>
      </c>
      <c r="V666" s="3">
        <v>0</v>
      </c>
      <c r="W666" s="3">
        <v>7.12</v>
      </c>
      <c r="X666" s="3">
        <v>0</v>
      </c>
      <c r="Y666" s="3">
        <v>5.52</v>
      </c>
      <c r="Z666" s="3">
        <v>0</v>
      </c>
      <c r="AA666" s="3">
        <v>0</v>
      </c>
      <c r="AB666" s="3">
        <v>0</v>
      </c>
      <c r="AC666" s="3">
        <v>7.52</v>
      </c>
      <c r="AD666" s="3">
        <v>0</v>
      </c>
      <c r="AE666" s="3">
        <v>1.18</v>
      </c>
      <c r="AF666" s="3">
        <v>4.3</v>
      </c>
      <c r="AG666" s="3">
        <v>0</v>
      </c>
      <c r="AH666" s="3">
        <v>0.2</v>
      </c>
      <c r="AI666" s="3">
        <v>0</v>
      </c>
      <c r="AJ666" s="3">
        <v>1.04</v>
      </c>
      <c r="AK666" s="3">
        <v>1.35</v>
      </c>
      <c r="AL666" s="3">
        <v>0.2</v>
      </c>
      <c r="AM666" s="3">
        <v>0</v>
      </c>
      <c r="AN666" s="3">
        <v>0</v>
      </c>
      <c r="AO666" s="3">
        <v>0.2</v>
      </c>
      <c r="AP666" s="3">
        <v>12.28</v>
      </c>
      <c r="AQ666" s="3">
        <v>0</v>
      </c>
      <c r="AR666" s="3">
        <v>0</v>
      </c>
      <c r="AS666" s="3">
        <v>0</v>
      </c>
      <c r="AT666" s="4">
        <v>1.4</v>
      </c>
    </row>
    <row r="667" spans="1:46" x14ac:dyDescent="0.25">
      <c r="A667" s="65">
        <v>2021</v>
      </c>
      <c r="B667" s="65">
        <v>12</v>
      </c>
      <c r="C667" s="63">
        <v>28</v>
      </c>
      <c r="D667" s="64">
        <v>18</v>
      </c>
      <c r="E667" s="5">
        <v>44.43</v>
      </c>
      <c r="F667" s="3">
        <v>0</v>
      </c>
      <c r="G667" s="3">
        <v>44.4</v>
      </c>
      <c r="H667" s="3">
        <v>0</v>
      </c>
      <c r="I667" s="3">
        <v>25.69</v>
      </c>
      <c r="J667" s="3">
        <v>0</v>
      </c>
      <c r="K667" s="3">
        <v>0</v>
      </c>
      <c r="L667" s="3">
        <v>0</v>
      </c>
      <c r="M667" s="3">
        <v>0</v>
      </c>
      <c r="N667" s="3">
        <v>12.08</v>
      </c>
      <c r="O667" s="3">
        <v>21.55</v>
      </c>
      <c r="P667" s="3">
        <v>0</v>
      </c>
      <c r="Q667" s="3">
        <v>5.81</v>
      </c>
      <c r="R667" s="3">
        <v>0</v>
      </c>
      <c r="S667" s="3">
        <v>1.3</v>
      </c>
      <c r="T667" s="3">
        <v>0</v>
      </c>
      <c r="U667" s="3">
        <v>0.2</v>
      </c>
      <c r="V667" s="3">
        <v>0.2</v>
      </c>
      <c r="W667" s="3">
        <v>7.12</v>
      </c>
      <c r="X667" s="3">
        <v>0</v>
      </c>
      <c r="Y667" s="3">
        <v>5.56</v>
      </c>
      <c r="Z667" s="3">
        <v>0</v>
      </c>
      <c r="AA667" s="3">
        <v>0</v>
      </c>
      <c r="AB667" s="3">
        <v>0</v>
      </c>
      <c r="AC667" s="3">
        <v>7.52</v>
      </c>
      <c r="AD667" s="3">
        <v>0.34</v>
      </c>
      <c r="AE667" s="3">
        <v>1.17</v>
      </c>
      <c r="AF667" s="3">
        <v>4.3</v>
      </c>
      <c r="AG667" s="3">
        <v>0</v>
      </c>
      <c r="AH667" s="3">
        <v>0.2</v>
      </c>
      <c r="AI667" s="3">
        <v>0</v>
      </c>
      <c r="AJ667" s="3">
        <v>1.36</v>
      </c>
      <c r="AK667" s="3">
        <v>0.42</v>
      </c>
      <c r="AL667" s="3">
        <v>0.2</v>
      </c>
      <c r="AM667" s="3">
        <v>0</v>
      </c>
      <c r="AN667" s="3">
        <v>0</v>
      </c>
      <c r="AO667" s="3">
        <v>0.2</v>
      </c>
      <c r="AP667" s="3">
        <v>24.96</v>
      </c>
      <c r="AQ667" s="3">
        <v>0</v>
      </c>
      <c r="AR667" s="3">
        <v>0</v>
      </c>
      <c r="AS667" s="3">
        <v>0</v>
      </c>
      <c r="AT667" s="4">
        <v>1.4</v>
      </c>
    </row>
    <row r="668" spans="1:46" x14ac:dyDescent="0.25">
      <c r="A668" s="65">
        <v>2021</v>
      </c>
      <c r="B668" s="65">
        <v>12</v>
      </c>
      <c r="C668" s="63">
        <v>28</v>
      </c>
      <c r="D668" s="64">
        <v>19</v>
      </c>
      <c r="E668" s="5">
        <v>44.99</v>
      </c>
      <c r="F668" s="3">
        <v>0</v>
      </c>
      <c r="G668" s="3">
        <v>44.35</v>
      </c>
      <c r="H668" s="3">
        <v>0</v>
      </c>
      <c r="I668" s="3">
        <v>25.69</v>
      </c>
      <c r="J668" s="3">
        <v>0</v>
      </c>
      <c r="K668" s="3">
        <v>18.45</v>
      </c>
      <c r="L668" s="3">
        <v>0</v>
      </c>
      <c r="M668" s="3">
        <v>0</v>
      </c>
      <c r="N668" s="3">
        <v>11.95</v>
      </c>
      <c r="O668" s="3">
        <v>21.54</v>
      </c>
      <c r="P668" s="3">
        <v>0</v>
      </c>
      <c r="Q668" s="3">
        <v>5.86</v>
      </c>
      <c r="R668" s="3">
        <v>0</v>
      </c>
      <c r="S668" s="3">
        <v>1.3</v>
      </c>
      <c r="T668" s="3">
        <v>0</v>
      </c>
      <c r="U668" s="3">
        <v>0.2</v>
      </c>
      <c r="V668" s="3">
        <v>9.08</v>
      </c>
      <c r="W668" s="3">
        <v>7.11</v>
      </c>
      <c r="X668" s="3">
        <v>0</v>
      </c>
      <c r="Y668" s="3">
        <v>5.51</v>
      </c>
      <c r="Z668" s="3">
        <v>0</v>
      </c>
      <c r="AA668" s="3">
        <v>0</v>
      </c>
      <c r="AB668" s="3">
        <v>0</v>
      </c>
      <c r="AC668" s="3">
        <v>7.52</v>
      </c>
      <c r="AD668" s="3">
        <v>4.82</v>
      </c>
      <c r="AE668" s="3">
        <v>1.1399999999999999</v>
      </c>
      <c r="AF668" s="3">
        <v>4.3</v>
      </c>
      <c r="AG668" s="3">
        <v>0</v>
      </c>
      <c r="AH668" s="3">
        <v>0.2</v>
      </c>
      <c r="AI668" s="3">
        <v>0</v>
      </c>
      <c r="AJ668" s="3">
        <v>1</v>
      </c>
      <c r="AK668" s="3">
        <v>0</v>
      </c>
      <c r="AL668" s="3">
        <v>0.2</v>
      </c>
      <c r="AM668" s="3">
        <v>0</v>
      </c>
      <c r="AN668" s="3">
        <v>0</v>
      </c>
      <c r="AO668" s="3">
        <v>0.2</v>
      </c>
      <c r="AP668" s="3">
        <v>24.42</v>
      </c>
      <c r="AQ668" s="3">
        <v>0</v>
      </c>
      <c r="AR668" s="3">
        <v>11.42</v>
      </c>
      <c r="AS668" s="3">
        <v>0</v>
      </c>
      <c r="AT668" s="4">
        <v>1.4</v>
      </c>
    </row>
    <row r="669" spans="1:46" x14ac:dyDescent="0.25">
      <c r="A669" s="65">
        <v>2021</v>
      </c>
      <c r="B669" s="65">
        <v>12</v>
      </c>
      <c r="C669" s="63">
        <v>28</v>
      </c>
      <c r="D669" s="64">
        <v>20</v>
      </c>
      <c r="E669" s="5">
        <v>44.05</v>
      </c>
      <c r="F669" s="3">
        <v>0</v>
      </c>
      <c r="G669" s="3">
        <v>44.28</v>
      </c>
      <c r="H669" s="3">
        <v>0</v>
      </c>
      <c r="I669" s="3">
        <v>25.67</v>
      </c>
      <c r="J669" s="3">
        <v>0</v>
      </c>
      <c r="K669" s="3">
        <v>20.36</v>
      </c>
      <c r="L669" s="3">
        <v>0</v>
      </c>
      <c r="M669" s="3">
        <v>0</v>
      </c>
      <c r="N669" s="3">
        <v>11.88</v>
      </c>
      <c r="O669" s="3">
        <v>21.49</v>
      </c>
      <c r="P669" s="3">
        <v>0</v>
      </c>
      <c r="Q669" s="3">
        <v>5.91</v>
      </c>
      <c r="R669" s="3">
        <v>0</v>
      </c>
      <c r="S669" s="3">
        <v>1.3</v>
      </c>
      <c r="T669" s="3">
        <v>0</v>
      </c>
      <c r="U669" s="3">
        <v>0.2</v>
      </c>
      <c r="V669" s="3">
        <v>9.01</v>
      </c>
      <c r="W669" s="3">
        <v>7.09</v>
      </c>
      <c r="X669" s="3">
        <v>0</v>
      </c>
      <c r="Y669" s="3">
        <v>6.46</v>
      </c>
      <c r="Z669" s="3">
        <v>0</v>
      </c>
      <c r="AA669" s="3">
        <v>0</v>
      </c>
      <c r="AB669" s="3">
        <v>0</v>
      </c>
      <c r="AC669" s="3">
        <v>7.52</v>
      </c>
      <c r="AD669" s="3">
        <v>4.8</v>
      </c>
      <c r="AE669" s="3">
        <v>1.1499999999999999</v>
      </c>
      <c r="AF669" s="3">
        <v>4.3</v>
      </c>
      <c r="AG669" s="3">
        <v>0</v>
      </c>
      <c r="AH669" s="3">
        <v>0.2</v>
      </c>
      <c r="AI669" s="3">
        <v>0</v>
      </c>
      <c r="AJ669" s="3">
        <v>0</v>
      </c>
      <c r="AK669" s="3">
        <v>0</v>
      </c>
      <c r="AL669" s="3">
        <v>0.2</v>
      </c>
      <c r="AM669" s="3">
        <v>0</v>
      </c>
      <c r="AN669" s="3">
        <v>0</v>
      </c>
      <c r="AO669" s="3">
        <v>0.2</v>
      </c>
      <c r="AP669" s="3">
        <v>23.6</v>
      </c>
      <c r="AQ669" s="3">
        <v>0</v>
      </c>
      <c r="AR669" s="3">
        <v>33.81</v>
      </c>
      <c r="AS669" s="3">
        <v>0</v>
      </c>
      <c r="AT669" s="4">
        <v>1.4</v>
      </c>
    </row>
    <row r="670" spans="1:46" x14ac:dyDescent="0.25">
      <c r="A670" s="65">
        <v>2021</v>
      </c>
      <c r="B670" s="65">
        <v>12</v>
      </c>
      <c r="C670" s="63">
        <v>28</v>
      </c>
      <c r="D670" s="64">
        <v>21</v>
      </c>
      <c r="E670" s="5">
        <v>43.81</v>
      </c>
      <c r="F670" s="3">
        <v>0</v>
      </c>
      <c r="G670" s="3">
        <v>44.23</v>
      </c>
      <c r="H670" s="3">
        <v>0</v>
      </c>
      <c r="I670" s="3">
        <v>25.63</v>
      </c>
      <c r="J670" s="3">
        <v>0</v>
      </c>
      <c r="K670" s="3">
        <v>20.94</v>
      </c>
      <c r="L670" s="3">
        <v>0</v>
      </c>
      <c r="M670" s="3">
        <v>0</v>
      </c>
      <c r="N670" s="3">
        <v>11.88</v>
      </c>
      <c r="O670" s="3">
        <v>21.45</v>
      </c>
      <c r="P670" s="3">
        <v>0</v>
      </c>
      <c r="Q670" s="3">
        <v>5.72</v>
      </c>
      <c r="R670" s="3">
        <v>0</v>
      </c>
      <c r="S670" s="3">
        <v>1.3</v>
      </c>
      <c r="T670" s="3">
        <v>0</v>
      </c>
      <c r="U670" s="3">
        <v>0.2</v>
      </c>
      <c r="V670" s="3">
        <v>9.01</v>
      </c>
      <c r="W670" s="3">
        <v>7.09</v>
      </c>
      <c r="X670" s="3">
        <v>0</v>
      </c>
      <c r="Y670" s="3">
        <v>6.66</v>
      </c>
      <c r="Z670" s="3">
        <v>0</v>
      </c>
      <c r="AA670" s="3">
        <v>0</v>
      </c>
      <c r="AB670" s="3">
        <v>0</v>
      </c>
      <c r="AC670" s="3">
        <v>7.51</v>
      </c>
      <c r="AD670" s="3">
        <v>4.8</v>
      </c>
      <c r="AE670" s="3">
        <v>1.18</v>
      </c>
      <c r="AF670" s="3">
        <v>4.3</v>
      </c>
      <c r="AG670" s="3">
        <v>0</v>
      </c>
      <c r="AH670" s="3">
        <v>0.2</v>
      </c>
      <c r="AI670" s="3">
        <v>0</v>
      </c>
      <c r="AJ670" s="3">
        <v>0</v>
      </c>
      <c r="AK670" s="3">
        <v>0.01</v>
      </c>
      <c r="AL670" s="3">
        <v>0.2</v>
      </c>
      <c r="AM670" s="3">
        <v>0</v>
      </c>
      <c r="AN670" s="3">
        <v>0</v>
      </c>
      <c r="AO670" s="3">
        <v>0.2</v>
      </c>
      <c r="AP670" s="3">
        <v>23.59</v>
      </c>
      <c r="AQ670" s="3">
        <v>0</v>
      </c>
      <c r="AR670" s="3">
        <v>33.75</v>
      </c>
      <c r="AS670" s="3">
        <v>0</v>
      </c>
      <c r="AT670" s="4">
        <v>1.4</v>
      </c>
    </row>
    <row r="671" spans="1:46" x14ac:dyDescent="0.25">
      <c r="A671" s="65">
        <v>2021</v>
      </c>
      <c r="B671" s="65">
        <v>12</v>
      </c>
      <c r="C671" s="63">
        <v>28</v>
      </c>
      <c r="D671" s="64">
        <v>22</v>
      </c>
      <c r="E671" s="5">
        <v>43.9</v>
      </c>
      <c r="F671" s="3">
        <v>0</v>
      </c>
      <c r="G671" s="3">
        <v>44.29</v>
      </c>
      <c r="H671" s="3">
        <v>0</v>
      </c>
      <c r="I671" s="3">
        <v>25.7</v>
      </c>
      <c r="J671" s="3">
        <v>0</v>
      </c>
      <c r="K671" s="3">
        <v>20.92</v>
      </c>
      <c r="L671" s="3">
        <v>0</v>
      </c>
      <c r="M671" s="3">
        <v>0.01</v>
      </c>
      <c r="N671" s="3">
        <v>11.9</v>
      </c>
      <c r="O671" s="3">
        <v>21.52</v>
      </c>
      <c r="P671" s="3">
        <v>0</v>
      </c>
      <c r="Q671" s="3">
        <v>5.76</v>
      </c>
      <c r="R671" s="3">
        <v>0</v>
      </c>
      <c r="S671" s="3">
        <v>1.3</v>
      </c>
      <c r="T671" s="3">
        <v>0</v>
      </c>
      <c r="U671" s="3">
        <v>0.2</v>
      </c>
      <c r="V671" s="3">
        <v>9.23</v>
      </c>
      <c r="W671" s="3">
        <v>7.1</v>
      </c>
      <c r="X671" s="3">
        <v>0</v>
      </c>
      <c r="Y671" s="3">
        <v>6.68</v>
      </c>
      <c r="Z671" s="3">
        <v>0</v>
      </c>
      <c r="AA671" s="3">
        <v>0</v>
      </c>
      <c r="AB671" s="3">
        <v>0</v>
      </c>
      <c r="AC671" s="3">
        <v>7.51</v>
      </c>
      <c r="AD671" s="3">
        <v>4.8899999999999997</v>
      </c>
      <c r="AE671" s="3">
        <v>1.21</v>
      </c>
      <c r="AF671" s="3">
        <v>4.3</v>
      </c>
      <c r="AG671" s="3">
        <v>0</v>
      </c>
      <c r="AH671" s="3">
        <v>0.2</v>
      </c>
      <c r="AI671" s="3">
        <v>0</v>
      </c>
      <c r="AJ671" s="3">
        <v>1.19</v>
      </c>
      <c r="AK671" s="3">
        <v>0.89</v>
      </c>
      <c r="AL671" s="3">
        <v>0.2</v>
      </c>
      <c r="AM671" s="3">
        <v>0</v>
      </c>
      <c r="AN671" s="3">
        <v>0</v>
      </c>
      <c r="AO671" s="3">
        <v>0.2</v>
      </c>
      <c r="AP671" s="3">
        <v>23.63</v>
      </c>
      <c r="AQ671" s="3">
        <v>0</v>
      </c>
      <c r="AR671" s="3">
        <v>33.94</v>
      </c>
      <c r="AS671" s="3">
        <v>0</v>
      </c>
      <c r="AT671" s="4">
        <v>1.4</v>
      </c>
    </row>
    <row r="672" spans="1:46" x14ac:dyDescent="0.25">
      <c r="A672" s="65">
        <v>2021</v>
      </c>
      <c r="B672" s="65">
        <v>12</v>
      </c>
      <c r="C672" s="63">
        <v>28</v>
      </c>
      <c r="D672" s="64">
        <v>23</v>
      </c>
      <c r="E672" s="5">
        <v>43.38</v>
      </c>
      <c r="F672" s="3">
        <v>0</v>
      </c>
      <c r="G672" s="3">
        <v>44.27</v>
      </c>
      <c r="H672" s="3">
        <v>0</v>
      </c>
      <c r="I672" s="3">
        <v>25.69</v>
      </c>
      <c r="J672" s="3">
        <v>0</v>
      </c>
      <c r="K672" s="3">
        <v>20.88</v>
      </c>
      <c r="L672" s="3">
        <v>0</v>
      </c>
      <c r="M672" s="3">
        <v>0</v>
      </c>
      <c r="N672" s="3">
        <v>11.86</v>
      </c>
      <c r="O672" s="3">
        <v>21.51</v>
      </c>
      <c r="P672" s="3">
        <v>0</v>
      </c>
      <c r="Q672" s="3">
        <v>5.81</v>
      </c>
      <c r="R672" s="3">
        <v>0</v>
      </c>
      <c r="S672" s="3">
        <v>1.3</v>
      </c>
      <c r="T672" s="3">
        <v>0</v>
      </c>
      <c r="U672" s="3">
        <v>0.2</v>
      </c>
      <c r="V672" s="3">
        <v>9.2100000000000009</v>
      </c>
      <c r="W672" s="3">
        <v>7.11</v>
      </c>
      <c r="X672" s="3">
        <v>0</v>
      </c>
      <c r="Y672" s="3">
        <v>6.65</v>
      </c>
      <c r="Z672" s="3">
        <v>0.2</v>
      </c>
      <c r="AA672" s="3">
        <v>0</v>
      </c>
      <c r="AB672" s="3">
        <v>0</v>
      </c>
      <c r="AC672" s="3">
        <v>7.51</v>
      </c>
      <c r="AD672" s="3">
        <v>5</v>
      </c>
      <c r="AE672" s="3">
        <v>1.2</v>
      </c>
      <c r="AF672" s="3">
        <v>4.3</v>
      </c>
      <c r="AG672" s="3">
        <v>0</v>
      </c>
      <c r="AH672" s="3">
        <v>0.2</v>
      </c>
      <c r="AI672" s="3">
        <v>0</v>
      </c>
      <c r="AJ672" s="3">
        <v>1.34</v>
      </c>
      <c r="AK672" s="3">
        <v>1.21</v>
      </c>
      <c r="AL672" s="3">
        <v>0</v>
      </c>
      <c r="AM672" s="3">
        <v>0</v>
      </c>
      <c r="AN672" s="3">
        <v>0</v>
      </c>
      <c r="AO672" s="3">
        <v>0.2</v>
      </c>
      <c r="AP672" s="3">
        <v>23.57</v>
      </c>
      <c r="AQ672" s="3">
        <v>0</v>
      </c>
      <c r="AR672" s="3">
        <v>33.880000000000003</v>
      </c>
      <c r="AS672" s="3">
        <v>0</v>
      </c>
      <c r="AT672" s="4">
        <v>1.4</v>
      </c>
    </row>
    <row r="673" spans="1:46" x14ac:dyDescent="0.25">
      <c r="A673" s="65">
        <v>2021</v>
      </c>
      <c r="B673" s="65">
        <v>12</v>
      </c>
      <c r="C673" s="63">
        <v>28</v>
      </c>
      <c r="D673" s="64">
        <v>24</v>
      </c>
      <c r="E673" s="5">
        <v>42.5</v>
      </c>
      <c r="F673" s="3">
        <v>0</v>
      </c>
      <c r="G673" s="3">
        <v>44.19</v>
      </c>
      <c r="H673" s="3">
        <v>0</v>
      </c>
      <c r="I673" s="3">
        <v>25.64</v>
      </c>
      <c r="J673" s="3">
        <v>0</v>
      </c>
      <c r="K673" s="3">
        <v>1.1100000000000001</v>
      </c>
      <c r="L673" s="3">
        <v>0</v>
      </c>
      <c r="M673" s="3">
        <v>0</v>
      </c>
      <c r="N673" s="3">
        <v>11.79</v>
      </c>
      <c r="O673" s="3">
        <v>21.46</v>
      </c>
      <c r="P673" s="3">
        <v>0</v>
      </c>
      <c r="Q673" s="3">
        <v>5.85</v>
      </c>
      <c r="R673" s="3">
        <v>0</v>
      </c>
      <c r="S673" s="3">
        <v>1.3</v>
      </c>
      <c r="T673" s="3">
        <v>0</v>
      </c>
      <c r="U673" s="3">
        <v>0.2</v>
      </c>
      <c r="V673" s="3">
        <v>9.2100000000000009</v>
      </c>
      <c r="W673" s="3">
        <v>7.09</v>
      </c>
      <c r="X673" s="3">
        <v>0</v>
      </c>
      <c r="Y673" s="3">
        <v>6.6</v>
      </c>
      <c r="Z673" s="3">
        <v>0.2</v>
      </c>
      <c r="AA673" s="3">
        <v>0</v>
      </c>
      <c r="AB673" s="3">
        <v>0</v>
      </c>
      <c r="AC673" s="3">
        <v>7.51</v>
      </c>
      <c r="AD673" s="3">
        <v>4.9800000000000004</v>
      </c>
      <c r="AE673" s="3">
        <v>1.1100000000000001</v>
      </c>
      <c r="AF673" s="3">
        <v>4.3</v>
      </c>
      <c r="AG673" s="3">
        <v>0</v>
      </c>
      <c r="AH673" s="3">
        <v>0.2</v>
      </c>
      <c r="AI673" s="3">
        <v>0</v>
      </c>
      <c r="AJ673" s="3">
        <v>1.34</v>
      </c>
      <c r="AK673" s="3">
        <v>1.21</v>
      </c>
      <c r="AL673" s="3">
        <v>0.2</v>
      </c>
      <c r="AM673" s="3">
        <v>0</v>
      </c>
      <c r="AN673" s="3">
        <v>0</v>
      </c>
      <c r="AO673" s="3">
        <v>0.2</v>
      </c>
      <c r="AP673" s="3">
        <v>23.47</v>
      </c>
      <c r="AQ673" s="3">
        <v>0</v>
      </c>
      <c r="AR673" s="3">
        <v>33.68</v>
      </c>
      <c r="AS673" s="3">
        <v>0</v>
      </c>
      <c r="AT673" s="4">
        <v>1.4</v>
      </c>
    </row>
    <row r="674" spans="1:46" x14ac:dyDescent="0.25">
      <c r="A674" s="65">
        <v>2021</v>
      </c>
      <c r="B674" s="65">
        <v>12</v>
      </c>
      <c r="C674" s="63">
        <v>29</v>
      </c>
      <c r="D674" s="64">
        <v>1</v>
      </c>
      <c r="E674" s="5">
        <v>43.48</v>
      </c>
      <c r="F674" s="3">
        <v>0</v>
      </c>
      <c r="G674" s="3">
        <v>44.27</v>
      </c>
      <c r="H674" s="3">
        <v>0</v>
      </c>
      <c r="I674" s="3">
        <v>25.7</v>
      </c>
      <c r="J674" s="3">
        <v>0</v>
      </c>
      <c r="K674" s="3">
        <v>0</v>
      </c>
      <c r="L674" s="3">
        <v>0</v>
      </c>
      <c r="M674" s="3">
        <v>0</v>
      </c>
      <c r="N674" s="3">
        <v>11.95</v>
      </c>
      <c r="O674" s="3">
        <v>21.53</v>
      </c>
      <c r="P674" s="3">
        <v>0</v>
      </c>
      <c r="Q674" s="3">
        <v>5.9</v>
      </c>
      <c r="R674" s="3">
        <v>0</v>
      </c>
      <c r="S674" s="3">
        <v>1.3</v>
      </c>
      <c r="T674" s="3">
        <v>0</v>
      </c>
      <c r="U674" s="3">
        <v>0.2</v>
      </c>
      <c r="V674" s="3">
        <v>0.5</v>
      </c>
      <c r="W674" s="3">
        <v>7.12</v>
      </c>
      <c r="X674" s="3">
        <v>0</v>
      </c>
      <c r="Y674" s="3">
        <v>6.05</v>
      </c>
      <c r="Z674" s="3">
        <v>0.2</v>
      </c>
      <c r="AA674" s="3">
        <v>0</v>
      </c>
      <c r="AB674" s="3">
        <v>0</v>
      </c>
      <c r="AC674" s="3">
        <v>7.52</v>
      </c>
      <c r="AD674" s="3">
        <v>4.9800000000000004</v>
      </c>
      <c r="AE674" s="3">
        <v>1.25</v>
      </c>
      <c r="AF674" s="3">
        <v>4.3</v>
      </c>
      <c r="AG674" s="3">
        <v>0</v>
      </c>
      <c r="AH674" s="3">
        <v>0.2</v>
      </c>
      <c r="AI674" s="3">
        <v>0</v>
      </c>
      <c r="AJ674" s="3">
        <v>1.34</v>
      </c>
      <c r="AK674" s="3">
        <v>1.21</v>
      </c>
      <c r="AL674" s="3">
        <v>0.2</v>
      </c>
      <c r="AM674" s="3">
        <v>0</v>
      </c>
      <c r="AN674" s="3">
        <v>0</v>
      </c>
      <c r="AO674" s="3">
        <v>0.2</v>
      </c>
      <c r="AP674" s="3">
        <v>1.55</v>
      </c>
      <c r="AQ674" s="3">
        <v>0</v>
      </c>
      <c r="AR674" s="3">
        <v>3.21</v>
      </c>
      <c r="AS674" s="3">
        <v>0</v>
      </c>
      <c r="AT674" s="4">
        <v>1.4</v>
      </c>
    </row>
    <row r="675" spans="1:46" x14ac:dyDescent="0.25">
      <c r="A675" s="65">
        <v>2021</v>
      </c>
      <c r="B675" s="65">
        <v>12</v>
      </c>
      <c r="C675" s="63">
        <v>29</v>
      </c>
      <c r="D675" s="64">
        <v>2</v>
      </c>
      <c r="E675" s="5">
        <v>42.99</v>
      </c>
      <c r="F675" s="3">
        <v>0</v>
      </c>
      <c r="G675" s="3">
        <v>44.26</v>
      </c>
      <c r="H675" s="3">
        <v>0</v>
      </c>
      <c r="I675" s="3">
        <v>25.7</v>
      </c>
      <c r="J675" s="3">
        <v>0</v>
      </c>
      <c r="K675" s="3">
        <v>0</v>
      </c>
      <c r="L675" s="3">
        <v>0</v>
      </c>
      <c r="M675" s="3">
        <v>0</v>
      </c>
      <c r="N675" s="3">
        <v>11.89</v>
      </c>
      <c r="O675" s="3">
        <v>21.54</v>
      </c>
      <c r="P675" s="3">
        <v>0</v>
      </c>
      <c r="Q675" s="3">
        <v>5.93</v>
      </c>
      <c r="R675" s="3">
        <v>0</v>
      </c>
      <c r="S675" s="3">
        <v>1.3</v>
      </c>
      <c r="T675" s="3">
        <v>0</v>
      </c>
      <c r="U675" s="3">
        <v>0.2</v>
      </c>
      <c r="V675" s="3">
        <v>0</v>
      </c>
      <c r="W675" s="3">
        <v>7.11</v>
      </c>
      <c r="X675" s="3">
        <v>0</v>
      </c>
      <c r="Y675" s="3">
        <v>5.46</v>
      </c>
      <c r="Z675" s="3">
        <v>0.2</v>
      </c>
      <c r="AA675" s="3">
        <v>0</v>
      </c>
      <c r="AB675" s="3">
        <v>0</v>
      </c>
      <c r="AC675" s="3">
        <v>7.52</v>
      </c>
      <c r="AD675" s="3">
        <v>4.96</v>
      </c>
      <c r="AE675" s="3">
        <v>1.1599999999999999</v>
      </c>
      <c r="AF675" s="3">
        <v>4.3</v>
      </c>
      <c r="AG675" s="3">
        <v>0</v>
      </c>
      <c r="AH675" s="3">
        <v>0.2</v>
      </c>
      <c r="AI675" s="3">
        <v>0</v>
      </c>
      <c r="AJ675" s="3">
        <v>1.34</v>
      </c>
      <c r="AK675" s="3">
        <v>1.21</v>
      </c>
      <c r="AL675" s="3">
        <v>0.2</v>
      </c>
      <c r="AM675" s="3">
        <v>0</v>
      </c>
      <c r="AN675" s="3">
        <v>0</v>
      </c>
      <c r="AO675" s="3">
        <v>0.2</v>
      </c>
      <c r="AP675" s="3">
        <v>0</v>
      </c>
      <c r="AQ675" s="3">
        <v>0</v>
      </c>
      <c r="AR675" s="3">
        <v>0</v>
      </c>
      <c r="AS675" s="3">
        <v>0</v>
      </c>
      <c r="AT675" s="4">
        <v>1.4</v>
      </c>
    </row>
    <row r="676" spans="1:46" x14ac:dyDescent="0.25">
      <c r="A676" s="65">
        <v>2021</v>
      </c>
      <c r="B676" s="65">
        <v>12</v>
      </c>
      <c r="C676" s="63">
        <v>29</v>
      </c>
      <c r="D676" s="64">
        <v>3</v>
      </c>
      <c r="E676" s="5">
        <v>14.68</v>
      </c>
      <c r="F676" s="3">
        <v>0</v>
      </c>
      <c r="G676" s="3">
        <v>3.99</v>
      </c>
      <c r="H676" s="3">
        <v>0</v>
      </c>
      <c r="I676" s="3">
        <v>25.58</v>
      </c>
      <c r="J676" s="3">
        <v>0</v>
      </c>
      <c r="K676" s="3">
        <v>0</v>
      </c>
      <c r="L676" s="3">
        <v>0</v>
      </c>
      <c r="M676" s="3">
        <v>0</v>
      </c>
      <c r="N676" s="3">
        <v>11.94</v>
      </c>
      <c r="O676" s="3">
        <v>21.43</v>
      </c>
      <c r="P676" s="3">
        <v>0</v>
      </c>
      <c r="Q676" s="3">
        <v>5.93</v>
      </c>
      <c r="R676" s="3">
        <v>0</v>
      </c>
      <c r="S676" s="3">
        <v>1.3</v>
      </c>
      <c r="T676" s="3">
        <v>0</v>
      </c>
      <c r="U676" s="3">
        <v>0.2</v>
      </c>
      <c r="V676" s="3">
        <v>0</v>
      </c>
      <c r="W676" s="3">
        <v>7.11</v>
      </c>
      <c r="X676" s="3">
        <v>0</v>
      </c>
      <c r="Y676" s="3">
        <v>5.48</v>
      </c>
      <c r="Z676" s="3">
        <v>0.2</v>
      </c>
      <c r="AA676" s="3">
        <v>0</v>
      </c>
      <c r="AB676" s="3">
        <v>0</v>
      </c>
      <c r="AC676" s="3">
        <v>7.51</v>
      </c>
      <c r="AD676" s="3">
        <v>4.9400000000000004</v>
      </c>
      <c r="AE676" s="3">
        <v>1.1399999999999999</v>
      </c>
      <c r="AF676" s="3">
        <v>4.3</v>
      </c>
      <c r="AG676" s="3">
        <v>0</v>
      </c>
      <c r="AH676" s="3">
        <v>0.2</v>
      </c>
      <c r="AI676" s="3">
        <v>0</v>
      </c>
      <c r="AJ676" s="3">
        <v>1.34</v>
      </c>
      <c r="AK676" s="3">
        <v>1.21</v>
      </c>
      <c r="AL676" s="3">
        <v>0.2</v>
      </c>
      <c r="AM676" s="3">
        <v>0</v>
      </c>
      <c r="AN676" s="3">
        <v>0</v>
      </c>
      <c r="AO676" s="3">
        <v>0.2</v>
      </c>
      <c r="AP676" s="3">
        <v>0</v>
      </c>
      <c r="AQ676" s="3">
        <v>0</v>
      </c>
      <c r="AR676" s="3">
        <v>0</v>
      </c>
      <c r="AS676" s="3">
        <v>0</v>
      </c>
      <c r="AT676" s="4">
        <v>1.4</v>
      </c>
    </row>
    <row r="677" spans="1:46" x14ac:dyDescent="0.25">
      <c r="A677" s="65">
        <v>2021</v>
      </c>
      <c r="B677" s="65">
        <v>12</v>
      </c>
      <c r="C677" s="63">
        <v>29</v>
      </c>
      <c r="D677" s="64">
        <v>4</v>
      </c>
      <c r="E677" s="5">
        <v>0</v>
      </c>
      <c r="F677" s="3">
        <v>0</v>
      </c>
      <c r="G677" s="3">
        <v>0</v>
      </c>
      <c r="H677" s="3">
        <v>0</v>
      </c>
      <c r="I677" s="3">
        <v>25.7</v>
      </c>
      <c r="J677" s="3">
        <v>0</v>
      </c>
      <c r="K677" s="3">
        <v>0</v>
      </c>
      <c r="L677" s="3">
        <v>0</v>
      </c>
      <c r="M677" s="3">
        <v>0</v>
      </c>
      <c r="N677" s="3">
        <v>11.97</v>
      </c>
      <c r="O677" s="3">
        <v>21.54</v>
      </c>
      <c r="P677" s="3">
        <v>0</v>
      </c>
      <c r="Q677" s="3">
        <v>5.92</v>
      </c>
      <c r="R677" s="3">
        <v>0</v>
      </c>
      <c r="S677" s="3">
        <v>1.3</v>
      </c>
      <c r="T677" s="3">
        <v>0</v>
      </c>
      <c r="U677" s="3">
        <v>0.2</v>
      </c>
      <c r="V677" s="3">
        <v>0</v>
      </c>
      <c r="W677" s="3">
        <v>7.13</v>
      </c>
      <c r="X677" s="3">
        <v>0</v>
      </c>
      <c r="Y677" s="3">
        <v>5.51</v>
      </c>
      <c r="Z677" s="3">
        <v>0.2</v>
      </c>
      <c r="AA677" s="3">
        <v>0</v>
      </c>
      <c r="AB677" s="3">
        <v>0</v>
      </c>
      <c r="AC677" s="3">
        <v>7.51</v>
      </c>
      <c r="AD677" s="3">
        <v>4.95</v>
      </c>
      <c r="AE677" s="3">
        <v>1.1499999999999999</v>
      </c>
      <c r="AF677" s="3">
        <v>4.3</v>
      </c>
      <c r="AG677" s="3">
        <v>0</v>
      </c>
      <c r="AH677" s="3">
        <v>0.2</v>
      </c>
      <c r="AI677" s="3">
        <v>0</v>
      </c>
      <c r="AJ677" s="3">
        <v>1.34</v>
      </c>
      <c r="AK677" s="3">
        <v>1.21</v>
      </c>
      <c r="AL677" s="3">
        <v>0.2</v>
      </c>
      <c r="AM677" s="3">
        <v>0</v>
      </c>
      <c r="AN677" s="3">
        <v>0</v>
      </c>
      <c r="AO677" s="3">
        <v>0.2</v>
      </c>
      <c r="AP677" s="3">
        <v>0</v>
      </c>
      <c r="AQ677" s="3">
        <v>0</v>
      </c>
      <c r="AR677" s="3">
        <v>0</v>
      </c>
      <c r="AS677" s="3">
        <v>0</v>
      </c>
      <c r="AT677" s="4">
        <v>1.4</v>
      </c>
    </row>
    <row r="678" spans="1:46" x14ac:dyDescent="0.25">
      <c r="A678" s="65">
        <v>2021</v>
      </c>
      <c r="B678" s="65">
        <v>12</v>
      </c>
      <c r="C678" s="63">
        <v>29</v>
      </c>
      <c r="D678" s="64">
        <v>5</v>
      </c>
      <c r="E678" s="5">
        <v>0</v>
      </c>
      <c r="F678" s="3">
        <v>0</v>
      </c>
      <c r="G678" s="3">
        <v>0</v>
      </c>
      <c r="H678" s="3">
        <v>0</v>
      </c>
      <c r="I678" s="3">
        <v>25.69</v>
      </c>
      <c r="J678" s="3">
        <v>0</v>
      </c>
      <c r="K678" s="3">
        <v>0</v>
      </c>
      <c r="L678" s="3">
        <v>0</v>
      </c>
      <c r="M678" s="3">
        <v>0</v>
      </c>
      <c r="N678" s="3">
        <v>11.93</v>
      </c>
      <c r="O678" s="3">
        <v>21.53</v>
      </c>
      <c r="P678" s="3">
        <v>0</v>
      </c>
      <c r="Q678" s="3">
        <v>5.88</v>
      </c>
      <c r="R678" s="3">
        <v>0</v>
      </c>
      <c r="S678" s="3">
        <v>1.3</v>
      </c>
      <c r="T678" s="3">
        <v>0</v>
      </c>
      <c r="U678" s="3">
        <v>0.2</v>
      </c>
      <c r="V678" s="3">
        <v>0</v>
      </c>
      <c r="W678" s="3">
        <v>7.12</v>
      </c>
      <c r="X678" s="3">
        <v>0</v>
      </c>
      <c r="Y678" s="3">
        <v>5.48</v>
      </c>
      <c r="Z678" s="3">
        <v>0.2</v>
      </c>
      <c r="AA678" s="3">
        <v>0</v>
      </c>
      <c r="AB678" s="3">
        <v>0</v>
      </c>
      <c r="AC678" s="3">
        <v>7.51</v>
      </c>
      <c r="AD678" s="3">
        <v>4.96</v>
      </c>
      <c r="AE678" s="3">
        <v>1.1399999999999999</v>
      </c>
      <c r="AF678" s="3">
        <v>4.3</v>
      </c>
      <c r="AG678" s="3">
        <v>0</v>
      </c>
      <c r="AH678" s="3">
        <v>0.2</v>
      </c>
      <c r="AI678" s="3">
        <v>0</v>
      </c>
      <c r="AJ678" s="3">
        <v>1.34</v>
      </c>
      <c r="AK678" s="3">
        <v>1.21</v>
      </c>
      <c r="AL678" s="3">
        <v>0.2</v>
      </c>
      <c r="AM678" s="3">
        <v>0</v>
      </c>
      <c r="AN678" s="3">
        <v>0</v>
      </c>
      <c r="AO678" s="3">
        <v>0.2</v>
      </c>
      <c r="AP678" s="3">
        <v>0</v>
      </c>
      <c r="AQ678" s="3">
        <v>0</v>
      </c>
      <c r="AR678" s="3">
        <v>0</v>
      </c>
      <c r="AS678" s="3">
        <v>0</v>
      </c>
      <c r="AT678" s="4">
        <v>1.4</v>
      </c>
    </row>
    <row r="679" spans="1:46" x14ac:dyDescent="0.25">
      <c r="A679" s="65">
        <v>2021</v>
      </c>
      <c r="B679" s="65">
        <v>12</v>
      </c>
      <c r="C679" s="63">
        <v>29</v>
      </c>
      <c r="D679" s="64">
        <v>6</v>
      </c>
      <c r="E679" s="5">
        <v>0</v>
      </c>
      <c r="F679" s="3">
        <v>0</v>
      </c>
      <c r="G679" s="3">
        <v>0</v>
      </c>
      <c r="H679" s="3">
        <v>0</v>
      </c>
      <c r="I679" s="3">
        <v>25.69</v>
      </c>
      <c r="J679" s="3">
        <v>0</v>
      </c>
      <c r="K679" s="3">
        <v>0</v>
      </c>
      <c r="L679" s="3">
        <v>0</v>
      </c>
      <c r="M679" s="3">
        <v>0</v>
      </c>
      <c r="N679" s="3">
        <v>11.93</v>
      </c>
      <c r="O679" s="3">
        <v>21.53</v>
      </c>
      <c r="P679" s="3">
        <v>0</v>
      </c>
      <c r="Q679" s="3">
        <v>5.85</v>
      </c>
      <c r="R679" s="3">
        <v>0</v>
      </c>
      <c r="S679" s="3">
        <v>1.3</v>
      </c>
      <c r="T679" s="3">
        <v>0</v>
      </c>
      <c r="U679" s="3">
        <v>0.2</v>
      </c>
      <c r="V679" s="3">
        <v>0</v>
      </c>
      <c r="W679" s="3">
        <v>7.12</v>
      </c>
      <c r="X679" s="3">
        <v>0</v>
      </c>
      <c r="Y679" s="3">
        <v>5.49</v>
      </c>
      <c r="Z679" s="3">
        <v>0.2</v>
      </c>
      <c r="AA679" s="3">
        <v>0</v>
      </c>
      <c r="AB679" s="3">
        <v>0</v>
      </c>
      <c r="AC679" s="3">
        <v>7.51</v>
      </c>
      <c r="AD679" s="3">
        <v>4.95</v>
      </c>
      <c r="AE679" s="3">
        <v>1.17</v>
      </c>
      <c r="AF679" s="3">
        <v>4.3</v>
      </c>
      <c r="AG679" s="3">
        <v>0</v>
      </c>
      <c r="AH679" s="3">
        <v>0.2</v>
      </c>
      <c r="AI679" s="3">
        <v>0</v>
      </c>
      <c r="AJ679" s="3">
        <v>1.34</v>
      </c>
      <c r="AK679" s="3">
        <v>1.2</v>
      </c>
      <c r="AL679" s="3">
        <v>0.2</v>
      </c>
      <c r="AM679" s="3">
        <v>0</v>
      </c>
      <c r="AN679" s="3">
        <v>0</v>
      </c>
      <c r="AO679" s="3">
        <v>0.2</v>
      </c>
      <c r="AP679" s="3">
        <v>0</v>
      </c>
      <c r="AQ679" s="3">
        <v>0</v>
      </c>
      <c r="AR679" s="3">
        <v>0</v>
      </c>
      <c r="AS679" s="3">
        <v>0</v>
      </c>
      <c r="AT679" s="4">
        <v>1.4</v>
      </c>
    </row>
    <row r="680" spans="1:46" x14ac:dyDescent="0.25">
      <c r="A680" s="65">
        <v>2021</v>
      </c>
      <c r="B680" s="65">
        <v>12</v>
      </c>
      <c r="C680" s="63">
        <v>29</v>
      </c>
      <c r="D680" s="64">
        <v>7</v>
      </c>
      <c r="E680" s="5">
        <v>0</v>
      </c>
      <c r="F680" s="3">
        <v>0</v>
      </c>
      <c r="G680" s="3">
        <v>0</v>
      </c>
      <c r="H680" s="3">
        <v>0</v>
      </c>
      <c r="I680" s="3">
        <v>25.69</v>
      </c>
      <c r="J680" s="3">
        <v>0</v>
      </c>
      <c r="K680" s="3">
        <v>0</v>
      </c>
      <c r="L680" s="3">
        <v>0</v>
      </c>
      <c r="M680" s="3">
        <v>0</v>
      </c>
      <c r="N680" s="3">
        <v>12.04</v>
      </c>
      <c r="O680" s="3">
        <v>21.55</v>
      </c>
      <c r="P680" s="3">
        <v>0</v>
      </c>
      <c r="Q680" s="3">
        <v>5.83</v>
      </c>
      <c r="R680" s="3">
        <v>0</v>
      </c>
      <c r="S680" s="3">
        <v>1.3</v>
      </c>
      <c r="T680" s="3">
        <v>0.2</v>
      </c>
      <c r="U680" s="3">
        <v>0</v>
      </c>
      <c r="V680" s="3">
        <v>0</v>
      </c>
      <c r="W680" s="3">
        <v>7.12</v>
      </c>
      <c r="X680" s="3">
        <v>0</v>
      </c>
      <c r="Y680" s="3">
        <v>5.57</v>
      </c>
      <c r="Z680" s="3">
        <v>0</v>
      </c>
      <c r="AA680" s="3">
        <v>0</v>
      </c>
      <c r="AB680" s="3">
        <v>0</v>
      </c>
      <c r="AC680" s="3">
        <v>7.51</v>
      </c>
      <c r="AD680" s="3">
        <v>4.97</v>
      </c>
      <c r="AE680" s="3">
        <v>1.18</v>
      </c>
      <c r="AF680" s="3">
        <v>3.4</v>
      </c>
      <c r="AG680" s="3">
        <v>2</v>
      </c>
      <c r="AH680" s="3">
        <v>0.2</v>
      </c>
      <c r="AI680" s="3">
        <v>0</v>
      </c>
      <c r="AJ680" s="3">
        <v>1.34</v>
      </c>
      <c r="AK680" s="3">
        <v>1.22</v>
      </c>
      <c r="AL680" s="3">
        <v>0.2</v>
      </c>
      <c r="AM680" s="3">
        <v>0</v>
      </c>
      <c r="AN680" s="3">
        <v>0</v>
      </c>
      <c r="AO680" s="3">
        <v>0.2</v>
      </c>
      <c r="AP680" s="3">
        <v>0</v>
      </c>
      <c r="AQ680" s="3">
        <v>0</v>
      </c>
      <c r="AR680" s="3">
        <v>0</v>
      </c>
      <c r="AS680" s="3">
        <v>0</v>
      </c>
      <c r="AT680" s="4">
        <v>1.4</v>
      </c>
    </row>
    <row r="681" spans="1:46" x14ac:dyDescent="0.25">
      <c r="A681" s="65">
        <v>2021</v>
      </c>
      <c r="B681" s="65">
        <v>12</v>
      </c>
      <c r="C681" s="63">
        <v>29</v>
      </c>
      <c r="D681" s="64">
        <v>8</v>
      </c>
      <c r="E681" s="5">
        <v>0</v>
      </c>
      <c r="F681" s="3">
        <v>0</v>
      </c>
      <c r="G681" s="3">
        <v>0</v>
      </c>
      <c r="H681" s="3">
        <v>0</v>
      </c>
      <c r="I681" s="3">
        <v>19.82</v>
      </c>
      <c r="J681" s="3">
        <v>0</v>
      </c>
      <c r="K681" s="3">
        <v>0</v>
      </c>
      <c r="L681" s="3">
        <v>0</v>
      </c>
      <c r="M681" s="3">
        <v>0</v>
      </c>
      <c r="N681" s="3">
        <v>12.03</v>
      </c>
      <c r="O681" s="3">
        <v>21.56</v>
      </c>
      <c r="P681" s="3">
        <v>0</v>
      </c>
      <c r="Q681" s="3">
        <v>5.79</v>
      </c>
      <c r="R681" s="3">
        <v>0</v>
      </c>
      <c r="S681" s="3">
        <v>1.3</v>
      </c>
      <c r="T681" s="3">
        <v>0.2</v>
      </c>
      <c r="U681" s="3">
        <v>0</v>
      </c>
      <c r="V681" s="3">
        <v>0</v>
      </c>
      <c r="W681" s="3">
        <v>7.12</v>
      </c>
      <c r="X681" s="3">
        <v>0</v>
      </c>
      <c r="Y681" s="3">
        <v>5.57</v>
      </c>
      <c r="Z681" s="3">
        <v>0</v>
      </c>
      <c r="AA681" s="3">
        <v>0</v>
      </c>
      <c r="AB681" s="3">
        <v>0</v>
      </c>
      <c r="AC681" s="3">
        <v>7.51</v>
      </c>
      <c r="AD681" s="3">
        <v>4.9400000000000004</v>
      </c>
      <c r="AE681" s="3">
        <v>1.22</v>
      </c>
      <c r="AF681" s="3">
        <v>3.4</v>
      </c>
      <c r="AG681" s="3">
        <v>2</v>
      </c>
      <c r="AH681" s="3">
        <v>0.2</v>
      </c>
      <c r="AI681" s="3">
        <v>0</v>
      </c>
      <c r="AJ681" s="3">
        <v>1.34</v>
      </c>
      <c r="AK681" s="3">
        <v>1.22</v>
      </c>
      <c r="AL681" s="3">
        <v>0.2</v>
      </c>
      <c r="AM681" s="3">
        <v>0</v>
      </c>
      <c r="AN681" s="3">
        <v>0</v>
      </c>
      <c r="AO681" s="3">
        <v>0.2</v>
      </c>
      <c r="AP681" s="3">
        <v>0</v>
      </c>
      <c r="AQ681" s="3">
        <v>0</v>
      </c>
      <c r="AR681" s="3">
        <v>0</v>
      </c>
      <c r="AS681" s="3">
        <v>0</v>
      </c>
      <c r="AT681" s="4">
        <v>1.4</v>
      </c>
    </row>
    <row r="682" spans="1:46" x14ac:dyDescent="0.25">
      <c r="A682" s="65">
        <v>2021</v>
      </c>
      <c r="B682" s="65">
        <v>12</v>
      </c>
      <c r="C682" s="63">
        <v>29</v>
      </c>
      <c r="D682" s="64">
        <v>9</v>
      </c>
      <c r="E682" s="5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11.98</v>
      </c>
      <c r="O682" s="3">
        <v>9.09</v>
      </c>
      <c r="P682" s="3">
        <v>0</v>
      </c>
      <c r="Q682" s="3">
        <v>5.77</v>
      </c>
      <c r="R682" s="3">
        <v>0</v>
      </c>
      <c r="S682" s="3">
        <v>1.3</v>
      </c>
      <c r="T682" s="3">
        <v>0.2</v>
      </c>
      <c r="U682" s="3">
        <v>0</v>
      </c>
      <c r="V682" s="3">
        <v>0</v>
      </c>
      <c r="W682" s="3">
        <v>7.11</v>
      </c>
      <c r="X682" s="3">
        <v>0</v>
      </c>
      <c r="Y682" s="3">
        <v>5.53</v>
      </c>
      <c r="Z682" s="3">
        <v>0</v>
      </c>
      <c r="AA682" s="3">
        <v>0</v>
      </c>
      <c r="AB682" s="3">
        <v>0</v>
      </c>
      <c r="AC682" s="3">
        <v>7.51</v>
      </c>
      <c r="AD682" s="3">
        <v>4.95</v>
      </c>
      <c r="AE682" s="3">
        <v>1.23</v>
      </c>
      <c r="AF682" s="3">
        <v>3.4</v>
      </c>
      <c r="AG682" s="3">
        <v>2</v>
      </c>
      <c r="AH682" s="3">
        <v>0.2</v>
      </c>
      <c r="AI682" s="3">
        <v>0</v>
      </c>
      <c r="AJ682" s="3">
        <v>0.92</v>
      </c>
      <c r="AK682" s="3">
        <v>1.23</v>
      </c>
      <c r="AL682" s="3">
        <v>0.2</v>
      </c>
      <c r="AM682" s="3">
        <v>0</v>
      </c>
      <c r="AN682" s="3">
        <v>0</v>
      </c>
      <c r="AO682" s="3">
        <v>0.2</v>
      </c>
      <c r="AP682" s="3">
        <v>0</v>
      </c>
      <c r="AQ682" s="3">
        <v>0</v>
      </c>
      <c r="AR682" s="3">
        <v>0</v>
      </c>
      <c r="AS682" s="3">
        <v>0</v>
      </c>
      <c r="AT682" s="4">
        <v>1.4</v>
      </c>
    </row>
    <row r="683" spans="1:46" x14ac:dyDescent="0.25">
      <c r="A683" s="65">
        <v>2021</v>
      </c>
      <c r="B683" s="65">
        <v>12</v>
      </c>
      <c r="C683" s="63">
        <v>29</v>
      </c>
      <c r="D683" s="64">
        <v>10</v>
      </c>
      <c r="E683" s="5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11.93</v>
      </c>
      <c r="O683" s="3">
        <v>0</v>
      </c>
      <c r="P683" s="3">
        <v>0</v>
      </c>
      <c r="Q683" s="3">
        <v>5.74</v>
      </c>
      <c r="R683" s="3">
        <v>0</v>
      </c>
      <c r="S683" s="3">
        <v>1.3</v>
      </c>
      <c r="T683" s="3">
        <v>0.2</v>
      </c>
      <c r="U683" s="3">
        <v>0</v>
      </c>
      <c r="V683" s="3">
        <v>4.21</v>
      </c>
      <c r="W683" s="3">
        <v>7.1</v>
      </c>
      <c r="X683" s="3">
        <v>0</v>
      </c>
      <c r="Y683" s="3">
        <v>5.5</v>
      </c>
      <c r="Z683" s="3">
        <v>0</v>
      </c>
      <c r="AA683" s="3">
        <v>0</v>
      </c>
      <c r="AB683" s="3">
        <v>0</v>
      </c>
      <c r="AC683" s="3">
        <v>7.51</v>
      </c>
      <c r="AD683" s="3">
        <v>4.9800000000000004</v>
      </c>
      <c r="AE683" s="3">
        <v>1.19</v>
      </c>
      <c r="AF683" s="3">
        <v>3.4</v>
      </c>
      <c r="AG683" s="3">
        <v>2</v>
      </c>
      <c r="AH683" s="3">
        <v>0.2</v>
      </c>
      <c r="AI683" s="3">
        <v>0</v>
      </c>
      <c r="AJ683" s="3">
        <v>1.25</v>
      </c>
      <c r="AK683" s="3">
        <v>1.22</v>
      </c>
      <c r="AL683" s="3">
        <v>0.2</v>
      </c>
      <c r="AM683" s="3">
        <v>0</v>
      </c>
      <c r="AN683" s="3">
        <v>0</v>
      </c>
      <c r="AO683" s="3">
        <v>0.2</v>
      </c>
      <c r="AP683" s="3">
        <v>0</v>
      </c>
      <c r="AQ683" s="3">
        <v>0</v>
      </c>
      <c r="AR683" s="3">
        <v>0</v>
      </c>
      <c r="AS683" s="3">
        <v>0</v>
      </c>
      <c r="AT683" s="4">
        <v>1.4</v>
      </c>
    </row>
    <row r="684" spans="1:46" x14ac:dyDescent="0.25">
      <c r="A684" s="65">
        <v>2021</v>
      </c>
      <c r="B684" s="65">
        <v>12</v>
      </c>
      <c r="C684" s="63">
        <v>29</v>
      </c>
      <c r="D684" s="64">
        <v>11</v>
      </c>
      <c r="E684" s="5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11.97</v>
      </c>
      <c r="O684" s="3">
        <v>0</v>
      </c>
      <c r="P684" s="3">
        <v>0</v>
      </c>
      <c r="Q684" s="3">
        <v>5.71</v>
      </c>
      <c r="R684" s="3">
        <v>0</v>
      </c>
      <c r="S684" s="3">
        <v>1.3</v>
      </c>
      <c r="T684" s="3">
        <v>0.2</v>
      </c>
      <c r="U684" s="3">
        <v>0</v>
      </c>
      <c r="V684" s="3">
        <v>8.83</v>
      </c>
      <c r="W684" s="3">
        <v>7.1</v>
      </c>
      <c r="X684" s="3">
        <v>0</v>
      </c>
      <c r="Y684" s="3">
        <v>5.49</v>
      </c>
      <c r="Z684" s="3">
        <v>0</v>
      </c>
      <c r="AA684" s="3">
        <v>0</v>
      </c>
      <c r="AB684" s="3">
        <v>0</v>
      </c>
      <c r="AC684" s="3">
        <v>7.51</v>
      </c>
      <c r="AD684" s="3">
        <v>4.97</v>
      </c>
      <c r="AE684" s="3">
        <v>1.18</v>
      </c>
      <c r="AF684" s="3">
        <v>3.4</v>
      </c>
      <c r="AG684" s="3">
        <v>2</v>
      </c>
      <c r="AH684" s="3">
        <v>0.2</v>
      </c>
      <c r="AI684" s="3">
        <v>0</v>
      </c>
      <c r="AJ684" s="3">
        <v>1.34</v>
      </c>
      <c r="AK684" s="3">
        <v>1.22</v>
      </c>
      <c r="AL684" s="3">
        <v>0.2</v>
      </c>
      <c r="AM684" s="3">
        <v>0</v>
      </c>
      <c r="AN684" s="3">
        <v>0</v>
      </c>
      <c r="AO684" s="3">
        <v>0.2</v>
      </c>
      <c r="AP684" s="3">
        <v>0</v>
      </c>
      <c r="AQ684" s="3">
        <v>0</v>
      </c>
      <c r="AR684" s="3">
        <v>0</v>
      </c>
      <c r="AS684" s="3">
        <v>0</v>
      </c>
      <c r="AT684" s="4">
        <v>1.4</v>
      </c>
    </row>
    <row r="685" spans="1:46" x14ac:dyDescent="0.25">
      <c r="A685" s="65">
        <v>2021</v>
      </c>
      <c r="B685" s="65">
        <v>12</v>
      </c>
      <c r="C685" s="63">
        <v>29</v>
      </c>
      <c r="D685" s="64">
        <v>12</v>
      </c>
      <c r="E685" s="5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11.93</v>
      </c>
      <c r="O685" s="3">
        <v>0</v>
      </c>
      <c r="P685" s="3">
        <v>0</v>
      </c>
      <c r="Q685" s="3">
        <v>5.68</v>
      </c>
      <c r="R685" s="3">
        <v>0</v>
      </c>
      <c r="S685" s="3">
        <v>1.3</v>
      </c>
      <c r="T685" s="3">
        <v>0.2</v>
      </c>
      <c r="U685" s="3">
        <v>0</v>
      </c>
      <c r="V685" s="3">
        <v>8.82</v>
      </c>
      <c r="W685" s="3">
        <v>7.09</v>
      </c>
      <c r="X685" s="3">
        <v>0</v>
      </c>
      <c r="Y685" s="3">
        <v>5.46</v>
      </c>
      <c r="Z685" s="3">
        <v>0</v>
      </c>
      <c r="AA685" s="3">
        <v>0</v>
      </c>
      <c r="AB685" s="3">
        <v>0</v>
      </c>
      <c r="AC685" s="3">
        <v>7.5</v>
      </c>
      <c r="AD685" s="3">
        <v>4.9800000000000004</v>
      </c>
      <c r="AE685" s="3">
        <v>1.1599999999999999</v>
      </c>
      <c r="AF685" s="3">
        <v>3.4</v>
      </c>
      <c r="AG685" s="3">
        <v>2</v>
      </c>
      <c r="AH685" s="3">
        <v>0.2</v>
      </c>
      <c r="AI685" s="3">
        <v>0</v>
      </c>
      <c r="AJ685" s="3">
        <v>1.34</v>
      </c>
      <c r="AK685" s="3">
        <v>1.22</v>
      </c>
      <c r="AL685" s="3">
        <v>0.2</v>
      </c>
      <c r="AM685" s="3">
        <v>0</v>
      </c>
      <c r="AN685" s="3">
        <v>0</v>
      </c>
      <c r="AO685" s="3">
        <v>0.2</v>
      </c>
      <c r="AP685" s="3">
        <v>0</v>
      </c>
      <c r="AQ685" s="3">
        <v>0</v>
      </c>
      <c r="AR685" s="3">
        <v>0</v>
      </c>
      <c r="AS685" s="3">
        <v>0</v>
      </c>
      <c r="AT685" s="4">
        <v>1.4</v>
      </c>
    </row>
    <row r="686" spans="1:46" x14ac:dyDescent="0.25">
      <c r="A686" s="65">
        <v>2021</v>
      </c>
      <c r="B686" s="65">
        <v>12</v>
      </c>
      <c r="C686" s="63">
        <v>29</v>
      </c>
      <c r="D686" s="64">
        <v>13</v>
      </c>
      <c r="E686" s="5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11.91</v>
      </c>
      <c r="O686" s="3">
        <v>0</v>
      </c>
      <c r="P686" s="3">
        <v>0</v>
      </c>
      <c r="Q686" s="3">
        <v>5.65</v>
      </c>
      <c r="R686" s="3">
        <v>0</v>
      </c>
      <c r="S686" s="3">
        <v>1.3</v>
      </c>
      <c r="T686" s="3">
        <v>0.2</v>
      </c>
      <c r="U686" s="3">
        <v>0</v>
      </c>
      <c r="V686" s="3">
        <v>8.82</v>
      </c>
      <c r="W686" s="3">
        <v>7.09</v>
      </c>
      <c r="X686" s="3">
        <v>0</v>
      </c>
      <c r="Y686" s="3">
        <v>5.47</v>
      </c>
      <c r="Z686" s="3">
        <v>0</v>
      </c>
      <c r="AA686" s="3">
        <v>0</v>
      </c>
      <c r="AB686" s="3">
        <v>0</v>
      </c>
      <c r="AC686" s="3">
        <v>7.51</v>
      </c>
      <c r="AD686" s="3">
        <v>5</v>
      </c>
      <c r="AE686" s="3">
        <v>1.1499999999999999</v>
      </c>
      <c r="AF686" s="3">
        <v>3.4</v>
      </c>
      <c r="AG686" s="3">
        <v>2</v>
      </c>
      <c r="AH686" s="3">
        <v>0.2</v>
      </c>
      <c r="AI686" s="3">
        <v>0</v>
      </c>
      <c r="AJ686" s="3">
        <v>1.34</v>
      </c>
      <c r="AK686" s="3">
        <v>1.21</v>
      </c>
      <c r="AL686" s="3">
        <v>0.2</v>
      </c>
      <c r="AM686" s="3">
        <v>0</v>
      </c>
      <c r="AN686" s="3">
        <v>0</v>
      </c>
      <c r="AO686" s="3">
        <v>0.2</v>
      </c>
      <c r="AP686" s="3">
        <v>0</v>
      </c>
      <c r="AQ686" s="3">
        <v>0</v>
      </c>
      <c r="AR686" s="3">
        <v>0</v>
      </c>
      <c r="AS686" s="3">
        <v>0</v>
      </c>
      <c r="AT686" s="4">
        <v>1.4</v>
      </c>
    </row>
    <row r="687" spans="1:46" x14ac:dyDescent="0.25">
      <c r="A687" s="65">
        <v>2021</v>
      </c>
      <c r="B687" s="65">
        <v>12</v>
      </c>
      <c r="C687" s="63">
        <v>29</v>
      </c>
      <c r="D687" s="64">
        <v>14</v>
      </c>
      <c r="E687" s="5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11.93</v>
      </c>
      <c r="O687" s="3">
        <v>0</v>
      </c>
      <c r="P687" s="3">
        <v>0</v>
      </c>
      <c r="Q687" s="3">
        <v>5.61</v>
      </c>
      <c r="R687" s="3">
        <v>0</v>
      </c>
      <c r="S687" s="3">
        <v>1.3</v>
      </c>
      <c r="T687" s="3">
        <v>0.2</v>
      </c>
      <c r="U687" s="3">
        <v>0</v>
      </c>
      <c r="V687" s="3">
        <v>8.82</v>
      </c>
      <c r="W687" s="3">
        <v>7.09</v>
      </c>
      <c r="X687" s="3">
        <v>0</v>
      </c>
      <c r="Y687" s="3">
        <v>5.48</v>
      </c>
      <c r="Z687" s="3">
        <v>0</v>
      </c>
      <c r="AA687" s="3">
        <v>0</v>
      </c>
      <c r="AB687" s="3">
        <v>0</v>
      </c>
      <c r="AC687" s="3">
        <v>7.51</v>
      </c>
      <c r="AD687" s="3">
        <v>5</v>
      </c>
      <c r="AE687" s="3">
        <v>1.24</v>
      </c>
      <c r="AF687" s="3">
        <v>3.4</v>
      </c>
      <c r="AG687" s="3">
        <v>2</v>
      </c>
      <c r="AH687" s="3">
        <v>0.2</v>
      </c>
      <c r="AI687" s="3">
        <v>0</v>
      </c>
      <c r="AJ687" s="3">
        <v>1.34</v>
      </c>
      <c r="AK687" s="3">
        <v>1.21</v>
      </c>
      <c r="AL687" s="3">
        <v>0.2</v>
      </c>
      <c r="AM687" s="3">
        <v>0</v>
      </c>
      <c r="AN687" s="3">
        <v>0</v>
      </c>
      <c r="AO687" s="3">
        <v>0.2</v>
      </c>
      <c r="AP687" s="3">
        <v>0</v>
      </c>
      <c r="AQ687" s="3">
        <v>0</v>
      </c>
      <c r="AR687" s="3">
        <v>0</v>
      </c>
      <c r="AS687" s="3">
        <v>0</v>
      </c>
      <c r="AT687" s="4">
        <v>1.4</v>
      </c>
    </row>
    <row r="688" spans="1:46" x14ac:dyDescent="0.25">
      <c r="A688" s="65">
        <v>2021</v>
      </c>
      <c r="B688" s="65">
        <v>12</v>
      </c>
      <c r="C688" s="63">
        <v>29</v>
      </c>
      <c r="D688" s="64">
        <v>15</v>
      </c>
      <c r="E688" s="5">
        <v>0</v>
      </c>
      <c r="F688" s="3">
        <v>0</v>
      </c>
      <c r="G688" s="3">
        <v>0</v>
      </c>
      <c r="H688" s="3">
        <v>0</v>
      </c>
      <c r="I688" s="3">
        <v>0</v>
      </c>
      <c r="J688" s="3">
        <v>24.08</v>
      </c>
      <c r="K688" s="3">
        <v>0</v>
      </c>
      <c r="L688" s="3">
        <v>0</v>
      </c>
      <c r="M688" s="3">
        <v>0</v>
      </c>
      <c r="N688" s="3">
        <v>12</v>
      </c>
      <c r="O688" s="3">
        <v>0</v>
      </c>
      <c r="P688" s="3">
        <v>0</v>
      </c>
      <c r="Q688" s="3">
        <v>5.9</v>
      </c>
      <c r="R688" s="3">
        <v>0</v>
      </c>
      <c r="S688" s="3">
        <v>1.3</v>
      </c>
      <c r="T688" s="3">
        <v>0.2</v>
      </c>
      <c r="U688" s="3">
        <v>0</v>
      </c>
      <c r="V688" s="3">
        <v>0.14000000000000001</v>
      </c>
      <c r="W688" s="3">
        <v>7.1</v>
      </c>
      <c r="X688" s="3">
        <v>0</v>
      </c>
      <c r="Y688" s="3">
        <v>5.51</v>
      </c>
      <c r="Z688" s="3">
        <v>0.5</v>
      </c>
      <c r="AA688" s="3">
        <v>0</v>
      </c>
      <c r="AB688" s="3">
        <v>0</v>
      </c>
      <c r="AC688" s="3">
        <v>7.51</v>
      </c>
      <c r="AD688" s="3">
        <v>7.0000000000000007E-2</v>
      </c>
      <c r="AE688" s="3">
        <v>1.23</v>
      </c>
      <c r="AF688" s="3">
        <v>3.4</v>
      </c>
      <c r="AG688" s="3">
        <v>2</v>
      </c>
      <c r="AH688" s="3">
        <v>0.2</v>
      </c>
      <c r="AI688" s="3">
        <v>0</v>
      </c>
      <c r="AJ688" s="3">
        <v>1.33</v>
      </c>
      <c r="AK688" s="3">
        <v>1.21</v>
      </c>
      <c r="AL688" s="3">
        <v>0.2</v>
      </c>
      <c r="AM688" s="3">
        <v>0</v>
      </c>
      <c r="AN688" s="3">
        <v>0</v>
      </c>
      <c r="AO688" s="3">
        <v>0.2</v>
      </c>
      <c r="AP688" s="3">
        <v>0</v>
      </c>
      <c r="AQ688" s="3">
        <v>0</v>
      </c>
      <c r="AR688" s="3">
        <v>0</v>
      </c>
      <c r="AS688" s="3">
        <v>0</v>
      </c>
      <c r="AT688" s="4">
        <v>1.3</v>
      </c>
    </row>
    <row r="689" spans="1:46" x14ac:dyDescent="0.25">
      <c r="A689" s="65">
        <v>2021</v>
      </c>
      <c r="B689" s="65">
        <v>12</v>
      </c>
      <c r="C689" s="63">
        <v>29</v>
      </c>
      <c r="D689" s="64">
        <v>16</v>
      </c>
      <c r="E689" s="5">
        <v>0</v>
      </c>
      <c r="F689" s="3">
        <v>0</v>
      </c>
      <c r="G689" s="3">
        <v>0</v>
      </c>
      <c r="H689" s="3">
        <v>0</v>
      </c>
      <c r="I689" s="3">
        <v>0</v>
      </c>
      <c r="J689" s="3">
        <v>26.77</v>
      </c>
      <c r="K689" s="3">
        <v>0</v>
      </c>
      <c r="L689" s="3">
        <v>0</v>
      </c>
      <c r="M689" s="3">
        <v>0</v>
      </c>
      <c r="N689" s="3">
        <v>11.95</v>
      </c>
      <c r="O689" s="3">
        <v>0</v>
      </c>
      <c r="P689" s="3">
        <v>10.52</v>
      </c>
      <c r="Q689" s="3">
        <v>5.88</v>
      </c>
      <c r="R689" s="3">
        <v>0</v>
      </c>
      <c r="S689" s="3">
        <v>1.3</v>
      </c>
      <c r="T689" s="3">
        <v>0.2</v>
      </c>
      <c r="U689" s="3">
        <v>0</v>
      </c>
      <c r="V689" s="3">
        <v>0</v>
      </c>
      <c r="W689" s="3">
        <v>7.1</v>
      </c>
      <c r="X689" s="3">
        <v>0</v>
      </c>
      <c r="Y689" s="3">
        <v>5.49</v>
      </c>
      <c r="Z689" s="3">
        <v>0.5</v>
      </c>
      <c r="AA689" s="3">
        <v>0</v>
      </c>
      <c r="AB689" s="3">
        <v>0</v>
      </c>
      <c r="AC689" s="3">
        <v>7.51</v>
      </c>
      <c r="AD689" s="3">
        <v>0</v>
      </c>
      <c r="AE689" s="3">
        <v>1.1100000000000001</v>
      </c>
      <c r="AF689" s="3">
        <v>3.4</v>
      </c>
      <c r="AG689" s="3">
        <v>2</v>
      </c>
      <c r="AH689" s="3">
        <v>0.2</v>
      </c>
      <c r="AI689" s="3">
        <v>0</v>
      </c>
      <c r="AJ689" s="3">
        <v>1.34</v>
      </c>
      <c r="AK689" s="3">
        <v>1.22</v>
      </c>
      <c r="AL689" s="3">
        <v>0.2</v>
      </c>
      <c r="AM689" s="3">
        <v>0</v>
      </c>
      <c r="AN689" s="3">
        <v>0</v>
      </c>
      <c r="AO689" s="3">
        <v>0.2</v>
      </c>
      <c r="AP689" s="3">
        <v>0</v>
      </c>
      <c r="AQ689" s="3">
        <v>0</v>
      </c>
      <c r="AR689" s="3">
        <v>0</v>
      </c>
      <c r="AS689" s="3">
        <v>0</v>
      </c>
      <c r="AT689" s="4">
        <v>1.3</v>
      </c>
    </row>
    <row r="690" spans="1:46" x14ac:dyDescent="0.25">
      <c r="A690" s="65">
        <v>2021</v>
      </c>
      <c r="B690" s="65">
        <v>12</v>
      </c>
      <c r="C690" s="63">
        <v>29</v>
      </c>
      <c r="D690" s="64">
        <v>17</v>
      </c>
      <c r="E690" s="5">
        <v>0</v>
      </c>
      <c r="F690" s="3">
        <v>0</v>
      </c>
      <c r="G690" s="3">
        <v>4.2699999999999996</v>
      </c>
      <c r="H690" s="3">
        <v>0</v>
      </c>
      <c r="I690" s="3">
        <v>0</v>
      </c>
      <c r="J690" s="3">
        <v>26.34</v>
      </c>
      <c r="K690" s="3">
        <v>0</v>
      </c>
      <c r="L690" s="3">
        <v>0</v>
      </c>
      <c r="M690" s="3">
        <v>0</v>
      </c>
      <c r="N690" s="3">
        <v>11.99</v>
      </c>
      <c r="O690" s="3">
        <v>0</v>
      </c>
      <c r="P690" s="3">
        <v>21.67</v>
      </c>
      <c r="Q690" s="3">
        <v>5.85</v>
      </c>
      <c r="R690" s="3">
        <v>0</v>
      </c>
      <c r="S690" s="3">
        <v>1.3</v>
      </c>
      <c r="T690" s="3">
        <v>0.2</v>
      </c>
      <c r="U690" s="3">
        <v>0</v>
      </c>
      <c r="V690" s="3">
        <v>0</v>
      </c>
      <c r="W690" s="3">
        <v>7.11</v>
      </c>
      <c r="X690" s="3">
        <v>0</v>
      </c>
      <c r="Y690" s="3">
        <v>5.53</v>
      </c>
      <c r="Z690" s="3">
        <v>0.5</v>
      </c>
      <c r="AA690" s="3">
        <v>0</v>
      </c>
      <c r="AB690" s="3">
        <v>0</v>
      </c>
      <c r="AC690" s="3">
        <v>7.51</v>
      </c>
      <c r="AD690" s="3">
        <v>0</v>
      </c>
      <c r="AE690" s="3">
        <v>1.1200000000000001</v>
      </c>
      <c r="AF690" s="3">
        <v>3.4</v>
      </c>
      <c r="AG690" s="3">
        <v>2</v>
      </c>
      <c r="AH690" s="3">
        <v>0.2</v>
      </c>
      <c r="AI690" s="3">
        <v>0</v>
      </c>
      <c r="AJ690" s="3">
        <v>1.35</v>
      </c>
      <c r="AK690" s="3">
        <v>1.23</v>
      </c>
      <c r="AL690" s="3">
        <v>0.2</v>
      </c>
      <c r="AM690" s="3">
        <v>0</v>
      </c>
      <c r="AN690" s="3">
        <v>0</v>
      </c>
      <c r="AO690" s="3">
        <v>0.2</v>
      </c>
      <c r="AP690" s="3">
        <v>0</v>
      </c>
      <c r="AQ690" s="3">
        <v>14.75</v>
      </c>
      <c r="AR690" s="3">
        <v>0</v>
      </c>
      <c r="AS690" s="3">
        <v>0</v>
      </c>
      <c r="AT690" s="4">
        <v>1.3</v>
      </c>
    </row>
    <row r="691" spans="1:46" x14ac:dyDescent="0.25">
      <c r="A691" s="65">
        <v>2021</v>
      </c>
      <c r="B691" s="65">
        <v>12</v>
      </c>
      <c r="C691" s="63">
        <v>29</v>
      </c>
      <c r="D691" s="64">
        <v>18</v>
      </c>
      <c r="E691" s="5">
        <v>0</v>
      </c>
      <c r="F691" s="3">
        <v>40.46</v>
      </c>
      <c r="G691" s="3">
        <v>43.02</v>
      </c>
      <c r="H691" s="3">
        <v>0</v>
      </c>
      <c r="I691" s="3">
        <v>0</v>
      </c>
      <c r="J691" s="3">
        <v>20.2</v>
      </c>
      <c r="K691" s="3">
        <v>0</v>
      </c>
      <c r="L691" s="3">
        <v>0</v>
      </c>
      <c r="M691" s="3">
        <v>0</v>
      </c>
      <c r="N691" s="3">
        <v>12.01</v>
      </c>
      <c r="O691" s="3">
        <v>0</v>
      </c>
      <c r="P691" s="3">
        <v>21.65</v>
      </c>
      <c r="Q691" s="3">
        <v>5.84</v>
      </c>
      <c r="R691" s="3">
        <v>0</v>
      </c>
      <c r="S691" s="3">
        <v>1.3</v>
      </c>
      <c r="T691" s="3">
        <v>0.2</v>
      </c>
      <c r="U691" s="3">
        <v>0</v>
      </c>
      <c r="V691" s="3">
        <v>0</v>
      </c>
      <c r="W691" s="3">
        <v>7.11</v>
      </c>
      <c r="X691" s="3">
        <v>0</v>
      </c>
      <c r="Y691" s="3">
        <v>5.55</v>
      </c>
      <c r="Z691" s="3">
        <v>0.5</v>
      </c>
      <c r="AA691" s="3">
        <v>0</v>
      </c>
      <c r="AB691" s="3">
        <v>0</v>
      </c>
      <c r="AC691" s="3">
        <v>7.5</v>
      </c>
      <c r="AD691" s="3">
        <v>0</v>
      </c>
      <c r="AE691" s="3">
        <v>1.18</v>
      </c>
      <c r="AF691" s="3">
        <v>3.4</v>
      </c>
      <c r="AG691" s="3">
        <v>2</v>
      </c>
      <c r="AH691" s="3">
        <v>0.2</v>
      </c>
      <c r="AI691" s="3">
        <v>0</v>
      </c>
      <c r="AJ691" s="3">
        <v>0.51</v>
      </c>
      <c r="AK691" s="3">
        <v>1.24</v>
      </c>
      <c r="AL691" s="3">
        <v>0.2</v>
      </c>
      <c r="AM691" s="3">
        <v>0</v>
      </c>
      <c r="AN691" s="3">
        <v>0</v>
      </c>
      <c r="AO691" s="3">
        <v>0.2</v>
      </c>
      <c r="AP691" s="3">
        <v>0</v>
      </c>
      <c r="AQ691" s="3">
        <v>25.07</v>
      </c>
      <c r="AR691" s="3">
        <v>0</v>
      </c>
      <c r="AS691" s="3">
        <v>0</v>
      </c>
      <c r="AT691" s="4">
        <v>1.3</v>
      </c>
    </row>
    <row r="692" spans="1:46" x14ac:dyDescent="0.25">
      <c r="A692" s="65">
        <v>2021</v>
      </c>
      <c r="B692" s="65">
        <v>12</v>
      </c>
      <c r="C692" s="63">
        <v>29</v>
      </c>
      <c r="D692" s="64">
        <v>19</v>
      </c>
      <c r="E692" s="5">
        <v>0</v>
      </c>
      <c r="F692" s="3">
        <v>41.18</v>
      </c>
      <c r="G692" s="3">
        <v>43.28</v>
      </c>
      <c r="H692" s="3">
        <v>0</v>
      </c>
      <c r="I692" s="3">
        <v>0</v>
      </c>
      <c r="J692" s="3">
        <v>27.17</v>
      </c>
      <c r="K692" s="3">
        <v>0</v>
      </c>
      <c r="L692" s="3">
        <v>11.38</v>
      </c>
      <c r="M692" s="3">
        <v>0</v>
      </c>
      <c r="N692" s="3">
        <v>12.01</v>
      </c>
      <c r="O692" s="3">
        <v>0</v>
      </c>
      <c r="P692" s="3">
        <v>21.66</v>
      </c>
      <c r="Q692" s="3">
        <v>5.81</v>
      </c>
      <c r="R692" s="3">
        <v>0</v>
      </c>
      <c r="S692" s="3">
        <v>1.3</v>
      </c>
      <c r="T692" s="3">
        <v>0.2</v>
      </c>
      <c r="U692" s="3">
        <v>0</v>
      </c>
      <c r="V692" s="3">
        <v>7.89</v>
      </c>
      <c r="W692" s="3">
        <v>7.11</v>
      </c>
      <c r="X692" s="3">
        <v>0</v>
      </c>
      <c r="Y692" s="3">
        <v>5.55</v>
      </c>
      <c r="Z692" s="3">
        <v>0.5</v>
      </c>
      <c r="AA692" s="3">
        <v>0</v>
      </c>
      <c r="AB692" s="3">
        <v>0</v>
      </c>
      <c r="AC692" s="3">
        <v>7.5</v>
      </c>
      <c r="AD692" s="3">
        <v>4.5999999999999996</v>
      </c>
      <c r="AE692" s="3">
        <v>1.17</v>
      </c>
      <c r="AF692" s="3">
        <v>3.4</v>
      </c>
      <c r="AG692" s="3">
        <v>2</v>
      </c>
      <c r="AH692" s="3">
        <v>0.2</v>
      </c>
      <c r="AI692" s="3">
        <v>0</v>
      </c>
      <c r="AJ692" s="3">
        <v>0</v>
      </c>
      <c r="AK692" s="3">
        <v>0.36</v>
      </c>
      <c r="AL692" s="3">
        <v>0.2</v>
      </c>
      <c r="AM692" s="3">
        <v>0</v>
      </c>
      <c r="AN692" s="3">
        <v>0</v>
      </c>
      <c r="AO692" s="3">
        <v>0.2</v>
      </c>
      <c r="AP692" s="3">
        <v>0</v>
      </c>
      <c r="AQ692" s="3">
        <v>25.03</v>
      </c>
      <c r="AR692" s="3">
        <v>0</v>
      </c>
      <c r="AS692" s="3">
        <v>9.99</v>
      </c>
      <c r="AT692" s="4">
        <v>1.3</v>
      </c>
    </row>
    <row r="693" spans="1:46" x14ac:dyDescent="0.25">
      <c r="A693" s="65">
        <v>2021</v>
      </c>
      <c r="B693" s="65">
        <v>12</v>
      </c>
      <c r="C693" s="63">
        <v>29</v>
      </c>
      <c r="D693" s="64">
        <v>20</v>
      </c>
      <c r="E693" s="5">
        <v>0</v>
      </c>
      <c r="F693" s="3">
        <v>39.549999999999997</v>
      </c>
      <c r="G693" s="3">
        <v>43.08</v>
      </c>
      <c r="H693" s="3">
        <v>0</v>
      </c>
      <c r="I693" s="3">
        <v>0</v>
      </c>
      <c r="J693" s="3">
        <v>27.16</v>
      </c>
      <c r="K693" s="3">
        <v>0</v>
      </c>
      <c r="L693" s="3">
        <v>21.16</v>
      </c>
      <c r="M693" s="3">
        <v>0</v>
      </c>
      <c r="N693" s="3">
        <v>11.83</v>
      </c>
      <c r="O693" s="3">
        <v>0</v>
      </c>
      <c r="P693" s="3">
        <v>21.52</v>
      </c>
      <c r="Q693" s="3">
        <v>5.8</v>
      </c>
      <c r="R693" s="3">
        <v>0</v>
      </c>
      <c r="S693" s="3">
        <v>1.3</v>
      </c>
      <c r="T693" s="3">
        <v>0.2</v>
      </c>
      <c r="U693" s="3">
        <v>0</v>
      </c>
      <c r="V693" s="3">
        <v>8.8000000000000007</v>
      </c>
      <c r="W693" s="3">
        <v>7.08</v>
      </c>
      <c r="X693" s="3">
        <v>0</v>
      </c>
      <c r="Y693" s="3">
        <v>6.83</v>
      </c>
      <c r="Z693" s="3">
        <v>0.5</v>
      </c>
      <c r="AA693" s="3">
        <v>0</v>
      </c>
      <c r="AB693" s="3">
        <v>0</v>
      </c>
      <c r="AC693" s="3">
        <v>7.5</v>
      </c>
      <c r="AD693" s="3">
        <v>5.0999999999999996</v>
      </c>
      <c r="AE693" s="3">
        <v>1.1599999999999999</v>
      </c>
      <c r="AF693" s="3">
        <v>3.4</v>
      </c>
      <c r="AG693" s="3">
        <v>2</v>
      </c>
      <c r="AH693" s="3">
        <v>0.2</v>
      </c>
      <c r="AI693" s="3">
        <v>0</v>
      </c>
      <c r="AJ693" s="3">
        <v>0.02</v>
      </c>
      <c r="AK693" s="3">
        <v>0</v>
      </c>
      <c r="AL693" s="3">
        <v>0.2</v>
      </c>
      <c r="AM693" s="3">
        <v>0</v>
      </c>
      <c r="AN693" s="3">
        <v>0</v>
      </c>
      <c r="AO693" s="3">
        <v>0.2</v>
      </c>
      <c r="AP693" s="3">
        <v>0</v>
      </c>
      <c r="AQ693" s="3">
        <v>24.66</v>
      </c>
      <c r="AR693" s="3">
        <v>0</v>
      </c>
      <c r="AS693" s="3">
        <v>34.4</v>
      </c>
      <c r="AT693" s="4">
        <v>1.3</v>
      </c>
    </row>
    <row r="694" spans="1:46" x14ac:dyDescent="0.25">
      <c r="A694" s="65">
        <v>2021</v>
      </c>
      <c r="B694" s="65">
        <v>12</v>
      </c>
      <c r="C694" s="63">
        <v>29</v>
      </c>
      <c r="D694" s="64">
        <v>21</v>
      </c>
      <c r="E694" s="5">
        <v>0</v>
      </c>
      <c r="F694" s="3">
        <v>39.54</v>
      </c>
      <c r="G694" s="3">
        <v>43.13</v>
      </c>
      <c r="H694" s="3">
        <v>0</v>
      </c>
      <c r="I694" s="3">
        <v>0</v>
      </c>
      <c r="J694" s="3">
        <v>27.24</v>
      </c>
      <c r="K694" s="3">
        <v>0</v>
      </c>
      <c r="L694" s="3">
        <v>21.17</v>
      </c>
      <c r="M694" s="3">
        <v>0</v>
      </c>
      <c r="N694" s="3">
        <v>11.85</v>
      </c>
      <c r="O694" s="3">
        <v>0</v>
      </c>
      <c r="P694" s="3">
        <v>21.6</v>
      </c>
      <c r="Q694" s="3">
        <v>5.68</v>
      </c>
      <c r="R694" s="3">
        <v>0</v>
      </c>
      <c r="S694" s="3">
        <v>1.3</v>
      </c>
      <c r="T694" s="3">
        <v>0.2</v>
      </c>
      <c r="U694" s="3">
        <v>0</v>
      </c>
      <c r="V694" s="3">
        <v>8.82</v>
      </c>
      <c r="W694" s="3">
        <v>7.09</v>
      </c>
      <c r="X694" s="3">
        <v>0</v>
      </c>
      <c r="Y694" s="3">
        <v>6.95</v>
      </c>
      <c r="Z694" s="3">
        <v>0.5</v>
      </c>
      <c r="AA694" s="3">
        <v>0</v>
      </c>
      <c r="AB694" s="3">
        <v>0</v>
      </c>
      <c r="AC694" s="3">
        <v>7.5</v>
      </c>
      <c r="AD694" s="3">
        <v>5.0999999999999996</v>
      </c>
      <c r="AE694" s="3">
        <v>1.2</v>
      </c>
      <c r="AF694" s="3">
        <v>3.4</v>
      </c>
      <c r="AG694" s="3">
        <v>2</v>
      </c>
      <c r="AH694" s="3">
        <v>0.2</v>
      </c>
      <c r="AI694" s="3">
        <v>0</v>
      </c>
      <c r="AJ694" s="3">
        <v>0.01</v>
      </c>
      <c r="AK694" s="3">
        <v>0</v>
      </c>
      <c r="AL694" s="3">
        <v>0.2</v>
      </c>
      <c r="AM694" s="3">
        <v>0</v>
      </c>
      <c r="AN694" s="3">
        <v>0</v>
      </c>
      <c r="AO694" s="3">
        <v>0.2</v>
      </c>
      <c r="AP694" s="3">
        <v>0</v>
      </c>
      <c r="AQ694" s="3">
        <v>24.65</v>
      </c>
      <c r="AR694" s="3">
        <v>0</v>
      </c>
      <c r="AS694" s="3">
        <v>34.18</v>
      </c>
      <c r="AT694" s="4">
        <v>1.3</v>
      </c>
    </row>
    <row r="695" spans="1:46" x14ac:dyDescent="0.25">
      <c r="A695" s="65">
        <v>2021</v>
      </c>
      <c r="B695" s="65">
        <v>12</v>
      </c>
      <c r="C695" s="63">
        <v>29</v>
      </c>
      <c r="D695" s="64">
        <v>22</v>
      </c>
      <c r="E695" s="5">
        <v>0</v>
      </c>
      <c r="F695" s="3">
        <v>39.5</v>
      </c>
      <c r="G695" s="3">
        <v>43.13</v>
      </c>
      <c r="H695" s="3">
        <v>0</v>
      </c>
      <c r="I695" s="3">
        <v>0</v>
      </c>
      <c r="J695" s="3">
        <v>27.3</v>
      </c>
      <c r="K695" s="3">
        <v>0</v>
      </c>
      <c r="L695" s="3">
        <v>21.18</v>
      </c>
      <c r="M695" s="3">
        <v>0</v>
      </c>
      <c r="N695" s="3">
        <v>11.86</v>
      </c>
      <c r="O695" s="3">
        <v>0</v>
      </c>
      <c r="P695" s="3">
        <v>21.6</v>
      </c>
      <c r="Q695" s="3">
        <v>5.8</v>
      </c>
      <c r="R695" s="3">
        <v>0</v>
      </c>
      <c r="S695" s="3">
        <v>1.3</v>
      </c>
      <c r="T695" s="3">
        <v>0.2</v>
      </c>
      <c r="U695" s="3">
        <v>0</v>
      </c>
      <c r="V695" s="3">
        <v>8.82</v>
      </c>
      <c r="W695" s="3">
        <v>7.09</v>
      </c>
      <c r="X695" s="3">
        <v>0</v>
      </c>
      <c r="Y695" s="3">
        <v>6.95</v>
      </c>
      <c r="Z695" s="3">
        <v>0.5</v>
      </c>
      <c r="AA695" s="3">
        <v>0</v>
      </c>
      <c r="AB695" s="3">
        <v>0</v>
      </c>
      <c r="AC695" s="3">
        <v>7.5</v>
      </c>
      <c r="AD695" s="3">
        <v>5.07</v>
      </c>
      <c r="AE695" s="3">
        <v>1.17</v>
      </c>
      <c r="AF695" s="3">
        <v>3.4</v>
      </c>
      <c r="AG695" s="3">
        <v>2</v>
      </c>
      <c r="AH695" s="3">
        <v>0.2</v>
      </c>
      <c r="AI695" s="3">
        <v>0</v>
      </c>
      <c r="AJ695" s="3">
        <v>1.3</v>
      </c>
      <c r="AK695" s="3">
        <v>1.01</v>
      </c>
      <c r="AL695" s="3">
        <v>0.2</v>
      </c>
      <c r="AM695" s="3">
        <v>0</v>
      </c>
      <c r="AN695" s="3">
        <v>0</v>
      </c>
      <c r="AO695" s="3">
        <v>0.2</v>
      </c>
      <c r="AP695" s="3">
        <v>0</v>
      </c>
      <c r="AQ695" s="3">
        <v>24.67</v>
      </c>
      <c r="AR695" s="3">
        <v>0</v>
      </c>
      <c r="AS695" s="3">
        <v>34.36</v>
      </c>
      <c r="AT695" s="4">
        <v>1.3</v>
      </c>
    </row>
    <row r="696" spans="1:46" x14ac:dyDescent="0.25">
      <c r="A696" s="65">
        <v>2021</v>
      </c>
      <c r="B696" s="65">
        <v>12</v>
      </c>
      <c r="C696" s="63">
        <v>29</v>
      </c>
      <c r="D696" s="64">
        <v>23</v>
      </c>
      <c r="E696" s="5">
        <v>0</v>
      </c>
      <c r="F696" s="3">
        <v>39.520000000000003</v>
      </c>
      <c r="G696" s="3">
        <v>43.12</v>
      </c>
      <c r="H696" s="3">
        <v>0</v>
      </c>
      <c r="I696" s="3">
        <v>0</v>
      </c>
      <c r="J696" s="3">
        <v>27.34</v>
      </c>
      <c r="K696" s="3">
        <v>0</v>
      </c>
      <c r="L696" s="3">
        <v>21.19</v>
      </c>
      <c r="M696" s="3">
        <v>0</v>
      </c>
      <c r="N696" s="3">
        <v>11.87</v>
      </c>
      <c r="O696" s="3">
        <v>0</v>
      </c>
      <c r="P696" s="3">
        <v>21.61</v>
      </c>
      <c r="Q696" s="3">
        <v>5.85</v>
      </c>
      <c r="R696" s="3">
        <v>0</v>
      </c>
      <c r="S696" s="3">
        <v>1.3</v>
      </c>
      <c r="T696" s="3">
        <v>0.2</v>
      </c>
      <c r="U696" s="3">
        <v>0</v>
      </c>
      <c r="V696" s="3">
        <v>8.82</v>
      </c>
      <c r="W696" s="3">
        <v>7.09</v>
      </c>
      <c r="X696" s="3">
        <v>0</v>
      </c>
      <c r="Y696" s="3">
        <v>6.96</v>
      </c>
      <c r="Z696" s="3">
        <v>0.5</v>
      </c>
      <c r="AA696" s="3">
        <v>0</v>
      </c>
      <c r="AB696" s="3">
        <v>0</v>
      </c>
      <c r="AC696" s="3">
        <v>7.5</v>
      </c>
      <c r="AD696" s="3">
        <v>5.07</v>
      </c>
      <c r="AE696" s="3">
        <v>1.2</v>
      </c>
      <c r="AF696" s="3">
        <v>3.4</v>
      </c>
      <c r="AG696" s="3">
        <v>2</v>
      </c>
      <c r="AH696" s="3">
        <v>0.2</v>
      </c>
      <c r="AI696" s="3">
        <v>0</v>
      </c>
      <c r="AJ696" s="3">
        <v>1.35</v>
      </c>
      <c r="AK696" s="3">
        <v>1.22</v>
      </c>
      <c r="AL696" s="3">
        <v>0.2</v>
      </c>
      <c r="AM696" s="3">
        <v>0</v>
      </c>
      <c r="AN696" s="3">
        <v>0</v>
      </c>
      <c r="AO696" s="3">
        <v>0.2</v>
      </c>
      <c r="AP696" s="3">
        <v>0</v>
      </c>
      <c r="AQ696" s="3">
        <v>24.69</v>
      </c>
      <c r="AR696" s="3">
        <v>0</v>
      </c>
      <c r="AS696" s="3">
        <v>34.47</v>
      </c>
      <c r="AT696" s="4">
        <v>1.3</v>
      </c>
    </row>
    <row r="697" spans="1:46" x14ac:dyDescent="0.25">
      <c r="A697" s="65">
        <v>2021</v>
      </c>
      <c r="B697" s="65">
        <v>12</v>
      </c>
      <c r="C697" s="63">
        <v>29</v>
      </c>
      <c r="D697" s="64">
        <v>24</v>
      </c>
      <c r="E697" s="5">
        <v>0</v>
      </c>
      <c r="F697" s="3">
        <v>39.21</v>
      </c>
      <c r="G697" s="3">
        <v>43.12</v>
      </c>
      <c r="H697" s="3">
        <v>0</v>
      </c>
      <c r="I697" s="3">
        <v>0</v>
      </c>
      <c r="J697" s="3">
        <v>27.38</v>
      </c>
      <c r="K697" s="3">
        <v>0</v>
      </c>
      <c r="L697" s="3">
        <v>0.45</v>
      </c>
      <c r="M697" s="3">
        <v>0</v>
      </c>
      <c r="N697" s="3">
        <v>11.85</v>
      </c>
      <c r="O697" s="3">
        <v>0</v>
      </c>
      <c r="P697" s="3">
        <v>21.62</v>
      </c>
      <c r="Q697" s="3">
        <v>5.88</v>
      </c>
      <c r="R697" s="3">
        <v>0</v>
      </c>
      <c r="S697" s="3">
        <v>1.3</v>
      </c>
      <c r="T697" s="3">
        <v>0.2</v>
      </c>
      <c r="U697" s="3">
        <v>0</v>
      </c>
      <c r="V697" s="3">
        <v>8.82</v>
      </c>
      <c r="W697" s="3">
        <v>7.09</v>
      </c>
      <c r="X697" s="3">
        <v>0</v>
      </c>
      <c r="Y697" s="3">
        <v>6.61</v>
      </c>
      <c r="Z697" s="3">
        <v>0.5</v>
      </c>
      <c r="AA697" s="3">
        <v>0</v>
      </c>
      <c r="AB697" s="3">
        <v>0</v>
      </c>
      <c r="AC697" s="3">
        <v>7.5</v>
      </c>
      <c r="AD697" s="3">
        <v>5.0999999999999996</v>
      </c>
      <c r="AE697" s="3">
        <v>1.19</v>
      </c>
      <c r="AF697" s="3">
        <v>3.4</v>
      </c>
      <c r="AG697" s="3">
        <v>2</v>
      </c>
      <c r="AH697" s="3">
        <v>0.2</v>
      </c>
      <c r="AI697" s="3">
        <v>0</v>
      </c>
      <c r="AJ697" s="3">
        <v>1.36</v>
      </c>
      <c r="AK697" s="3">
        <v>1.22</v>
      </c>
      <c r="AL697" s="3">
        <v>0.2</v>
      </c>
      <c r="AM697" s="3">
        <v>0</v>
      </c>
      <c r="AN697" s="3">
        <v>0</v>
      </c>
      <c r="AO697" s="3">
        <v>0.2</v>
      </c>
      <c r="AP697" s="3">
        <v>0</v>
      </c>
      <c r="AQ697" s="3">
        <v>24.66</v>
      </c>
      <c r="AR697" s="3">
        <v>0</v>
      </c>
      <c r="AS697" s="3">
        <v>34.03</v>
      </c>
      <c r="AT697" s="4">
        <v>1.3</v>
      </c>
    </row>
    <row r="698" spans="1:46" x14ac:dyDescent="0.25">
      <c r="A698" s="65">
        <v>2021</v>
      </c>
      <c r="B698" s="65">
        <v>12</v>
      </c>
      <c r="C698" s="63">
        <v>30</v>
      </c>
      <c r="D698" s="64">
        <v>1</v>
      </c>
      <c r="E698" s="5">
        <v>0</v>
      </c>
      <c r="F698" s="3">
        <v>3.35</v>
      </c>
      <c r="G698" s="3">
        <v>17.02</v>
      </c>
      <c r="H698" s="3">
        <v>0</v>
      </c>
      <c r="I698" s="3">
        <v>0</v>
      </c>
      <c r="J698" s="3">
        <v>27.41</v>
      </c>
      <c r="K698" s="3">
        <v>0</v>
      </c>
      <c r="L698" s="3">
        <v>0</v>
      </c>
      <c r="M698" s="3">
        <v>0</v>
      </c>
      <c r="N698" s="3">
        <v>12.01</v>
      </c>
      <c r="O698" s="3">
        <v>0</v>
      </c>
      <c r="P698" s="3">
        <v>21.65</v>
      </c>
      <c r="Q698" s="3">
        <v>5.9</v>
      </c>
      <c r="R698" s="3">
        <v>0</v>
      </c>
      <c r="S698" s="3">
        <v>1.3</v>
      </c>
      <c r="T698" s="3">
        <v>0.2</v>
      </c>
      <c r="U698" s="3">
        <v>0</v>
      </c>
      <c r="V698" s="3">
        <v>1.28</v>
      </c>
      <c r="W698" s="3">
        <v>7.11</v>
      </c>
      <c r="X698" s="3">
        <v>0</v>
      </c>
      <c r="Y698" s="3">
        <v>5.54</v>
      </c>
      <c r="Z698" s="3">
        <v>0.5</v>
      </c>
      <c r="AA698" s="3">
        <v>0</v>
      </c>
      <c r="AB698" s="3">
        <v>0</v>
      </c>
      <c r="AC698" s="3">
        <v>7.51</v>
      </c>
      <c r="AD698" s="3">
        <v>5.0999999999999996</v>
      </c>
      <c r="AE698" s="3">
        <v>1.22</v>
      </c>
      <c r="AF698" s="3">
        <v>3.4</v>
      </c>
      <c r="AG698" s="3">
        <v>2</v>
      </c>
      <c r="AH698" s="3">
        <v>0.2</v>
      </c>
      <c r="AI698" s="3">
        <v>0</v>
      </c>
      <c r="AJ698" s="3">
        <v>1.36</v>
      </c>
      <c r="AK698" s="3">
        <v>1.23</v>
      </c>
      <c r="AL698" s="3">
        <v>0.2</v>
      </c>
      <c r="AM698" s="3">
        <v>0</v>
      </c>
      <c r="AN698" s="3">
        <v>0</v>
      </c>
      <c r="AO698" s="3">
        <v>0.2</v>
      </c>
      <c r="AP698" s="3">
        <v>0</v>
      </c>
      <c r="AQ698" s="3">
        <v>4.25</v>
      </c>
      <c r="AR698" s="3">
        <v>0</v>
      </c>
      <c r="AS698" s="3">
        <v>0.08</v>
      </c>
      <c r="AT698" s="4">
        <v>1.3</v>
      </c>
    </row>
    <row r="699" spans="1:46" x14ac:dyDescent="0.25">
      <c r="A699" s="65">
        <v>2021</v>
      </c>
      <c r="B699" s="65">
        <v>12</v>
      </c>
      <c r="C699" s="63">
        <v>30</v>
      </c>
      <c r="D699" s="64">
        <v>2</v>
      </c>
      <c r="E699" s="5">
        <v>0</v>
      </c>
      <c r="F699" s="3">
        <v>0</v>
      </c>
      <c r="G699" s="3">
        <v>0</v>
      </c>
      <c r="H699" s="3">
        <v>0</v>
      </c>
      <c r="I699" s="3">
        <v>0</v>
      </c>
      <c r="J699" s="3">
        <v>27.34</v>
      </c>
      <c r="K699" s="3">
        <v>0</v>
      </c>
      <c r="L699" s="3">
        <v>0</v>
      </c>
      <c r="M699" s="3">
        <v>0</v>
      </c>
      <c r="N699" s="3">
        <v>11.96</v>
      </c>
      <c r="O699" s="3">
        <v>0</v>
      </c>
      <c r="P699" s="3">
        <v>21.62</v>
      </c>
      <c r="Q699" s="3">
        <v>5.88</v>
      </c>
      <c r="R699" s="3">
        <v>0</v>
      </c>
      <c r="S699" s="3">
        <v>1.3</v>
      </c>
      <c r="T699" s="3">
        <v>0.2</v>
      </c>
      <c r="U699" s="3">
        <v>0</v>
      </c>
      <c r="V699" s="3">
        <v>0</v>
      </c>
      <c r="W699" s="3">
        <v>7.1</v>
      </c>
      <c r="X699" s="3">
        <v>0</v>
      </c>
      <c r="Y699" s="3">
        <v>5.5</v>
      </c>
      <c r="Z699" s="3">
        <v>0.5</v>
      </c>
      <c r="AA699" s="3">
        <v>0</v>
      </c>
      <c r="AB699" s="3">
        <v>0</v>
      </c>
      <c r="AC699" s="3">
        <v>7.5</v>
      </c>
      <c r="AD699" s="3">
        <v>5.0999999999999996</v>
      </c>
      <c r="AE699" s="3">
        <v>1.1299999999999999</v>
      </c>
      <c r="AF699" s="3">
        <v>3.4</v>
      </c>
      <c r="AG699" s="3">
        <v>2</v>
      </c>
      <c r="AH699" s="3">
        <v>0.2</v>
      </c>
      <c r="AI699" s="3">
        <v>0</v>
      </c>
      <c r="AJ699" s="3">
        <v>1.36</v>
      </c>
      <c r="AK699" s="3">
        <v>1.23</v>
      </c>
      <c r="AL699" s="3">
        <v>0.2</v>
      </c>
      <c r="AM699" s="3">
        <v>0</v>
      </c>
      <c r="AN699" s="3">
        <v>0</v>
      </c>
      <c r="AO699" s="3">
        <v>0.2</v>
      </c>
      <c r="AP699" s="3">
        <v>0</v>
      </c>
      <c r="AQ699" s="3">
        <v>0</v>
      </c>
      <c r="AR699" s="3">
        <v>0</v>
      </c>
      <c r="AS699" s="3">
        <v>0</v>
      </c>
      <c r="AT699" s="4">
        <v>1.3</v>
      </c>
    </row>
    <row r="700" spans="1:46" x14ac:dyDescent="0.25">
      <c r="A700" s="65">
        <v>2021</v>
      </c>
      <c r="B700" s="65">
        <v>12</v>
      </c>
      <c r="C700" s="63">
        <v>30</v>
      </c>
      <c r="D700" s="64">
        <v>3</v>
      </c>
      <c r="E700" s="5">
        <v>0</v>
      </c>
      <c r="F700" s="3">
        <v>0</v>
      </c>
      <c r="G700" s="3">
        <v>0</v>
      </c>
      <c r="H700" s="3">
        <v>0</v>
      </c>
      <c r="I700" s="3">
        <v>0</v>
      </c>
      <c r="J700" s="3">
        <v>27.29</v>
      </c>
      <c r="K700" s="3">
        <v>0</v>
      </c>
      <c r="L700" s="3">
        <v>0</v>
      </c>
      <c r="M700" s="3">
        <v>0</v>
      </c>
      <c r="N700" s="3">
        <v>12</v>
      </c>
      <c r="O700" s="3">
        <v>0</v>
      </c>
      <c r="P700" s="3">
        <v>21.64</v>
      </c>
      <c r="Q700" s="3">
        <v>5.85</v>
      </c>
      <c r="R700" s="3">
        <v>0</v>
      </c>
      <c r="S700" s="3">
        <v>1.3</v>
      </c>
      <c r="T700" s="3">
        <v>0.2</v>
      </c>
      <c r="U700" s="3">
        <v>0</v>
      </c>
      <c r="V700" s="3">
        <v>0</v>
      </c>
      <c r="W700" s="3">
        <v>7.11</v>
      </c>
      <c r="X700" s="3">
        <v>0</v>
      </c>
      <c r="Y700" s="3">
        <v>5.54</v>
      </c>
      <c r="Z700" s="3">
        <v>0.5</v>
      </c>
      <c r="AA700" s="3">
        <v>0</v>
      </c>
      <c r="AB700" s="3">
        <v>0</v>
      </c>
      <c r="AC700" s="3">
        <v>7.5</v>
      </c>
      <c r="AD700" s="3">
        <v>5.05</v>
      </c>
      <c r="AE700" s="3">
        <v>1.19</v>
      </c>
      <c r="AF700" s="3">
        <v>3.4</v>
      </c>
      <c r="AG700" s="3">
        <v>2</v>
      </c>
      <c r="AH700" s="3">
        <v>0.2</v>
      </c>
      <c r="AI700" s="3">
        <v>0</v>
      </c>
      <c r="AJ700" s="3">
        <v>1.36</v>
      </c>
      <c r="AK700" s="3">
        <v>1.22</v>
      </c>
      <c r="AL700" s="3">
        <v>0.2</v>
      </c>
      <c r="AM700" s="3">
        <v>0</v>
      </c>
      <c r="AN700" s="3">
        <v>0</v>
      </c>
      <c r="AO700" s="3">
        <v>0.2</v>
      </c>
      <c r="AP700" s="3">
        <v>0</v>
      </c>
      <c r="AQ700" s="3">
        <v>0</v>
      </c>
      <c r="AR700" s="3">
        <v>0</v>
      </c>
      <c r="AS700" s="3">
        <v>0</v>
      </c>
      <c r="AT700" s="4">
        <v>1.3</v>
      </c>
    </row>
    <row r="701" spans="1:46" x14ac:dyDescent="0.25">
      <c r="A701" s="65">
        <v>2021</v>
      </c>
      <c r="B701" s="65">
        <v>12</v>
      </c>
      <c r="C701" s="63">
        <v>30</v>
      </c>
      <c r="D701" s="64">
        <v>4</v>
      </c>
      <c r="E701" s="5">
        <v>0</v>
      </c>
      <c r="F701" s="3">
        <v>0</v>
      </c>
      <c r="G701" s="3">
        <v>0</v>
      </c>
      <c r="H701" s="3">
        <v>0</v>
      </c>
      <c r="I701" s="3">
        <v>0</v>
      </c>
      <c r="J701" s="3">
        <v>27.22</v>
      </c>
      <c r="K701" s="3">
        <v>0</v>
      </c>
      <c r="L701" s="3">
        <v>0</v>
      </c>
      <c r="M701" s="3">
        <v>0</v>
      </c>
      <c r="N701" s="3">
        <v>12.04</v>
      </c>
      <c r="O701" s="3">
        <v>0</v>
      </c>
      <c r="P701" s="3">
        <v>21.64</v>
      </c>
      <c r="Q701" s="3">
        <v>5.81</v>
      </c>
      <c r="R701" s="3">
        <v>0</v>
      </c>
      <c r="S701" s="3">
        <v>1.3</v>
      </c>
      <c r="T701" s="3">
        <v>0.2</v>
      </c>
      <c r="U701" s="3">
        <v>0</v>
      </c>
      <c r="V701" s="3">
        <v>0</v>
      </c>
      <c r="W701" s="3">
        <v>7.11</v>
      </c>
      <c r="X701" s="3">
        <v>0</v>
      </c>
      <c r="Y701" s="3">
        <v>5.57</v>
      </c>
      <c r="Z701" s="3">
        <v>0.5</v>
      </c>
      <c r="AA701" s="3">
        <v>0</v>
      </c>
      <c r="AB701" s="3">
        <v>0</v>
      </c>
      <c r="AC701" s="3">
        <v>7.5</v>
      </c>
      <c r="AD701" s="3">
        <v>4.96</v>
      </c>
      <c r="AE701" s="3">
        <v>1.19</v>
      </c>
      <c r="AF701" s="3">
        <v>3.4</v>
      </c>
      <c r="AG701" s="3">
        <v>2</v>
      </c>
      <c r="AH701" s="3">
        <v>0.2</v>
      </c>
      <c r="AI701" s="3">
        <v>0</v>
      </c>
      <c r="AJ701" s="3">
        <v>1.36</v>
      </c>
      <c r="AK701" s="3">
        <v>1.22</v>
      </c>
      <c r="AL701" s="3">
        <v>0.2</v>
      </c>
      <c r="AM701" s="3">
        <v>0</v>
      </c>
      <c r="AN701" s="3">
        <v>0</v>
      </c>
      <c r="AO701" s="3">
        <v>0.2</v>
      </c>
      <c r="AP701" s="3">
        <v>0</v>
      </c>
      <c r="AQ701" s="3">
        <v>0</v>
      </c>
      <c r="AR701" s="3">
        <v>0</v>
      </c>
      <c r="AS701" s="3">
        <v>0</v>
      </c>
      <c r="AT701" s="4">
        <v>1.3</v>
      </c>
    </row>
    <row r="702" spans="1:46" x14ac:dyDescent="0.25">
      <c r="A702" s="65">
        <v>2021</v>
      </c>
      <c r="B702" s="65">
        <v>12</v>
      </c>
      <c r="C702" s="63">
        <v>30</v>
      </c>
      <c r="D702" s="64">
        <v>5</v>
      </c>
      <c r="E702" s="5">
        <v>0</v>
      </c>
      <c r="F702" s="3">
        <v>0</v>
      </c>
      <c r="G702" s="3">
        <v>0</v>
      </c>
      <c r="H702" s="3">
        <v>0</v>
      </c>
      <c r="I702" s="3">
        <v>0</v>
      </c>
      <c r="J702" s="3">
        <v>3.61</v>
      </c>
      <c r="K702" s="3">
        <v>0</v>
      </c>
      <c r="L702" s="3">
        <v>0</v>
      </c>
      <c r="M702" s="3">
        <v>0</v>
      </c>
      <c r="N702" s="3">
        <v>12</v>
      </c>
      <c r="O702" s="3">
        <v>0</v>
      </c>
      <c r="P702" s="3">
        <v>21.65</v>
      </c>
      <c r="Q702" s="3">
        <v>5.79</v>
      </c>
      <c r="R702" s="3">
        <v>0</v>
      </c>
      <c r="S702" s="3">
        <v>1.3</v>
      </c>
      <c r="T702" s="3">
        <v>0.2</v>
      </c>
      <c r="U702" s="3">
        <v>0</v>
      </c>
      <c r="V702" s="3">
        <v>0</v>
      </c>
      <c r="W702" s="3">
        <v>7.11</v>
      </c>
      <c r="X702" s="3">
        <v>0</v>
      </c>
      <c r="Y702" s="3">
        <v>5.55</v>
      </c>
      <c r="Z702" s="3">
        <v>0.5</v>
      </c>
      <c r="AA702" s="3">
        <v>0</v>
      </c>
      <c r="AB702" s="3">
        <v>0</v>
      </c>
      <c r="AC702" s="3">
        <v>7.5</v>
      </c>
      <c r="AD702" s="3">
        <v>5.01</v>
      </c>
      <c r="AE702" s="3">
        <v>1.1599999999999999</v>
      </c>
      <c r="AF702" s="3">
        <v>3.4</v>
      </c>
      <c r="AG702" s="3">
        <v>2</v>
      </c>
      <c r="AH702" s="3">
        <v>0.2</v>
      </c>
      <c r="AI702" s="3">
        <v>0</v>
      </c>
      <c r="AJ702" s="3">
        <v>1.36</v>
      </c>
      <c r="AK702" s="3">
        <v>1.22</v>
      </c>
      <c r="AL702" s="3">
        <v>0.2</v>
      </c>
      <c r="AM702" s="3">
        <v>0</v>
      </c>
      <c r="AN702" s="3">
        <v>0</v>
      </c>
      <c r="AO702" s="3">
        <v>0.2</v>
      </c>
      <c r="AP702" s="3">
        <v>0</v>
      </c>
      <c r="AQ702" s="3">
        <v>0</v>
      </c>
      <c r="AR702" s="3">
        <v>0</v>
      </c>
      <c r="AS702" s="3">
        <v>0</v>
      </c>
      <c r="AT702" s="4">
        <v>1.3</v>
      </c>
    </row>
    <row r="703" spans="1:46" x14ac:dyDescent="0.25">
      <c r="A703" s="65">
        <v>2021</v>
      </c>
      <c r="B703" s="65">
        <v>12</v>
      </c>
      <c r="C703" s="63">
        <v>30</v>
      </c>
      <c r="D703" s="64">
        <v>6</v>
      </c>
      <c r="E703" s="5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11.87</v>
      </c>
      <c r="O703" s="3">
        <v>0</v>
      </c>
      <c r="P703" s="3">
        <v>21.62</v>
      </c>
      <c r="Q703" s="3">
        <v>5.59</v>
      </c>
      <c r="R703" s="3">
        <v>0</v>
      </c>
      <c r="S703" s="3">
        <v>1.3</v>
      </c>
      <c r="T703" s="3">
        <v>0.2</v>
      </c>
      <c r="U703" s="3">
        <v>0</v>
      </c>
      <c r="V703" s="3">
        <v>0</v>
      </c>
      <c r="W703" s="3">
        <v>7.09</v>
      </c>
      <c r="X703" s="3">
        <v>0</v>
      </c>
      <c r="Y703" s="3">
        <v>5.45</v>
      </c>
      <c r="Z703" s="3">
        <v>0.5</v>
      </c>
      <c r="AA703" s="3">
        <v>0</v>
      </c>
      <c r="AB703" s="3">
        <v>0</v>
      </c>
      <c r="AC703" s="3">
        <v>7.49</v>
      </c>
      <c r="AD703" s="3">
        <v>5.0599999999999996</v>
      </c>
      <c r="AE703" s="3">
        <v>1.1100000000000001</v>
      </c>
      <c r="AF703" s="3">
        <v>3.4</v>
      </c>
      <c r="AG703" s="3">
        <v>2</v>
      </c>
      <c r="AH703" s="3">
        <v>0.2</v>
      </c>
      <c r="AI703" s="3">
        <v>0</v>
      </c>
      <c r="AJ703" s="3">
        <v>1.36</v>
      </c>
      <c r="AK703" s="3">
        <v>1.22</v>
      </c>
      <c r="AL703" s="3">
        <v>0.2</v>
      </c>
      <c r="AM703" s="3">
        <v>0</v>
      </c>
      <c r="AN703" s="3">
        <v>0</v>
      </c>
      <c r="AO703" s="3">
        <v>0.2</v>
      </c>
      <c r="AP703" s="3">
        <v>0</v>
      </c>
      <c r="AQ703" s="3">
        <v>0</v>
      </c>
      <c r="AR703" s="3">
        <v>0</v>
      </c>
      <c r="AS703" s="3">
        <v>0</v>
      </c>
      <c r="AT703" s="4">
        <v>1.3</v>
      </c>
    </row>
    <row r="704" spans="1:46" x14ac:dyDescent="0.25">
      <c r="A704" s="65">
        <v>2021</v>
      </c>
      <c r="B704" s="65">
        <v>12</v>
      </c>
      <c r="C704" s="63">
        <v>30</v>
      </c>
      <c r="D704" s="64">
        <v>7</v>
      </c>
      <c r="E704" s="5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12</v>
      </c>
      <c r="O704" s="3">
        <v>0</v>
      </c>
      <c r="P704" s="3">
        <v>21.65</v>
      </c>
      <c r="Q704" s="3">
        <v>5.55</v>
      </c>
      <c r="R704" s="3">
        <v>0</v>
      </c>
      <c r="S704" s="3">
        <v>1.3</v>
      </c>
      <c r="T704" s="3">
        <v>0.2</v>
      </c>
      <c r="U704" s="3">
        <v>0</v>
      </c>
      <c r="V704" s="3">
        <v>6.55</v>
      </c>
      <c r="W704" s="3">
        <v>7.11</v>
      </c>
      <c r="X704" s="3">
        <v>0</v>
      </c>
      <c r="Y704" s="3">
        <v>5.54</v>
      </c>
      <c r="Z704" s="3">
        <v>0.5</v>
      </c>
      <c r="AA704" s="3">
        <v>0</v>
      </c>
      <c r="AB704" s="3">
        <v>0</v>
      </c>
      <c r="AC704" s="3">
        <v>7.49</v>
      </c>
      <c r="AD704" s="3">
        <v>4.97</v>
      </c>
      <c r="AE704" s="3">
        <v>1.26</v>
      </c>
      <c r="AF704" s="3">
        <v>3.4</v>
      </c>
      <c r="AG704" s="3">
        <v>2</v>
      </c>
      <c r="AH704" s="3">
        <v>0.2</v>
      </c>
      <c r="AI704" s="3">
        <v>0</v>
      </c>
      <c r="AJ704" s="3">
        <v>1.36</v>
      </c>
      <c r="AK704" s="3">
        <v>1.22</v>
      </c>
      <c r="AL704" s="3">
        <v>0.2</v>
      </c>
      <c r="AM704" s="3">
        <v>0</v>
      </c>
      <c r="AN704" s="3">
        <v>0</v>
      </c>
      <c r="AO704" s="3">
        <v>0.2</v>
      </c>
      <c r="AP704" s="3">
        <v>0</v>
      </c>
      <c r="AQ704" s="3">
        <v>0</v>
      </c>
      <c r="AR704" s="3">
        <v>0</v>
      </c>
      <c r="AS704" s="3">
        <v>0</v>
      </c>
      <c r="AT704" s="4">
        <v>1.3</v>
      </c>
    </row>
    <row r="705" spans="1:46" x14ac:dyDescent="0.25">
      <c r="A705" s="65">
        <v>2021</v>
      </c>
      <c r="B705" s="65">
        <v>12</v>
      </c>
      <c r="C705" s="63">
        <v>30</v>
      </c>
      <c r="D705" s="64">
        <v>8</v>
      </c>
      <c r="E705" s="5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11.89</v>
      </c>
      <c r="O705" s="3">
        <v>0</v>
      </c>
      <c r="P705" s="3">
        <v>21.59</v>
      </c>
      <c r="Q705" s="3">
        <v>5.65</v>
      </c>
      <c r="R705" s="3">
        <v>0</v>
      </c>
      <c r="S705" s="3">
        <v>1.3</v>
      </c>
      <c r="T705" s="3">
        <v>0.2</v>
      </c>
      <c r="U705" s="3">
        <v>0</v>
      </c>
      <c r="V705" s="3">
        <v>8.6</v>
      </c>
      <c r="W705" s="3">
        <v>7.09</v>
      </c>
      <c r="X705" s="3">
        <v>0</v>
      </c>
      <c r="Y705" s="3">
        <v>5.47</v>
      </c>
      <c r="Z705" s="3">
        <v>0.5</v>
      </c>
      <c r="AA705" s="3">
        <v>0</v>
      </c>
      <c r="AB705" s="3">
        <v>0</v>
      </c>
      <c r="AC705" s="3">
        <v>7.49</v>
      </c>
      <c r="AD705" s="3">
        <v>4.97</v>
      </c>
      <c r="AE705" s="3">
        <v>1.24</v>
      </c>
      <c r="AF705" s="3">
        <v>3.4</v>
      </c>
      <c r="AG705" s="3">
        <v>2</v>
      </c>
      <c r="AH705" s="3">
        <v>0.2</v>
      </c>
      <c r="AI705" s="3">
        <v>0</v>
      </c>
      <c r="AJ705" s="3">
        <v>1.36</v>
      </c>
      <c r="AK705" s="3">
        <v>1.22</v>
      </c>
      <c r="AL705" s="3">
        <v>0.2</v>
      </c>
      <c r="AM705" s="3">
        <v>0</v>
      </c>
      <c r="AN705" s="3">
        <v>0</v>
      </c>
      <c r="AO705" s="3">
        <v>0.2</v>
      </c>
      <c r="AP705" s="3">
        <v>0</v>
      </c>
      <c r="AQ705" s="3">
        <v>0</v>
      </c>
      <c r="AR705" s="3">
        <v>0</v>
      </c>
      <c r="AS705" s="3">
        <v>0</v>
      </c>
      <c r="AT705" s="4">
        <v>1.3</v>
      </c>
    </row>
    <row r="706" spans="1:46" x14ac:dyDescent="0.25">
      <c r="A706" s="65">
        <v>2021</v>
      </c>
      <c r="B706" s="65">
        <v>12</v>
      </c>
      <c r="C706" s="63">
        <v>30</v>
      </c>
      <c r="D706" s="64">
        <v>9</v>
      </c>
      <c r="E706" s="5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11.89</v>
      </c>
      <c r="O706" s="3">
        <v>0</v>
      </c>
      <c r="P706" s="3">
        <v>21.06</v>
      </c>
      <c r="Q706" s="3">
        <v>5.76</v>
      </c>
      <c r="R706" s="3">
        <v>0</v>
      </c>
      <c r="S706" s="3">
        <v>1.3</v>
      </c>
      <c r="T706" s="3">
        <v>0.2</v>
      </c>
      <c r="U706" s="3">
        <v>0</v>
      </c>
      <c r="V706" s="3">
        <v>8.56</v>
      </c>
      <c r="W706" s="3">
        <v>7.08</v>
      </c>
      <c r="X706" s="3">
        <v>0</v>
      </c>
      <c r="Y706" s="3">
        <v>5.45</v>
      </c>
      <c r="Z706" s="3">
        <v>0.5</v>
      </c>
      <c r="AA706" s="3">
        <v>0</v>
      </c>
      <c r="AB706" s="3">
        <v>0</v>
      </c>
      <c r="AC706" s="3">
        <v>7.49</v>
      </c>
      <c r="AD706" s="3">
        <v>4.95</v>
      </c>
      <c r="AE706" s="3">
        <v>1.18</v>
      </c>
      <c r="AF706" s="3">
        <v>3.4</v>
      </c>
      <c r="AG706" s="3">
        <v>2</v>
      </c>
      <c r="AH706" s="3">
        <v>0.2</v>
      </c>
      <c r="AI706" s="3">
        <v>0</v>
      </c>
      <c r="AJ706" s="3">
        <v>1.1100000000000001</v>
      </c>
      <c r="AK706" s="3">
        <v>1.23</v>
      </c>
      <c r="AL706" s="3">
        <v>0.2</v>
      </c>
      <c r="AM706" s="3">
        <v>0</v>
      </c>
      <c r="AN706" s="3">
        <v>0</v>
      </c>
      <c r="AO706" s="3">
        <v>0.2</v>
      </c>
      <c r="AP706" s="3">
        <v>0</v>
      </c>
      <c r="AQ706" s="3">
        <v>0</v>
      </c>
      <c r="AR706" s="3">
        <v>0</v>
      </c>
      <c r="AS706" s="3">
        <v>0</v>
      </c>
      <c r="AT706" s="4">
        <v>1.3</v>
      </c>
    </row>
    <row r="707" spans="1:46" x14ac:dyDescent="0.25">
      <c r="A707" s="65">
        <v>2021</v>
      </c>
      <c r="B707" s="65">
        <v>12</v>
      </c>
      <c r="C707" s="63">
        <v>30</v>
      </c>
      <c r="D707" s="64">
        <v>10</v>
      </c>
      <c r="E707" s="5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11.93</v>
      </c>
      <c r="O707" s="3">
        <v>0</v>
      </c>
      <c r="P707" s="3">
        <v>0.04</v>
      </c>
      <c r="Q707" s="3">
        <v>5.73</v>
      </c>
      <c r="R707" s="3">
        <v>0</v>
      </c>
      <c r="S707" s="3">
        <v>1.3</v>
      </c>
      <c r="T707" s="3">
        <v>0.2</v>
      </c>
      <c r="U707" s="3">
        <v>0</v>
      </c>
      <c r="V707" s="3">
        <v>8.58</v>
      </c>
      <c r="W707" s="3">
        <v>7.09</v>
      </c>
      <c r="X707" s="3">
        <v>0</v>
      </c>
      <c r="Y707" s="3">
        <v>5.47</v>
      </c>
      <c r="Z707" s="3">
        <v>0.5</v>
      </c>
      <c r="AA707" s="3">
        <v>0</v>
      </c>
      <c r="AB707" s="3">
        <v>0</v>
      </c>
      <c r="AC707" s="3">
        <v>7.49</v>
      </c>
      <c r="AD707" s="3">
        <v>4.97</v>
      </c>
      <c r="AE707" s="3">
        <v>1.2</v>
      </c>
      <c r="AF707" s="3">
        <v>3.4</v>
      </c>
      <c r="AG707" s="3">
        <v>2</v>
      </c>
      <c r="AH707" s="3">
        <v>0.2</v>
      </c>
      <c r="AI707" s="3">
        <v>0</v>
      </c>
      <c r="AJ707" s="3">
        <v>1.34</v>
      </c>
      <c r="AK707" s="3">
        <v>1.22</v>
      </c>
      <c r="AL707" s="3">
        <v>0.2</v>
      </c>
      <c r="AM707" s="3">
        <v>0</v>
      </c>
      <c r="AN707" s="3">
        <v>0</v>
      </c>
      <c r="AO707" s="3">
        <v>0.2</v>
      </c>
      <c r="AP707" s="3">
        <v>0</v>
      </c>
      <c r="AQ707" s="3">
        <v>0</v>
      </c>
      <c r="AR707" s="3">
        <v>0</v>
      </c>
      <c r="AS707" s="3">
        <v>0</v>
      </c>
      <c r="AT707" s="4">
        <v>1.3</v>
      </c>
    </row>
    <row r="708" spans="1:46" x14ac:dyDescent="0.25">
      <c r="A708" s="65">
        <v>2021</v>
      </c>
      <c r="B708" s="65">
        <v>12</v>
      </c>
      <c r="C708" s="63">
        <v>30</v>
      </c>
      <c r="D708" s="64">
        <v>11</v>
      </c>
      <c r="E708" s="5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10.220000000000001</v>
      </c>
      <c r="N708" s="3">
        <v>2.73</v>
      </c>
      <c r="O708" s="3">
        <v>0</v>
      </c>
      <c r="P708" s="3">
        <v>0</v>
      </c>
      <c r="Q708" s="3">
        <v>5.7</v>
      </c>
      <c r="R708" s="3">
        <v>0</v>
      </c>
      <c r="S708" s="3">
        <v>1.3</v>
      </c>
      <c r="T708" s="3">
        <v>0.2</v>
      </c>
      <c r="U708" s="3">
        <v>0</v>
      </c>
      <c r="V708" s="3">
        <v>8.56</v>
      </c>
      <c r="W708" s="3">
        <v>7.09</v>
      </c>
      <c r="X708" s="3">
        <v>0</v>
      </c>
      <c r="Y708" s="3">
        <v>5.47</v>
      </c>
      <c r="Z708" s="3">
        <v>0.5</v>
      </c>
      <c r="AA708" s="3">
        <v>0</v>
      </c>
      <c r="AB708" s="3">
        <v>0</v>
      </c>
      <c r="AC708" s="3">
        <v>7.49</v>
      </c>
      <c r="AD708" s="3">
        <v>4.9400000000000004</v>
      </c>
      <c r="AE708" s="3">
        <v>1.18</v>
      </c>
      <c r="AF708" s="3">
        <v>4</v>
      </c>
      <c r="AG708" s="3">
        <v>2</v>
      </c>
      <c r="AH708" s="3">
        <v>0.2</v>
      </c>
      <c r="AI708" s="3">
        <v>0</v>
      </c>
      <c r="AJ708" s="3">
        <v>1.34</v>
      </c>
      <c r="AK708" s="3">
        <v>1.22</v>
      </c>
      <c r="AL708" s="3">
        <v>0.2</v>
      </c>
      <c r="AM708" s="3">
        <v>0</v>
      </c>
      <c r="AN708" s="3">
        <v>0</v>
      </c>
      <c r="AO708" s="3">
        <v>0.2</v>
      </c>
      <c r="AP708" s="3">
        <v>0</v>
      </c>
      <c r="AQ708" s="3">
        <v>0</v>
      </c>
      <c r="AR708" s="3">
        <v>0</v>
      </c>
      <c r="AS708" s="3">
        <v>0</v>
      </c>
      <c r="AT708" s="4">
        <v>1.3</v>
      </c>
    </row>
    <row r="709" spans="1:46" x14ac:dyDescent="0.25">
      <c r="A709" s="65">
        <v>2021</v>
      </c>
      <c r="B709" s="65">
        <v>12</v>
      </c>
      <c r="C709" s="63">
        <v>30</v>
      </c>
      <c r="D709" s="64">
        <v>12</v>
      </c>
      <c r="E709" s="5">
        <v>0</v>
      </c>
      <c r="F709" s="3">
        <v>0</v>
      </c>
      <c r="G709" s="3">
        <v>0</v>
      </c>
      <c r="H709" s="3">
        <v>0</v>
      </c>
      <c r="I709" s="3">
        <v>0.12</v>
      </c>
      <c r="J709" s="3">
        <v>0</v>
      </c>
      <c r="K709" s="3">
        <v>0</v>
      </c>
      <c r="L709" s="3">
        <v>0</v>
      </c>
      <c r="M709" s="3">
        <v>11.77</v>
      </c>
      <c r="N709" s="3">
        <v>0</v>
      </c>
      <c r="O709" s="3">
        <v>0</v>
      </c>
      <c r="P709" s="3">
        <v>0</v>
      </c>
      <c r="Q709" s="3">
        <v>5.67</v>
      </c>
      <c r="R709" s="3">
        <v>0</v>
      </c>
      <c r="S709" s="3">
        <v>1.3</v>
      </c>
      <c r="T709" s="3">
        <v>0.2</v>
      </c>
      <c r="U709" s="3">
        <v>0</v>
      </c>
      <c r="V709" s="3">
        <v>8.58</v>
      </c>
      <c r="W709" s="3">
        <v>7.1</v>
      </c>
      <c r="X709" s="3">
        <v>0</v>
      </c>
      <c r="Y709" s="3">
        <v>5.51</v>
      </c>
      <c r="Z709" s="3">
        <v>0.5</v>
      </c>
      <c r="AA709" s="3">
        <v>0</v>
      </c>
      <c r="AB709" s="3">
        <v>0</v>
      </c>
      <c r="AC709" s="3">
        <v>7.49</v>
      </c>
      <c r="AD709" s="3">
        <v>5.0999999999999996</v>
      </c>
      <c r="AE709" s="3">
        <v>1.17</v>
      </c>
      <c r="AF709" s="3">
        <v>4</v>
      </c>
      <c r="AG709" s="3">
        <v>2</v>
      </c>
      <c r="AH709" s="3">
        <v>0.2</v>
      </c>
      <c r="AI709" s="3">
        <v>0</v>
      </c>
      <c r="AJ709" s="3">
        <v>1.34</v>
      </c>
      <c r="AK709" s="3">
        <v>1.22</v>
      </c>
      <c r="AL709" s="3">
        <v>0.2</v>
      </c>
      <c r="AM709" s="3">
        <v>0</v>
      </c>
      <c r="AN709" s="3">
        <v>0</v>
      </c>
      <c r="AO709" s="3">
        <v>0.2</v>
      </c>
      <c r="AP709" s="3">
        <v>0</v>
      </c>
      <c r="AQ709" s="3">
        <v>0</v>
      </c>
      <c r="AR709" s="3">
        <v>0</v>
      </c>
      <c r="AS709" s="3">
        <v>0</v>
      </c>
      <c r="AT709" s="4">
        <v>1.3</v>
      </c>
    </row>
    <row r="710" spans="1:46" x14ac:dyDescent="0.25">
      <c r="A710" s="65">
        <v>2021</v>
      </c>
      <c r="B710" s="65">
        <v>12</v>
      </c>
      <c r="C710" s="63">
        <v>30</v>
      </c>
      <c r="D710" s="64">
        <v>13</v>
      </c>
      <c r="E710" s="5">
        <v>0</v>
      </c>
      <c r="F710" s="3">
        <v>0</v>
      </c>
      <c r="G710" s="3">
        <v>0</v>
      </c>
      <c r="H710" s="3">
        <v>0</v>
      </c>
      <c r="I710" s="3">
        <v>25.52</v>
      </c>
      <c r="J710" s="3">
        <v>0</v>
      </c>
      <c r="K710" s="3">
        <v>0</v>
      </c>
      <c r="L710" s="3">
        <v>0</v>
      </c>
      <c r="M710" s="3">
        <v>11.74</v>
      </c>
      <c r="N710" s="3">
        <v>0</v>
      </c>
      <c r="O710" s="3">
        <v>0</v>
      </c>
      <c r="P710" s="3">
        <v>0</v>
      </c>
      <c r="Q710" s="3">
        <v>5.63</v>
      </c>
      <c r="R710" s="3">
        <v>0</v>
      </c>
      <c r="S710" s="3">
        <v>1.3</v>
      </c>
      <c r="T710" s="3">
        <v>0.2</v>
      </c>
      <c r="U710" s="3">
        <v>0</v>
      </c>
      <c r="V710" s="3">
        <v>0.13</v>
      </c>
      <c r="W710" s="3">
        <v>7.1</v>
      </c>
      <c r="X710" s="3">
        <v>0</v>
      </c>
      <c r="Y710" s="3">
        <v>5.52</v>
      </c>
      <c r="Z710" s="3">
        <v>0.5</v>
      </c>
      <c r="AA710" s="3">
        <v>0</v>
      </c>
      <c r="AB710" s="3">
        <v>0</v>
      </c>
      <c r="AC710" s="3">
        <v>7.49</v>
      </c>
      <c r="AD710" s="3">
        <v>5.0999999999999996</v>
      </c>
      <c r="AE710" s="3">
        <v>0.06</v>
      </c>
      <c r="AF710" s="3">
        <v>4</v>
      </c>
      <c r="AG710" s="3">
        <v>2</v>
      </c>
      <c r="AH710" s="3">
        <v>0.2</v>
      </c>
      <c r="AI710" s="3">
        <v>0</v>
      </c>
      <c r="AJ710" s="3">
        <v>1.34</v>
      </c>
      <c r="AK710" s="3">
        <v>1.22</v>
      </c>
      <c r="AL710" s="3">
        <v>0.2</v>
      </c>
      <c r="AM710" s="3">
        <v>0</v>
      </c>
      <c r="AN710" s="3">
        <v>0</v>
      </c>
      <c r="AO710" s="3">
        <v>0.2</v>
      </c>
      <c r="AP710" s="3">
        <v>0</v>
      </c>
      <c r="AQ710" s="3">
        <v>0</v>
      </c>
      <c r="AR710" s="3">
        <v>0</v>
      </c>
      <c r="AS710" s="3">
        <v>0</v>
      </c>
      <c r="AT710" s="4">
        <v>1.3</v>
      </c>
    </row>
    <row r="711" spans="1:46" x14ac:dyDescent="0.25">
      <c r="A711" s="65">
        <v>2021</v>
      </c>
      <c r="B711" s="65">
        <v>12</v>
      </c>
      <c r="C711" s="63">
        <v>30</v>
      </c>
      <c r="D711" s="64">
        <v>14</v>
      </c>
      <c r="E711" s="5">
        <v>33.4</v>
      </c>
      <c r="F711" s="3">
        <v>0</v>
      </c>
      <c r="G711" s="3">
        <v>0</v>
      </c>
      <c r="H711" s="3">
        <v>9.06</v>
      </c>
      <c r="I711" s="3">
        <v>25.57</v>
      </c>
      <c r="J711" s="3">
        <v>0</v>
      </c>
      <c r="K711" s="3">
        <v>0</v>
      </c>
      <c r="L711" s="3">
        <v>0</v>
      </c>
      <c r="M711" s="3">
        <v>6.95</v>
      </c>
      <c r="N711" s="3">
        <v>0</v>
      </c>
      <c r="O711" s="3">
        <v>0</v>
      </c>
      <c r="P711" s="3">
        <v>0</v>
      </c>
      <c r="Q711" s="3">
        <v>5.62</v>
      </c>
      <c r="R711" s="3">
        <v>0</v>
      </c>
      <c r="S711" s="3">
        <v>1.3</v>
      </c>
      <c r="T711" s="3">
        <v>0.2</v>
      </c>
      <c r="U711" s="3">
        <v>0</v>
      </c>
      <c r="V711" s="3">
        <v>0</v>
      </c>
      <c r="W711" s="3">
        <v>7.08</v>
      </c>
      <c r="X711" s="3">
        <v>0</v>
      </c>
      <c r="Y711" s="3">
        <v>5.46</v>
      </c>
      <c r="Z711" s="3">
        <v>0.5</v>
      </c>
      <c r="AA711" s="3">
        <v>0</v>
      </c>
      <c r="AB711" s="3">
        <v>0</v>
      </c>
      <c r="AC711" s="3">
        <v>7.49</v>
      </c>
      <c r="AD711" s="3">
        <v>5.0999999999999996</v>
      </c>
      <c r="AE711" s="3">
        <v>0.9</v>
      </c>
      <c r="AF711" s="3">
        <v>4</v>
      </c>
      <c r="AG711" s="3">
        <v>2</v>
      </c>
      <c r="AH711" s="3">
        <v>0.2</v>
      </c>
      <c r="AI711" s="3">
        <v>0</v>
      </c>
      <c r="AJ711" s="3">
        <v>1.34</v>
      </c>
      <c r="AK711" s="3">
        <v>1.22</v>
      </c>
      <c r="AL711" s="3">
        <v>0.2</v>
      </c>
      <c r="AM711" s="3">
        <v>0</v>
      </c>
      <c r="AN711" s="3">
        <v>0</v>
      </c>
      <c r="AO711" s="3">
        <v>0.2</v>
      </c>
      <c r="AP711" s="3">
        <v>0</v>
      </c>
      <c r="AQ711" s="3">
        <v>0</v>
      </c>
      <c r="AR711" s="3">
        <v>0</v>
      </c>
      <c r="AS711" s="3">
        <v>0</v>
      </c>
      <c r="AT711" s="4">
        <v>1.3</v>
      </c>
    </row>
    <row r="712" spans="1:46" x14ac:dyDescent="0.25">
      <c r="A712" s="65">
        <v>2021</v>
      </c>
      <c r="B712" s="65">
        <v>12</v>
      </c>
      <c r="C712" s="63">
        <v>30</v>
      </c>
      <c r="D712" s="64">
        <v>15</v>
      </c>
      <c r="E712" s="5">
        <v>44.14</v>
      </c>
      <c r="F712" s="3">
        <v>0</v>
      </c>
      <c r="G712" s="3">
        <v>0</v>
      </c>
      <c r="H712" s="3">
        <v>41.12</v>
      </c>
      <c r="I712" s="3">
        <v>25.6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1.23</v>
      </c>
      <c r="P712" s="3">
        <v>0</v>
      </c>
      <c r="Q712" s="3">
        <v>5.67</v>
      </c>
      <c r="R712" s="3">
        <v>0</v>
      </c>
      <c r="S712" s="3">
        <v>1.3</v>
      </c>
      <c r="T712" s="3">
        <v>0.2</v>
      </c>
      <c r="U712" s="3">
        <v>0</v>
      </c>
      <c r="V712" s="3">
        <v>0</v>
      </c>
      <c r="W712" s="3">
        <v>7.1</v>
      </c>
      <c r="X712" s="3">
        <v>0</v>
      </c>
      <c r="Y712" s="3">
        <v>5.5</v>
      </c>
      <c r="Z712" s="3">
        <v>0</v>
      </c>
      <c r="AA712" s="3">
        <v>0</v>
      </c>
      <c r="AB712" s="3">
        <v>0</v>
      </c>
      <c r="AC712" s="3">
        <v>7.49</v>
      </c>
      <c r="AD712" s="3">
        <v>4.75</v>
      </c>
      <c r="AE712" s="3">
        <v>1.23</v>
      </c>
      <c r="AF712" s="3">
        <v>4</v>
      </c>
      <c r="AG712" s="3">
        <v>2</v>
      </c>
      <c r="AH712" s="3">
        <v>0.2</v>
      </c>
      <c r="AI712" s="3">
        <v>0</v>
      </c>
      <c r="AJ712" s="3">
        <v>1.32</v>
      </c>
      <c r="AK712" s="3">
        <v>1.22</v>
      </c>
      <c r="AL712" s="3">
        <v>0</v>
      </c>
      <c r="AM712" s="3">
        <v>0</v>
      </c>
      <c r="AN712" s="3">
        <v>0</v>
      </c>
      <c r="AO712" s="3">
        <v>0.2</v>
      </c>
      <c r="AP712" s="3">
        <v>0</v>
      </c>
      <c r="AQ712" s="3">
        <v>0</v>
      </c>
      <c r="AR712" s="3">
        <v>0</v>
      </c>
      <c r="AS712" s="3">
        <v>0</v>
      </c>
      <c r="AT712" s="4">
        <v>1.3</v>
      </c>
    </row>
    <row r="713" spans="1:46" x14ac:dyDescent="0.25">
      <c r="A713" s="65">
        <v>2021</v>
      </c>
      <c r="B713" s="65">
        <v>12</v>
      </c>
      <c r="C713" s="63">
        <v>30</v>
      </c>
      <c r="D713" s="64">
        <v>16</v>
      </c>
      <c r="E713" s="5">
        <v>44.79</v>
      </c>
      <c r="F713" s="3">
        <v>0</v>
      </c>
      <c r="G713" s="3">
        <v>0</v>
      </c>
      <c r="H713" s="3">
        <v>41.2</v>
      </c>
      <c r="I713" s="3">
        <v>25.62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21.58</v>
      </c>
      <c r="P713" s="3">
        <v>0</v>
      </c>
      <c r="Q713" s="3">
        <v>5.83</v>
      </c>
      <c r="R713" s="3">
        <v>0</v>
      </c>
      <c r="S713" s="3">
        <v>1.3</v>
      </c>
      <c r="T713" s="3">
        <v>0.2</v>
      </c>
      <c r="U713" s="3">
        <v>0</v>
      </c>
      <c r="V713" s="3">
        <v>0</v>
      </c>
      <c r="W713" s="3">
        <v>7.11</v>
      </c>
      <c r="X713" s="3">
        <v>0</v>
      </c>
      <c r="Y713" s="3">
        <v>5.54</v>
      </c>
      <c r="Z713" s="3">
        <v>0</v>
      </c>
      <c r="AA713" s="3">
        <v>0</v>
      </c>
      <c r="AB713" s="3">
        <v>0</v>
      </c>
      <c r="AC713" s="3">
        <v>7.49</v>
      </c>
      <c r="AD713" s="3">
        <v>0</v>
      </c>
      <c r="AE713" s="3">
        <v>1.0900000000000001</v>
      </c>
      <c r="AF713" s="3">
        <v>4</v>
      </c>
      <c r="AG713" s="3">
        <v>2</v>
      </c>
      <c r="AH713" s="3">
        <v>0.2</v>
      </c>
      <c r="AI713" s="3">
        <v>0</v>
      </c>
      <c r="AJ713" s="3">
        <v>1.34</v>
      </c>
      <c r="AK713" s="3">
        <v>1.22</v>
      </c>
      <c r="AL713" s="3">
        <v>0</v>
      </c>
      <c r="AM713" s="3">
        <v>0</v>
      </c>
      <c r="AN713" s="3">
        <v>0</v>
      </c>
      <c r="AO713" s="3">
        <v>0.2</v>
      </c>
      <c r="AP713" s="3">
        <v>0</v>
      </c>
      <c r="AQ713" s="3">
        <v>0</v>
      </c>
      <c r="AR713" s="3">
        <v>0</v>
      </c>
      <c r="AS713" s="3">
        <v>0</v>
      </c>
      <c r="AT713" s="4">
        <v>1.3</v>
      </c>
    </row>
    <row r="714" spans="1:46" x14ac:dyDescent="0.25">
      <c r="A714" s="65">
        <v>2021</v>
      </c>
      <c r="B714" s="65">
        <v>12</v>
      </c>
      <c r="C714" s="63">
        <v>30</v>
      </c>
      <c r="D714" s="64">
        <v>17</v>
      </c>
      <c r="E714" s="5">
        <v>44.56</v>
      </c>
      <c r="F714" s="3">
        <v>0</v>
      </c>
      <c r="G714" s="3">
        <v>0</v>
      </c>
      <c r="H714" s="3">
        <v>30.86</v>
      </c>
      <c r="I714" s="3">
        <v>25.74</v>
      </c>
      <c r="J714" s="3">
        <v>0</v>
      </c>
      <c r="K714" s="3">
        <v>0</v>
      </c>
      <c r="L714" s="3">
        <v>0</v>
      </c>
      <c r="M714" s="3">
        <v>11.5</v>
      </c>
      <c r="N714" s="3">
        <v>0</v>
      </c>
      <c r="O714" s="3">
        <v>21.67</v>
      </c>
      <c r="P714" s="3">
        <v>0</v>
      </c>
      <c r="Q714" s="3">
        <v>5.89</v>
      </c>
      <c r="R714" s="3">
        <v>0</v>
      </c>
      <c r="S714" s="3">
        <v>1.3</v>
      </c>
      <c r="T714" s="3">
        <v>0.2</v>
      </c>
      <c r="U714" s="3">
        <v>0</v>
      </c>
      <c r="V714" s="3">
        <v>0</v>
      </c>
      <c r="W714" s="3">
        <v>7.15</v>
      </c>
      <c r="X714" s="3">
        <v>0</v>
      </c>
      <c r="Y714" s="3">
        <v>5.57</v>
      </c>
      <c r="Z714" s="3">
        <v>0</v>
      </c>
      <c r="AA714" s="3">
        <v>0</v>
      </c>
      <c r="AB714" s="3">
        <v>0</v>
      </c>
      <c r="AC714" s="3">
        <v>7.49</v>
      </c>
      <c r="AD714" s="3">
        <v>0</v>
      </c>
      <c r="AE714" s="3">
        <v>1.24</v>
      </c>
      <c r="AF714" s="3">
        <v>4</v>
      </c>
      <c r="AG714" s="3">
        <v>2</v>
      </c>
      <c r="AH714" s="3">
        <v>0.2</v>
      </c>
      <c r="AI714" s="3">
        <v>0</v>
      </c>
      <c r="AJ714" s="3">
        <v>1.33</v>
      </c>
      <c r="AK714" s="3">
        <v>1.22</v>
      </c>
      <c r="AL714" s="3">
        <v>0</v>
      </c>
      <c r="AM714" s="3">
        <v>0</v>
      </c>
      <c r="AN714" s="3">
        <v>0</v>
      </c>
      <c r="AO714" s="3">
        <v>0.2</v>
      </c>
      <c r="AP714" s="3">
        <v>21.62</v>
      </c>
      <c r="AQ714" s="3">
        <v>0</v>
      </c>
      <c r="AR714" s="3">
        <v>8.2899999999999991</v>
      </c>
      <c r="AS714" s="3">
        <v>0</v>
      </c>
      <c r="AT714" s="4">
        <v>1.3</v>
      </c>
    </row>
    <row r="715" spans="1:46" x14ac:dyDescent="0.25">
      <c r="A715" s="65">
        <v>2021</v>
      </c>
      <c r="B715" s="65">
        <v>12</v>
      </c>
      <c r="C715" s="63">
        <v>30</v>
      </c>
      <c r="D715" s="64">
        <v>18</v>
      </c>
      <c r="E715" s="5">
        <v>43.79</v>
      </c>
      <c r="F715" s="3">
        <v>0</v>
      </c>
      <c r="G715" s="3">
        <v>0</v>
      </c>
      <c r="H715" s="3">
        <v>42.3</v>
      </c>
      <c r="I715" s="3">
        <v>25.59</v>
      </c>
      <c r="J715" s="3">
        <v>0</v>
      </c>
      <c r="K715" s="3">
        <v>0</v>
      </c>
      <c r="L715" s="3">
        <v>0</v>
      </c>
      <c r="M715" s="3">
        <v>12.03</v>
      </c>
      <c r="N715" s="3">
        <v>0</v>
      </c>
      <c r="O715" s="3">
        <v>21.51</v>
      </c>
      <c r="P715" s="3">
        <v>0</v>
      </c>
      <c r="Q715" s="3">
        <v>5.95</v>
      </c>
      <c r="R715" s="3">
        <v>0</v>
      </c>
      <c r="S715" s="3">
        <v>1.3</v>
      </c>
      <c r="T715" s="3">
        <v>0.2</v>
      </c>
      <c r="U715" s="3">
        <v>0</v>
      </c>
      <c r="V715" s="3">
        <v>0</v>
      </c>
      <c r="W715" s="3">
        <v>7.1</v>
      </c>
      <c r="X715" s="3">
        <v>0</v>
      </c>
      <c r="Y715" s="3">
        <v>5.51</v>
      </c>
      <c r="Z715" s="3">
        <v>0</v>
      </c>
      <c r="AA715" s="3">
        <v>0</v>
      </c>
      <c r="AB715" s="3">
        <v>0</v>
      </c>
      <c r="AC715" s="3">
        <v>7.48</v>
      </c>
      <c r="AD715" s="3">
        <v>0.34</v>
      </c>
      <c r="AE715" s="3">
        <v>1.25</v>
      </c>
      <c r="AF715" s="3">
        <v>4</v>
      </c>
      <c r="AG715" s="3">
        <v>2</v>
      </c>
      <c r="AH715" s="3">
        <v>0.2</v>
      </c>
      <c r="AI715" s="3">
        <v>0</v>
      </c>
      <c r="AJ715" s="3">
        <v>0.51</v>
      </c>
      <c r="AK715" s="3">
        <v>1.24</v>
      </c>
      <c r="AL715" s="3">
        <v>0</v>
      </c>
      <c r="AM715" s="3">
        <v>0</v>
      </c>
      <c r="AN715" s="3">
        <v>0</v>
      </c>
      <c r="AO715" s="3">
        <v>0.2</v>
      </c>
      <c r="AP715" s="3">
        <v>24.65</v>
      </c>
      <c r="AQ715" s="3">
        <v>0</v>
      </c>
      <c r="AR715" s="3">
        <v>34.049999999999997</v>
      </c>
      <c r="AS715" s="3">
        <v>0</v>
      </c>
      <c r="AT715" s="4">
        <v>1.3</v>
      </c>
    </row>
    <row r="716" spans="1:46" x14ac:dyDescent="0.25">
      <c r="A716" s="65">
        <v>2021</v>
      </c>
      <c r="B716" s="65">
        <v>12</v>
      </c>
      <c r="C716" s="63">
        <v>30</v>
      </c>
      <c r="D716" s="64">
        <v>19</v>
      </c>
      <c r="E716" s="5">
        <v>43.95</v>
      </c>
      <c r="F716" s="3">
        <v>0</v>
      </c>
      <c r="G716" s="3">
        <v>0</v>
      </c>
      <c r="H716" s="3">
        <v>42.34</v>
      </c>
      <c r="I716" s="3">
        <v>25.61</v>
      </c>
      <c r="J716" s="3">
        <v>0</v>
      </c>
      <c r="K716" s="3">
        <v>15.41</v>
      </c>
      <c r="L716" s="3">
        <v>0</v>
      </c>
      <c r="M716" s="3">
        <v>12.09</v>
      </c>
      <c r="N716" s="3">
        <v>0</v>
      </c>
      <c r="O716" s="3">
        <v>21.55</v>
      </c>
      <c r="P716" s="3">
        <v>0</v>
      </c>
      <c r="Q716" s="3">
        <v>6</v>
      </c>
      <c r="R716" s="3">
        <v>0</v>
      </c>
      <c r="S716" s="3">
        <v>1.3</v>
      </c>
      <c r="T716" s="3">
        <v>0.2</v>
      </c>
      <c r="U716" s="3">
        <v>0</v>
      </c>
      <c r="V716" s="3">
        <v>9</v>
      </c>
      <c r="W716" s="3">
        <v>7.11</v>
      </c>
      <c r="X716" s="3">
        <v>0</v>
      </c>
      <c r="Y716" s="3">
        <v>5.55</v>
      </c>
      <c r="Z716" s="3">
        <v>0</v>
      </c>
      <c r="AA716" s="3">
        <v>0</v>
      </c>
      <c r="AB716" s="3">
        <v>0</v>
      </c>
      <c r="AC716" s="3">
        <v>7.49</v>
      </c>
      <c r="AD716" s="3">
        <v>4.9000000000000004</v>
      </c>
      <c r="AE716" s="3">
        <v>1.18</v>
      </c>
      <c r="AF716" s="3">
        <v>4</v>
      </c>
      <c r="AG716" s="3">
        <v>2</v>
      </c>
      <c r="AH716" s="3">
        <v>0.2</v>
      </c>
      <c r="AI716" s="3">
        <v>0</v>
      </c>
      <c r="AJ716" s="3">
        <v>0.9</v>
      </c>
      <c r="AK716" s="3">
        <v>0.72</v>
      </c>
      <c r="AL716" s="3">
        <v>0</v>
      </c>
      <c r="AM716" s="3">
        <v>0</v>
      </c>
      <c r="AN716" s="3">
        <v>0</v>
      </c>
      <c r="AO716" s="3">
        <v>0.2</v>
      </c>
      <c r="AP716" s="3">
        <v>24.74</v>
      </c>
      <c r="AQ716" s="3">
        <v>0</v>
      </c>
      <c r="AR716" s="3">
        <v>34.119999999999997</v>
      </c>
      <c r="AS716" s="3">
        <v>0</v>
      </c>
      <c r="AT716" s="4">
        <v>1.3</v>
      </c>
    </row>
    <row r="717" spans="1:46" x14ac:dyDescent="0.25">
      <c r="A717" s="65">
        <v>2021</v>
      </c>
      <c r="B717" s="65">
        <v>12</v>
      </c>
      <c r="C717" s="63">
        <v>30</v>
      </c>
      <c r="D717" s="64">
        <v>20</v>
      </c>
      <c r="E717" s="5">
        <v>41.69</v>
      </c>
      <c r="F717" s="3">
        <v>32.25</v>
      </c>
      <c r="G717" s="3">
        <v>27.29</v>
      </c>
      <c r="H717" s="3">
        <v>40.72</v>
      </c>
      <c r="I717" s="3">
        <v>25.61</v>
      </c>
      <c r="J717" s="3">
        <v>0</v>
      </c>
      <c r="K717" s="3">
        <v>20.98</v>
      </c>
      <c r="L717" s="3">
        <v>0</v>
      </c>
      <c r="M717" s="3">
        <v>12.03</v>
      </c>
      <c r="N717" s="3">
        <v>0</v>
      </c>
      <c r="O717" s="3">
        <v>21.52</v>
      </c>
      <c r="P717" s="3">
        <v>0</v>
      </c>
      <c r="Q717" s="3">
        <v>6.03</v>
      </c>
      <c r="R717" s="3">
        <v>0</v>
      </c>
      <c r="S717" s="3">
        <v>1.3</v>
      </c>
      <c r="T717" s="3">
        <v>0.2</v>
      </c>
      <c r="U717" s="3">
        <v>0</v>
      </c>
      <c r="V717" s="3">
        <v>9.0399999999999991</v>
      </c>
      <c r="W717" s="3">
        <v>7.1</v>
      </c>
      <c r="X717" s="3">
        <v>0</v>
      </c>
      <c r="Y717" s="3">
        <v>5.5</v>
      </c>
      <c r="Z717" s="3">
        <v>0</v>
      </c>
      <c r="AA717" s="3">
        <v>0</v>
      </c>
      <c r="AB717" s="3">
        <v>0</v>
      </c>
      <c r="AC717" s="3">
        <v>7.49</v>
      </c>
      <c r="AD717" s="3">
        <v>4.9000000000000004</v>
      </c>
      <c r="AE717" s="3">
        <v>1.1200000000000001</v>
      </c>
      <c r="AF717" s="3">
        <v>4</v>
      </c>
      <c r="AG717" s="3">
        <v>2</v>
      </c>
      <c r="AH717" s="3">
        <v>0.2</v>
      </c>
      <c r="AI717" s="3">
        <v>0</v>
      </c>
      <c r="AJ717" s="3">
        <v>0.16</v>
      </c>
      <c r="AK717" s="3">
        <v>0</v>
      </c>
      <c r="AL717" s="3">
        <v>0</v>
      </c>
      <c r="AM717" s="3">
        <v>0</v>
      </c>
      <c r="AN717" s="3">
        <v>0</v>
      </c>
      <c r="AO717" s="3">
        <v>0.2</v>
      </c>
      <c r="AP717" s="3">
        <v>24.65</v>
      </c>
      <c r="AQ717" s="3">
        <v>0</v>
      </c>
      <c r="AR717" s="3">
        <v>34.130000000000003</v>
      </c>
      <c r="AS717" s="3">
        <v>0</v>
      </c>
      <c r="AT717" s="4">
        <v>1.3</v>
      </c>
    </row>
    <row r="718" spans="1:46" x14ac:dyDescent="0.25">
      <c r="A718" s="65">
        <v>2021</v>
      </c>
      <c r="B718" s="65">
        <v>12</v>
      </c>
      <c r="C718" s="63">
        <v>30</v>
      </c>
      <c r="D718" s="64">
        <v>21</v>
      </c>
      <c r="E718" s="5">
        <v>42.52</v>
      </c>
      <c r="F718" s="3">
        <v>2.81</v>
      </c>
      <c r="G718" s="3">
        <v>22.64</v>
      </c>
      <c r="H718" s="3">
        <v>41</v>
      </c>
      <c r="I718" s="3">
        <v>25.53</v>
      </c>
      <c r="J718" s="3">
        <v>0</v>
      </c>
      <c r="K718" s="3">
        <v>20.89</v>
      </c>
      <c r="L718" s="3">
        <v>0</v>
      </c>
      <c r="M718" s="3">
        <v>11.95</v>
      </c>
      <c r="N718" s="3">
        <v>0</v>
      </c>
      <c r="O718" s="3">
        <v>21.45</v>
      </c>
      <c r="P718" s="3">
        <v>0</v>
      </c>
      <c r="Q718" s="3">
        <v>5.88</v>
      </c>
      <c r="R718" s="3">
        <v>0</v>
      </c>
      <c r="S718" s="3">
        <v>1.3</v>
      </c>
      <c r="T718" s="3">
        <v>0.2</v>
      </c>
      <c r="U718" s="3">
        <v>0</v>
      </c>
      <c r="V718" s="3">
        <v>9</v>
      </c>
      <c r="W718" s="3">
        <v>7.08</v>
      </c>
      <c r="X718" s="3">
        <v>0</v>
      </c>
      <c r="Y718" s="3">
        <v>5.45</v>
      </c>
      <c r="Z718" s="3">
        <v>0</v>
      </c>
      <c r="AA718" s="3">
        <v>0</v>
      </c>
      <c r="AB718" s="3">
        <v>0</v>
      </c>
      <c r="AC718" s="3">
        <v>7.49</v>
      </c>
      <c r="AD718" s="3">
        <v>4.9000000000000004</v>
      </c>
      <c r="AE718" s="3">
        <v>1.1399999999999999</v>
      </c>
      <c r="AF718" s="3">
        <v>4</v>
      </c>
      <c r="AG718" s="3">
        <v>2</v>
      </c>
      <c r="AH718" s="3">
        <v>0.2</v>
      </c>
      <c r="AI718" s="3">
        <v>0</v>
      </c>
      <c r="AJ718" s="3">
        <v>0.02</v>
      </c>
      <c r="AK718" s="3">
        <v>0.01</v>
      </c>
      <c r="AL718" s="3">
        <v>0</v>
      </c>
      <c r="AM718" s="3">
        <v>0</v>
      </c>
      <c r="AN718" s="3">
        <v>0</v>
      </c>
      <c r="AO718" s="3">
        <v>0.2</v>
      </c>
      <c r="AP718" s="3">
        <v>24.5</v>
      </c>
      <c r="AQ718" s="3">
        <v>0</v>
      </c>
      <c r="AR718" s="3">
        <v>33.729999999999997</v>
      </c>
      <c r="AS718" s="3">
        <v>0</v>
      </c>
      <c r="AT718" s="4">
        <v>1.3</v>
      </c>
    </row>
    <row r="719" spans="1:46" x14ac:dyDescent="0.25">
      <c r="A719" s="65">
        <v>2021</v>
      </c>
      <c r="B719" s="65">
        <v>12</v>
      </c>
      <c r="C719" s="63">
        <v>30</v>
      </c>
      <c r="D719" s="64">
        <v>22</v>
      </c>
      <c r="E719" s="5">
        <v>41.82</v>
      </c>
      <c r="F719" s="3">
        <v>0</v>
      </c>
      <c r="G719" s="3">
        <v>0</v>
      </c>
      <c r="H719" s="3">
        <v>42.12</v>
      </c>
      <c r="I719" s="3">
        <v>25.54</v>
      </c>
      <c r="J719" s="3">
        <v>0</v>
      </c>
      <c r="K719" s="3">
        <v>20.89</v>
      </c>
      <c r="L719" s="3">
        <v>0</v>
      </c>
      <c r="M719" s="3">
        <v>11.97</v>
      </c>
      <c r="N719" s="3">
        <v>0</v>
      </c>
      <c r="O719" s="3">
        <v>21.46</v>
      </c>
      <c r="P719" s="3">
        <v>0</v>
      </c>
      <c r="Q719" s="3">
        <v>5.86</v>
      </c>
      <c r="R719" s="3">
        <v>0</v>
      </c>
      <c r="S719" s="3">
        <v>1.3</v>
      </c>
      <c r="T719" s="3">
        <v>0.2</v>
      </c>
      <c r="U719" s="3">
        <v>0</v>
      </c>
      <c r="V719" s="3">
        <v>9.01</v>
      </c>
      <c r="W719" s="3">
        <v>7.09</v>
      </c>
      <c r="X719" s="3">
        <v>0</v>
      </c>
      <c r="Y719" s="3">
        <v>5.46</v>
      </c>
      <c r="Z719" s="3">
        <v>0</v>
      </c>
      <c r="AA719" s="3">
        <v>0</v>
      </c>
      <c r="AB719" s="3">
        <v>0</v>
      </c>
      <c r="AC719" s="3">
        <v>7.48</v>
      </c>
      <c r="AD719" s="3">
        <v>4.8899999999999997</v>
      </c>
      <c r="AE719" s="3">
        <v>1.17</v>
      </c>
      <c r="AF719" s="3">
        <v>4</v>
      </c>
      <c r="AG719" s="3">
        <v>2</v>
      </c>
      <c r="AH719" s="3">
        <v>0.2</v>
      </c>
      <c r="AI719" s="3">
        <v>0</v>
      </c>
      <c r="AJ719" s="3">
        <v>0.83</v>
      </c>
      <c r="AK719" s="3">
        <v>0.61</v>
      </c>
      <c r="AL719" s="3">
        <v>0</v>
      </c>
      <c r="AM719" s="3">
        <v>0</v>
      </c>
      <c r="AN719" s="3">
        <v>0</v>
      </c>
      <c r="AO719" s="3">
        <v>0.2</v>
      </c>
      <c r="AP719" s="3">
        <v>24.52</v>
      </c>
      <c r="AQ719" s="3">
        <v>0</v>
      </c>
      <c r="AR719" s="3">
        <v>33.72</v>
      </c>
      <c r="AS719" s="3">
        <v>0</v>
      </c>
      <c r="AT719" s="4">
        <v>1.3</v>
      </c>
    </row>
    <row r="720" spans="1:46" x14ac:dyDescent="0.25">
      <c r="A720" s="65">
        <v>2021</v>
      </c>
      <c r="B720" s="65">
        <v>12</v>
      </c>
      <c r="C720" s="63">
        <v>30</v>
      </c>
      <c r="D720" s="64">
        <v>23</v>
      </c>
      <c r="E720" s="5">
        <v>41.74</v>
      </c>
      <c r="F720" s="3">
        <v>0</v>
      </c>
      <c r="G720" s="3">
        <v>0</v>
      </c>
      <c r="H720" s="3">
        <v>42.13</v>
      </c>
      <c r="I720" s="3">
        <v>25.59</v>
      </c>
      <c r="J720" s="3">
        <v>0</v>
      </c>
      <c r="K720" s="3">
        <v>20.76</v>
      </c>
      <c r="L720" s="3">
        <v>0</v>
      </c>
      <c r="M720" s="3">
        <v>11.98</v>
      </c>
      <c r="N720" s="3">
        <v>0</v>
      </c>
      <c r="O720" s="3">
        <v>21.51</v>
      </c>
      <c r="P720" s="3">
        <v>0</v>
      </c>
      <c r="Q720" s="3">
        <v>5.93</v>
      </c>
      <c r="R720" s="3">
        <v>0</v>
      </c>
      <c r="S720" s="3">
        <v>1.3</v>
      </c>
      <c r="T720" s="3">
        <v>0.2</v>
      </c>
      <c r="U720" s="3">
        <v>0</v>
      </c>
      <c r="V720" s="3">
        <v>9.02</v>
      </c>
      <c r="W720" s="3">
        <v>7.09</v>
      </c>
      <c r="X720" s="3">
        <v>0</v>
      </c>
      <c r="Y720" s="3">
        <v>5.46</v>
      </c>
      <c r="Z720" s="3">
        <v>0</v>
      </c>
      <c r="AA720" s="3">
        <v>0</v>
      </c>
      <c r="AB720" s="3">
        <v>0</v>
      </c>
      <c r="AC720" s="3">
        <v>7.49</v>
      </c>
      <c r="AD720" s="3">
        <v>4.9000000000000004</v>
      </c>
      <c r="AE720" s="3">
        <v>1.18</v>
      </c>
      <c r="AF720" s="3">
        <v>4</v>
      </c>
      <c r="AG720" s="3">
        <v>2</v>
      </c>
      <c r="AH720" s="3">
        <v>0.2</v>
      </c>
      <c r="AI720" s="3">
        <v>0</v>
      </c>
      <c r="AJ720" s="3">
        <v>1.33</v>
      </c>
      <c r="AK720" s="3">
        <v>1.21</v>
      </c>
      <c r="AL720" s="3">
        <v>0</v>
      </c>
      <c r="AM720" s="3">
        <v>0</v>
      </c>
      <c r="AN720" s="3">
        <v>0</v>
      </c>
      <c r="AO720" s="3">
        <v>0.2</v>
      </c>
      <c r="AP720" s="3">
        <v>24.51</v>
      </c>
      <c r="AQ720" s="3">
        <v>0</v>
      </c>
      <c r="AR720" s="3">
        <v>33.880000000000003</v>
      </c>
      <c r="AS720" s="3">
        <v>0</v>
      </c>
      <c r="AT720" s="4">
        <v>1.3</v>
      </c>
    </row>
    <row r="721" spans="1:46" x14ac:dyDescent="0.25">
      <c r="A721" s="65">
        <v>2021</v>
      </c>
      <c r="B721" s="65">
        <v>12</v>
      </c>
      <c r="C721" s="63">
        <v>30</v>
      </c>
      <c r="D721" s="64">
        <v>24</v>
      </c>
      <c r="E721" s="5">
        <v>41.55</v>
      </c>
      <c r="F721" s="3">
        <v>0</v>
      </c>
      <c r="G721" s="3">
        <v>0</v>
      </c>
      <c r="H721" s="3">
        <v>42.13</v>
      </c>
      <c r="I721" s="3">
        <v>25.58</v>
      </c>
      <c r="J721" s="3">
        <v>0</v>
      </c>
      <c r="K721" s="3">
        <v>0.03</v>
      </c>
      <c r="L721" s="3">
        <v>0</v>
      </c>
      <c r="M721" s="3">
        <v>11.98</v>
      </c>
      <c r="N721" s="3">
        <v>0</v>
      </c>
      <c r="O721" s="3">
        <v>21.48</v>
      </c>
      <c r="P721" s="3">
        <v>0</v>
      </c>
      <c r="Q721" s="3">
        <v>5.96</v>
      </c>
      <c r="R721" s="3">
        <v>0</v>
      </c>
      <c r="S721" s="3">
        <v>1.3</v>
      </c>
      <c r="T721" s="3">
        <v>0.2</v>
      </c>
      <c r="U721" s="3">
        <v>0</v>
      </c>
      <c r="V721" s="3">
        <v>9.02</v>
      </c>
      <c r="W721" s="3">
        <v>7.09</v>
      </c>
      <c r="X721" s="3">
        <v>0</v>
      </c>
      <c r="Y721" s="3">
        <v>5.46</v>
      </c>
      <c r="Z721" s="3">
        <v>0.5</v>
      </c>
      <c r="AA721" s="3">
        <v>0</v>
      </c>
      <c r="AB721" s="3">
        <v>0</v>
      </c>
      <c r="AC721" s="3">
        <v>7.49</v>
      </c>
      <c r="AD721" s="3">
        <v>4.88</v>
      </c>
      <c r="AE721" s="3">
        <v>1.1599999999999999</v>
      </c>
      <c r="AF721" s="3">
        <v>4</v>
      </c>
      <c r="AG721" s="3">
        <v>2</v>
      </c>
      <c r="AH721" s="3">
        <v>0.2</v>
      </c>
      <c r="AI721" s="3">
        <v>0</v>
      </c>
      <c r="AJ721" s="3">
        <v>1.34</v>
      </c>
      <c r="AK721" s="3">
        <v>1.22</v>
      </c>
      <c r="AL721" s="3">
        <v>0.2</v>
      </c>
      <c r="AM721" s="3">
        <v>0</v>
      </c>
      <c r="AN721" s="3">
        <v>0</v>
      </c>
      <c r="AO721" s="3">
        <v>0.4</v>
      </c>
      <c r="AP721" s="3">
        <v>24.51</v>
      </c>
      <c r="AQ721" s="3">
        <v>0</v>
      </c>
      <c r="AR721" s="3">
        <v>33.85</v>
      </c>
      <c r="AS721" s="3">
        <v>0</v>
      </c>
      <c r="AT721" s="4">
        <v>1.3</v>
      </c>
    </row>
    <row r="722" spans="1:46" x14ac:dyDescent="0.25">
      <c r="A722" s="65">
        <v>2021</v>
      </c>
      <c r="B722" s="65">
        <v>12</v>
      </c>
      <c r="C722" s="63">
        <v>31</v>
      </c>
      <c r="D722" s="64">
        <v>1</v>
      </c>
      <c r="E722" s="5">
        <v>1.99</v>
      </c>
      <c r="F722" s="3">
        <v>0</v>
      </c>
      <c r="G722" s="3">
        <v>0</v>
      </c>
      <c r="H722" s="3">
        <v>27.95</v>
      </c>
      <c r="I722" s="3">
        <v>25.6</v>
      </c>
      <c r="J722" s="3">
        <v>0</v>
      </c>
      <c r="K722" s="3">
        <v>0</v>
      </c>
      <c r="L722" s="3">
        <v>0</v>
      </c>
      <c r="M722" s="3">
        <v>12.09</v>
      </c>
      <c r="N722" s="3">
        <v>0</v>
      </c>
      <c r="O722" s="3">
        <v>21.52</v>
      </c>
      <c r="P722" s="3">
        <v>0</v>
      </c>
      <c r="Q722" s="3">
        <v>5.97</v>
      </c>
      <c r="R722" s="3">
        <v>0</v>
      </c>
      <c r="S722" s="3">
        <v>1.3</v>
      </c>
      <c r="T722" s="3">
        <v>0.2</v>
      </c>
      <c r="U722" s="3">
        <v>0.2</v>
      </c>
      <c r="V722" s="3">
        <v>0.7</v>
      </c>
      <c r="W722" s="3">
        <v>7.11</v>
      </c>
      <c r="X722" s="3">
        <v>0</v>
      </c>
      <c r="Y722" s="3">
        <v>5.27</v>
      </c>
      <c r="Z722" s="3">
        <v>0</v>
      </c>
      <c r="AA722" s="3">
        <v>0</v>
      </c>
      <c r="AB722" s="3">
        <v>0</v>
      </c>
      <c r="AC722" s="3">
        <v>7.49</v>
      </c>
      <c r="AD722" s="3">
        <v>4.8899999999999997</v>
      </c>
      <c r="AE722" s="3">
        <v>1.1399999999999999</v>
      </c>
      <c r="AF722" s="3">
        <v>4</v>
      </c>
      <c r="AG722" s="3">
        <v>2</v>
      </c>
      <c r="AH722" s="3">
        <v>0.2</v>
      </c>
      <c r="AI722" s="3">
        <v>0</v>
      </c>
      <c r="AJ722" s="3">
        <v>1.32</v>
      </c>
      <c r="AK722" s="3">
        <v>1.21</v>
      </c>
      <c r="AL722" s="3">
        <v>0.2</v>
      </c>
      <c r="AM722" s="3">
        <v>0</v>
      </c>
      <c r="AN722" s="3">
        <v>0</v>
      </c>
      <c r="AO722" s="3">
        <v>0.4</v>
      </c>
      <c r="AP722" s="3">
        <v>10.79</v>
      </c>
      <c r="AQ722" s="3">
        <v>0</v>
      </c>
      <c r="AR722" s="3">
        <v>33.15</v>
      </c>
      <c r="AS722" s="3">
        <v>0</v>
      </c>
      <c r="AT722" s="4">
        <v>1.3</v>
      </c>
    </row>
    <row r="723" spans="1:46" x14ac:dyDescent="0.25">
      <c r="A723" s="65">
        <v>2021</v>
      </c>
      <c r="B723" s="65">
        <v>12</v>
      </c>
      <c r="C723" s="63">
        <v>31</v>
      </c>
      <c r="D723" s="64">
        <v>2</v>
      </c>
      <c r="E723" s="5">
        <v>0</v>
      </c>
      <c r="F723" s="3">
        <v>0</v>
      </c>
      <c r="G723" s="3">
        <v>0</v>
      </c>
      <c r="H723" s="3">
        <v>0</v>
      </c>
      <c r="I723" s="3">
        <v>25.62</v>
      </c>
      <c r="J723" s="3">
        <v>0</v>
      </c>
      <c r="K723" s="3">
        <v>0</v>
      </c>
      <c r="L723" s="3">
        <v>0</v>
      </c>
      <c r="M723" s="3">
        <v>12.11</v>
      </c>
      <c r="N723" s="3">
        <v>0</v>
      </c>
      <c r="O723" s="3">
        <v>21.55</v>
      </c>
      <c r="P723" s="3">
        <v>0</v>
      </c>
      <c r="Q723" s="3">
        <v>5.95</v>
      </c>
      <c r="R723" s="3">
        <v>0</v>
      </c>
      <c r="S723" s="3">
        <v>1.3</v>
      </c>
      <c r="T723" s="3">
        <v>0.2</v>
      </c>
      <c r="U723" s="3">
        <v>0.2</v>
      </c>
      <c r="V723" s="3">
        <v>0</v>
      </c>
      <c r="W723" s="3">
        <v>7.11</v>
      </c>
      <c r="X723" s="3">
        <v>0</v>
      </c>
      <c r="Y723" s="3">
        <v>5.0599999999999996</v>
      </c>
      <c r="Z723" s="3">
        <v>0</v>
      </c>
      <c r="AA723" s="3">
        <v>0</v>
      </c>
      <c r="AB723" s="3">
        <v>0</v>
      </c>
      <c r="AC723" s="3">
        <v>7.48</v>
      </c>
      <c r="AD723" s="3">
        <v>4.9000000000000004</v>
      </c>
      <c r="AE723" s="3">
        <v>1.1200000000000001</v>
      </c>
      <c r="AF723" s="3">
        <v>4</v>
      </c>
      <c r="AG723" s="3">
        <v>2</v>
      </c>
      <c r="AH723" s="3">
        <v>0.2</v>
      </c>
      <c r="AI723" s="3">
        <v>0</v>
      </c>
      <c r="AJ723" s="3">
        <v>1.34</v>
      </c>
      <c r="AK723" s="3">
        <v>1.21</v>
      </c>
      <c r="AL723" s="3">
        <v>0.2</v>
      </c>
      <c r="AM723" s="3">
        <v>0</v>
      </c>
      <c r="AN723" s="3">
        <v>0</v>
      </c>
      <c r="AO723" s="3">
        <v>0.4</v>
      </c>
      <c r="AP723" s="3">
        <v>0</v>
      </c>
      <c r="AQ723" s="3">
        <v>0</v>
      </c>
      <c r="AR723" s="3">
        <v>0</v>
      </c>
      <c r="AS723" s="3">
        <v>0</v>
      </c>
      <c r="AT723" s="4">
        <v>1.3</v>
      </c>
    </row>
    <row r="724" spans="1:46" x14ac:dyDescent="0.25">
      <c r="A724" s="65">
        <v>2021</v>
      </c>
      <c r="B724" s="65">
        <v>12</v>
      </c>
      <c r="C724" s="63">
        <v>31</v>
      </c>
      <c r="D724" s="64">
        <v>3</v>
      </c>
      <c r="E724" s="5">
        <v>0</v>
      </c>
      <c r="F724" s="3">
        <v>0</v>
      </c>
      <c r="G724" s="3">
        <v>0</v>
      </c>
      <c r="H724" s="3">
        <v>0</v>
      </c>
      <c r="I724" s="3">
        <v>25.6</v>
      </c>
      <c r="J724" s="3">
        <v>0</v>
      </c>
      <c r="K724" s="3">
        <v>0</v>
      </c>
      <c r="L724" s="3">
        <v>0</v>
      </c>
      <c r="M724" s="3">
        <v>12.1</v>
      </c>
      <c r="N724" s="3">
        <v>0</v>
      </c>
      <c r="O724" s="3">
        <v>21.54</v>
      </c>
      <c r="P724" s="3">
        <v>0</v>
      </c>
      <c r="Q724" s="3">
        <v>5.92</v>
      </c>
      <c r="R724" s="3">
        <v>0</v>
      </c>
      <c r="S724" s="3">
        <v>1.3</v>
      </c>
      <c r="T724" s="3">
        <v>0.2</v>
      </c>
      <c r="U724" s="3">
        <v>0.2</v>
      </c>
      <c r="V724" s="3">
        <v>0</v>
      </c>
      <c r="W724" s="3">
        <v>7.11</v>
      </c>
      <c r="X724" s="3">
        <v>0</v>
      </c>
      <c r="Y724" s="3">
        <v>5.0599999999999996</v>
      </c>
      <c r="Z724" s="3">
        <v>0</v>
      </c>
      <c r="AA724" s="3">
        <v>0</v>
      </c>
      <c r="AB724" s="3">
        <v>0</v>
      </c>
      <c r="AC724" s="3">
        <v>7.48</v>
      </c>
      <c r="AD724" s="3">
        <v>4.9000000000000004</v>
      </c>
      <c r="AE724" s="3">
        <v>1.04</v>
      </c>
      <c r="AF724" s="3">
        <v>4</v>
      </c>
      <c r="AG724" s="3">
        <v>2</v>
      </c>
      <c r="AH724" s="3">
        <v>0.2</v>
      </c>
      <c r="AI724" s="3">
        <v>0</v>
      </c>
      <c r="AJ724" s="3">
        <v>1.33</v>
      </c>
      <c r="AK724" s="3">
        <v>1.21</v>
      </c>
      <c r="AL724" s="3">
        <v>0.2</v>
      </c>
      <c r="AM724" s="3">
        <v>0</v>
      </c>
      <c r="AN724" s="3">
        <v>0</v>
      </c>
      <c r="AO724" s="3">
        <v>0.4</v>
      </c>
      <c r="AP724" s="3">
        <v>0</v>
      </c>
      <c r="AQ724" s="3">
        <v>0</v>
      </c>
      <c r="AR724" s="3">
        <v>0</v>
      </c>
      <c r="AS724" s="3">
        <v>0</v>
      </c>
      <c r="AT724" s="4">
        <v>1.3</v>
      </c>
    </row>
    <row r="725" spans="1:46" x14ac:dyDescent="0.25">
      <c r="A725" s="65">
        <v>2021</v>
      </c>
      <c r="B725" s="65">
        <v>12</v>
      </c>
      <c r="C725" s="63">
        <v>31</v>
      </c>
      <c r="D725" s="64">
        <v>4</v>
      </c>
      <c r="E725" s="5">
        <v>0</v>
      </c>
      <c r="F725" s="3">
        <v>0</v>
      </c>
      <c r="G725" s="3">
        <v>0</v>
      </c>
      <c r="H725" s="3">
        <v>0</v>
      </c>
      <c r="I725" s="3">
        <v>25.59</v>
      </c>
      <c r="J725" s="3">
        <v>0</v>
      </c>
      <c r="K725" s="3">
        <v>0</v>
      </c>
      <c r="L725" s="3">
        <v>0</v>
      </c>
      <c r="M725" s="3">
        <v>12.12</v>
      </c>
      <c r="N725" s="3">
        <v>0</v>
      </c>
      <c r="O725" s="3">
        <v>21.55</v>
      </c>
      <c r="P725" s="3">
        <v>0</v>
      </c>
      <c r="Q725" s="3">
        <v>5.89</v>
      </c>
      <c r="R725" s="3">
        <v>0</v>
      </c>
      <c r="S725" s="3">
        <v>1.3</v>
      </c>
      <c r="T725" s="3">
        <v>0.2</v>
      </c>
      <c r="U725" s="3">
        <v>0.2</v>
      </c>
      <c r="V725" s="3">
        <v>0</v>
      </c>
      <c r="W725" s="3">
        <v>7.11</v>
      </c>
      <c r="X725" s="3">
        <v>0</v>
      </c>
      <c r="Y725" s="3">
        <v>5.07</v>
      </c>
      <c r="Z725" s="3">
        <v>0</v>
      </c>
      <c r="AA725" s="3">
        <v>0</v>
      </c>
      <c r="AB725" s="3">
        <v>0</v>
      </c>
      <c r="AC725" s="3">
        <v>7.48</v>
      </c>
      <c r="AD725" s="3">
        <v>4.8899999999999997</v>
      </c>
      <c r="AE725" s="3">
        <v>1.04</v>
      </c>
      <c r="AF725" s="3">
        <v>4</v>
      </c>
      <c r="AG725" s="3">
        <v>2</v>
      </c>
      <c r="AH725" s="3">
        <v>0.2</v>
      </c>
      <c r="AI725" s="3">
        <v>0</v>
      </c>
      <c r="AJ725" s="3">
        <v>1.33</v>
      </c>
      <c r="AK725" s="3">
        <v>1.21</v>
      </c>
      <c r="AL725" s="3">
        <v>0.2</v>
      </c>
      <c r="AM725" s="3">
        <v>0</v>
      </c>
      <c r="AN725" s="3">
        <v>0</v>
      </c>
      <c r="AO725" s="3">
        <v>0.4</v>
      </c>
      <c r="AP725" s="3">
        <v>0</v>
      </c>
      <c r="AQ725" s="3">
        <v>0</v>
      </c>
      <c r="AR725" s="3">
        <v>0</v>
      </c>
      <c r="AS725" s="3">
        <v>0</v>
      </c>
      <c r="AT725" s="4">
        <v>1.3</v>
      </c>
    </row>
    <row r="726" spans="1:46" x14ac:dyDescent="0.25">
      <c r="A726" s="65">
        <v>2021</v>
      </c>
      <c r="B726" s="65">
        <v>12</v>
      </c>
      <c r="C726" s="63">
        <v>31</v>
      </c>
      <c r="D726" s="64">
        <v>5</v>
      </c>
      <c r="E726" s="5">
        <v>0</v>
      </c>
      <c r="F726" s="3">
        <v>0</v>
      </c>
      <c r="G726" s="3">
        <v>0</v>
      </c>
      <c r="H726" s="3">
        <v>0</v>
      </c>
      <c r="I726" s="3">
        <v>25.5</v>
      </c>
      <c r="J726" s="3">
        <v>0</v>
      </c>
      <c r="K726" s="3">
        <v>0</v>
      </c>
      <c r="L726" s="3">
        <v>0</v>
      </c>
      <c r="M726" s="3">
        <v>12.01</v>
      </c>
      <c r="N726" s="3">
        <v>0</v>
      </c>
      <c r="O726" s="3">
        <v>21.45</v>
      </c>
      <c r="P726" s="3">
        <v>0</v>
      </c>
      <c r="Q726" s="3">
        <v>5.85</v>
      </c>
      <c r="R726" s="3">
        <v>0</v>
      </c>
      <c r="S726" s="3">
        <v>1.3</v>
      </c>
      <c r="T726" s="3">
        <v>0.2</v>
      </c>
      <c r="U726" s="3">
        <v>0.2</v>
      </c>
      <c r="V726" s="3">
        <v>0</v>
      </c>
      <c r="W726" s="3">
        <v>7.08</v>
      </c>
      <c r="X726" s="3">
        <v>0</v>
      </c>
      <c r="Y726" s="3">
        <v>4.97</v>
      </c>
      <c r="Z726" s="3">
        <v>0</v>
      </c>
      <c r="AA726" s="3">
        <v>0</v>
      </c>
      <c r="AB726" s="3">
        <v>0</v>
      </c>
      <c r="AC726" s="3">
        <v>7.48</v>
      </c>
      <c r="AD726" s="3">
        <v>4.9000000000000004</v>
      </c>
      <c r="AE726" s="3">
        <v>1.06</v>
      </c>
      <c r="AF726" s="3">
        <v>4</v>
      </c>
      <c r="AG726" s="3">
        <v>2</v>
      </c>
      <c r="AH726" s="3">
        <v>0.2</v>
      </c>
      <c r="AI726" s="3">
        <v>0</v>
      </c>
      <c r="AJ726" s="3">
        <v>1.31</v>
      </c>
      <c r="AK726" s="3">
        <v>1.21</v>
      </c>
      <c r="AL726" s="3">
        <v>0.2</v>
      </c>
      <c r="AM726" s="3">
        <v>0</v>
      </c>
      <c r="AN726" s="3">
        <v>0</v>
      </c>
      <c r="AO726" s="3">
        <v>0.4</v>
      </c>
      <c r="AP726" s="3">
        <v>0</v>
      </c>
      <c r="AQ726" s="3">
        <v>0</v>
      </c>
      <c r="AR726" s="3">
        <v>0</v>
      </c>
      <c r="AS726" s="3">
        <v>0</v>
      </c>
      <c r="AT726" s="4">
        <v>1.3</v>
      </c>
    </row>
    <row r="727" spans="1:46" x14ac:dyDescent="0.25">
      <c r="A727" s="65">
        <v>2021</v>
      </c>
      <c r="B727" s="65">
        <v>12</v>
      </c>
      <c r="C727" s="63">
        <v>31</v>
      </c>
      <c r="D727" s="64">
        <v>6</v>
      </c>
      <c r="E727" s="5">
        <v>0</v>
      </c>
      <c r="F727" s="3">
        <v>0</v>
      </c>
      <c r="G727" s="3">
        <v>0</v>
      </c>
      <c r="H727" s="3">
        <v>0</v>
      </c>
      <c r="I727" s="3">
        <v>25.53</v>
      </c>
      <c r="J727" s="3">
        <v>0</v>
      </c>
      <c r="K727" s="3">
        <v>0</v>
      </c>
      <c r="L727" s="3">
        <v>0</v>
      </c>
      <c r="M727" s="3">
        <v>11.98</v>
      </c>
      <c r="N727" s="3">
        <v>0</v>
      </c>
      <c r="O727" s="3">
        <v>21.48</v>
      </c>
      <c r="P727" s="3">
        <v>0</v>
      </c>
      <c r="Q727" s="3">
        <v>5.83</v>
      </c>
      <c r="R727" s="3">
        <v>0</v>
      </c>
      <c r="S727" s="3">
        <v>1.3</v>
      </c>
      <c r="T727" s="3">
        <v>0.2</v>
      </c>
      <c r="U727" s="3">
        <v>0</v>
      </c>
      <c r="V727" s="3">
        <v>0</v>
      </c>
      <c r="W727" s="3">
        <v>7.08</v>
      </c>
      <c r="X727" s="3">
        <v>0</v>
      </c>
      <c r="Y727" s="3">
        <v>4.96</v>
      </c>
      <c r="Z727" s="3">
        <v>0</v>
      </c>
      <c r="AA727" s="3">
        <v>0</v>
      </c>
      <c r="AB727" s="3">
        <v>0</v>
      </c>
      <c r="AC727" s="3">
        <v>7.48</v>
      </c>
      <c r="AD727" s="3">
        <v>4.88</v>
      </c>
      <c r="AE727" s="3">
        <v>1.37</v>
      </c>
      <c r="AF727" s="3">
        <v>4</v>
      </c>
      <c r="AG727" s="3">
        <v>2</v>
      </c>
      <c r="AH727" s="3">
        <v>0.2</v>
      </c>
      <c r="AI727" s="3">
        <v>0</v>
      </c>
      <c r="AJ727" s="3">
        <v>1.29</v>
      </c>
      <c r="AK727" s="3">
        <v>1.21</v>
      </c>
      <c r="AL727" s="3">
        <v>0.2</v>
      </c>
      <c r="AM727" s="3">
        <v>0</v>
      </c>
      <c r="AN727" s="3">
        <v>0</v>
      </c>
      <c r="AO727" s="3">
        <v>0.4</v>
      </c>
      <c r="AP727" s="3">
        <v>0</v>
      </c>
      <c r="AQ727" s="3">
        <v>0</v>
      </c>
      <c r="AR727" s="3">
        <v>0</v>
      </c>
      <c r="AS727" s="3">
        <v>0</v>
      </c>
      <c r="AT727" s="4">
        <v>1.3</v>
      </c>
    </row>
    <row r="728" spans="1:46" x14ac:dyDescent="0.25">
      <c r="A728" s="65">
        <v>2021</v>
      </c>
      <c r="B728" s="65">
        <v>12</v>
      </c>
      <c r="C728" s="63">
        <v>31</v>
      </c>
      <c r="D728" s="64">
        <v>7</v>
      </c>
      <c r="E728" s="5">
        <v>0</v>
      </c>
      <c r="F728" s="3">
        <v>0</v>
      </c>
      <c r="G728" s="3">
        <v>0</v>
      </c>
      <c r="H728" s="3">
        <v>0</v>
      </c>
      <c r="I728" s="3">
        <v>1.24</v>
      </c>
      <c r="J728" s="3">
        <v>0</v>
      </c>
      <c r="K728" s="3">
        <v>0</v>
      </c>
      <c r="L728" s="3">
        <v>0</v>
      </c>
      <c r="M728" s="3">
        <v>12.06</v>
      </c>
      <c r="N728" s="3">
        <v>0</v>
      </c>
      <c r="O728" s="3">
        <v>21.52</v>
      </c>
      <c r="P728" s="3">
        <v>0</v>
      </c>
      <c r="Q728" s="3">
        <v>5.8</v>
      </c>
      <c r="R728" s="3">
        <v>0</v>
      </c>
      <c r="S728" s="3">
        <v>1.3</v>
      </c>
      <c r="T728" s="3">
        <v>0.2</v>
      </c>
      <c r="U728" s="3">
        <v>0</v>
      </c>
      <c r="V728" s="3">
        <v>0</v>
      </c>
      <c r="W728" s="3">
        <v>7.1</v>
      </c>
      <c r="X728" s="3">
        <v>0</v>
      </c>
      <c r="Y728" s="3">
        <v>5.01</v>
      </c>
      <c r="Z728" s="3">
        <v>0</v>
      </c>
      <c r="AA728" s="3">
        <v>0</v>
      </c>
      <c r="AB728" s="3">
        <v>0</v>
      </c>
      <c r="AC728" s="3">
        <v>7.47</v>
      </c>
      <c r="AD728" s="3">
        <v>4.8899999999999997</v>
      </c>
      <c r="AE728" s="3">
        <v>1.1100000000000001</v>
      </c>
      <c r="AF728" s="3">
        <v>4</v>
      </c>
      <c r="AG728" s="3">
        <v>2</v>
      </c>
      <c r="AH728" s="3">
        <v>0.2</v>
      </c>
      <c r="AI728" s="3">
        <v>0</v>
      </c>
      <c r="AJ728" s="3">
        <v>1.28</v>
      </c>
      <c r="AK728" s="3">
        <v>1.21</v>
      </c>
      <c r="AL728" s="3">
        <v>0.2</v>
      </c>
      <c r="AM728" s="3">
        <v>0</v>
      </c>
      <c r="AN728" s="3">
        <v>0</v>
      </c>
      <c r="AO728" s="3">
        <v>0.4</v>
      </c>
      <c r="AP728" s="3">
        <v>0</v>
      </c>
      <c r="AQ728" s="3">
        <v>0</v>
      </c>
      <c r="AR728" s="3">
        <v>0</v>
      </c>
      <c r="AS728" s="3">
        <v>0</v>
      </c>
      <c r="AT728" s="4">
        <v>1.3</v>
      </c>
    </row>
    <row r="729" spans="1:46" x14ac:dyDescent="0.25">
      <c r="A729" s="65">
        <v>2021</v>
      </c>
      <c r="B729" s="65">
        <v>12</v>
      </c>
      <c r="C729" s="63">
        <v>31</v>
      </c>
      <c r="D729" s="64">
        <v>8</v>
      </c>
      <c r="E729" s="5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12</v>
      </c>
      <c r="N729" s="3">
        <v>0</v>
      </c>
      <c r="O729" s="3">
        <v>21.55</v>
      </c>
      <c r="P729" s="3">
        <v>0</v>
      </c>
      <c r="Q729" s="3">
        <v>5.78</v>
      </c>
      <c r="R729" s="3">
        <v>0</v>
      </c>
      <c r="S729" s="3">
        <v>1.3</v>
      </c>
      <c r="T729" s="3">
        <v>0.2</v>
      </c>
      <c r="U729" s="3">
        <v>0</v>
      </c>
      <c r="V729" s="3">
        <v>0</v>
      </c>
      <c r="W729" s="3">
        <v>7.09</v>
      </c>
      <c r="X729" s="3">
        <v>0</v>
      </c>
      <c r="Y729" s="3">
        <v>4.97</v>
      </c>
      <c r="Z729" s="3">
        <v>0</v>
      </c>
      <c r="AA729" s="3">
        <v>0</v>
      </c>
      <c r="AB729" s="3">
        <v>0</v>
      </c>
      <c r="AC729" s="3">
        <v>7.47</v>
      </c>
      <c r="AD729" s="3">
        <v>4.9000000000000004</v>
      </c>
      <c r="AE729" s="3">
        <v>1.1100000000000001</v>
      </c>
      <c r="AF729" s="3">
        <v>4</v>
      </c>
      <c r="AG729" s="3">
        <v>2</v>
      </c>
      <c r="AH729" s="3">
        <v>0.2</v>
      </c>
      <c r="AI729" s="3">
        <v>0</v>
      </c>
      <c r="AJ729" s="3">
        <v>1.3</v>
      </c>
      <c r="AK729" s="3">
        <v>1.21</v>
      </c>
      <c r="AL729" s="3">
        <v>0.2</v>
      </c>
      <c r="AM729" s="3">
        <v>0</v>
      </c>
      <c r="AN729" s="3">
        <v>0</v>
      </c>
      <c r="AO729" s="3">
        <v>0.4</v>
      </c>
      <c r="AP729" s="3">
        <v>0</v>
      </c>
      <c r="AQ729" s="3">
        <v>0</v>
      </c>
      <c r="AR729" s="3">
        <v>0</v>
      </c>
      <c r="AS729" s="3">
        <v>0</v>
      </c>
      <c r="AT729" s="4">
        <v>1.3</v>
      </c>
    </row>
    <row r="730" spans="1:46" x14ac:dyDescent="0.25">
      <c r="A730" s="65">
        <v>2021</v>
      </c>
      <c r="B730" s="65">
        <v>12</v>
      </c>
      <c r="C730" s="63">
        <v>31</v>
      </c>
      <c r="D730" s="64">
        <v>9</v>
      </c>
      <c r="E730" s="5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12</v>
      </c>
      <c r="N730" s="3">
        <v>0</v>
      </c>
      <c r="O730" s="3">
        <v>21.55</v>
      </c>
      <c r="P730" s="3">
        <v>0</v>
      </c>
      <c r="Q730" s="3">
        <v>5.89</v>
      </c>
      <c r="R730" s="3">
        <v>0</v>
      </c>
      <c r="S730" s="3">
        <v>1.3</v>
      </c>
      <c r="T730" s="3">
        <v>0.2</v>
      </c>
      <c r="U730" s="3">
        <v>0</v>
      </c>
      <c r="V730" s="3">
        <v>0</v>
      </c>
      <c r="W730" s="3">
        <v>7.08</v>
      </c>
      <c r="X730" s="3">
        <v>0</v>
      </c>
      <c r="Y730" s="3">
        <v>4.97</v>
      </c>
      <c r="Z730" s="3">
        <v>0</v>
      </c>
      <c r="AA730" s="3">
        <v>0</v>
      </c>
      <c r="AB730" s="3">
        <v>0</v>
      </c>
      <c r="AC730" s="3">
        <v>7.47</v>
      </c>
      <c r="AD730" s="3">
        <v>4.8899999999999997</v>
      </c>
      <c r="AE730" s="3">
        <v>1.1599999999999999</v>
      </c>
      <c r="AF730" s="3">
        <v>4</v>
      </c>
      <c r="AG730" s="3">
        <v>2</v>
      </c>
      <c r="AH730" s="3">
        <v>0.2</v>
      </c>
      <c r="AI730" s="3">
        <v>0</v>
      </c>
      <c r="AJ730" s="3">
        <v>1.34</v>
      </c>
      <c r="AK730" s="3">
        <v>1.23</v>
      </c>
      <c r="AL730" s="3">
        <v>0.2</v>
      </c>
      <c r="AM730" s="3">
        <v>0</v>
      </c>
      <c r="AN730" s="3">
        <v>0</v>
      </c>
      <c r="AO730" s="3">
        <v>0.4</v>
      </c>
      <c r="AP730" s="3">
        <v>0</v>
      </c>
      <c r="AQ730" s="3">
        <v>0</v>
      </c>
      <c r="AR730" s="3">
        <v>0</v>
      </c>
      <c r="AS730" s="3">
        <v>0</v>
      </c>
      <c r="AT730" s="4">
        <v>1.3</v>
      </c>
    </row>
    <row r="731" spans="1:46" x14ac:dyDescent="0.25">
      <c r="A731" s="65">
        <v>2021</v>
      </c>
      <c r="B731" s="65">
        <v>12</v>
      </c>
      <c r="C731" s="63">
        <v>31</v>
      </c>
      <c r="D731" s="64">
        <v>10</v>
      </c>
      <c r="E731" s="5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11.95</v>
      </c>
      <c r="N731" s="3">
        <v>0</v>
      </c>
      <c r="O731" s="3">
        <v>5.7</v>
      </c>
      <c r="P731" s="3">
        <v>0</v>
      </c>
      <c r="Q731" s="3">
        <v>5.87</v>
      </c>
      <c r="R731" s="3">
        <v>0</v>
      </c>
      <c r="S731" s="3">
        <v>1.3</v>
      </c>
      <c r="T731" s="3">
        <v>0.2</v>
      </c>
      <c r="U731" s="3">
        <v>0</v>
      </c>
      <c r="V731" s="3">
        <v>0</v>
      </c>
      <c r="W731" s="3">
        <v>7.07</v>
      </c>
      <c r="X731" s="3">
        <v>0</v>
      </c>
      <c r="Y731" s="3">
        <v>4.9400000000000004</v>
      </c>
      <c r="Z731" s="3">
        <v>0</v>
      </c>
      <c r="AA731" s="3">
        <v>0</v>
      </c>
      <c r="AB731" s="3">
        <v>0</v>
      </c>
      <c r="AC731" s="3">
        <v>7.47</v>
      </c>
      <c r="AD731" s="3">
        <v>4.88</v>
      </c>
      <c r="AE731" s="3">
        <v>1.18</v>
      </c>
      <c r="AF731" s="3">
        <v>4</v>
      </c>
      <c r="AG731" s="3">
        <v>2</v>
      </c>
      <c r="AH731" s="3">
        <v>0.2</v>
      </c>
      <c r="AI731" s="3">
        <v>0</v>
      </c>
      <c r="AJ731" s="3">
        <v>1.33</v>
      </c>
      <c r="AK731" s="3">
        <v>1.22</v>
      </c>
      <c r="AL731" s="3">
        <v>0.2</v>
      </c>
      <c r="AM731" s="3">
        <v>0</v>
      </c>
      <c r="AN731" s="3">
        <v>0</v>
      </c>
      <c r="AO731" s="3">
        <v>0.4</v>
      </c>
      <c r="AP731" s="3">
        <v>20.22</v>
      </c>
      <c r="AQ731" s="3">
        <v>0</v>
      </c>
      <c r="AR731" s="3">
        <v>0</v>
      </c>
      <c r="AS731" s="3">
        <v>0</v>
      </c>
      <c r="AT731" s="4">
        <v>1.3</v>
      </c>
    </row>
    <row r="732" spans="1:46" x14ac:dyDescent="0.25">
      <c r="A732" s="65">
        <v>2021</v>
      </c>
      <c r="B732" s="65">
        <v>12</v>
      </c>
      <c r="C732" s="63">
        <v>31</v>
      </c>
      <c r="D732" s="64">
        <v>11</v>
      </c>
      <c r="E732" s="5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12.05</v>
      </c>
      <c r="N732" s="3">
        <v>0</v>
      </c>
      <c r="O732" s="3">
        <v>0</v>
      </c>
      <c r="P732" s="3">
        <v>0</v>
      </c>
      <c r="Q732" s="3">
        <v>5.84</v>
      </c>
      <c r="R732" s="3">
        <v>0</v>
      </c>
      <c r="S732" s="3">
        <v>1.3</v>
      </c>
      <c r="T732" s="3">
        <v>0.2</v>
      </c>
      <c r="U732" s="3">
        <v>0</v>
      </c>
      <c r="V732" s="3">
        <v>0</v>
      </c>
      <c r="W732" s="3">
        <v>7.1</v>
      </c>
      <c r="X732" s="3">
        <v>0</v>
      </c>
      <c r="Y732" s="3">
        <v>5.01</v>
      </c>
      <c r="Z732" s="3">
        <v>0</v>
      </c>
      <c r="AA732" s="3">
        <v>0</v>
      </c>
      <c r="AB732" s="3">
        <v>0</v>
      </c>
      <c r="AC732" s="3">
        <v>7.48</v>
      </c>
      <c r="AD732" s="3">
        <v>4.88</v>
      </c>
      <c r="AE732" s="3">
        <v>1.23</v>
      </c>
      <c r="AF732" s="3">
        <v>4</v>
      </c>
      <c r="AG732" s="3">
        <v>2</v>
      </c>
      <c r="AH732" s="3">
        <v>0.2</v>
      </c>
      <c r="AI732" s="3">
        <v>0</v>
      </c>
      <c r="AJ732" s="3">
        <v>1.34</v>
      </c>
      <c r="AK732" s="3">
        <v>1.22</v>
      </c>
      <c r="AL732" s="3">
        <v>0.2</v>
      </c>
      <c r="AM732" s="3">
        <v>0</v>
      </c>
      <c r="AN732" s="3">
        <v>0</v>
      </c>
      <c r="AO732" s="3">
        <v>0.4</v>
      </c>
      <c r="AP732" s="3">
        <v>24.93</v>
      </c>
      <c r="AQ732" s="3">
        <v>0</v>
      </c>
      <c r="AR732" s="3">
        <v>0</v>
      </c>
      <c r="AS732" s="3">
        <v>0</v>
      </c>
      <c r="AT732" s="4">
        <v>1.3</v>
      </c>
    </row>
    <row r="733" spans="1:46" x14ac:dyDescent="0.25">
      <c r="A733" s="65">
        <v>2021</v>
      </c>
      <c r="B733" s="65">
        <v>12</v>
      </c>
      <c r="C733" s="63">
        <v>31</v>
      </c>
      <c r="D733" s="64">
        <v>12</v>
      </c>
      <c r="E733" s="5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12.02</v>
      </c>
      <c r="N733" s="3">
        <v>0</v>
      </c>
      <c r="O733" s="3">
        <v>0</v>
      </c>
      <c r="P733" s="3">
        <v>0</v>
      </c>
      <c r="Q733" s="3">
        <v>5.8</v>
      </c>
      <c r="R733" s="3">
        <v>0</v>
      </c>
      <c r="S733" s="3">
        <v>1.3</v>
      </c>
      <c r="T733" s="3">
        <v>0.2</v>
      </c>
      <c r="U733" s="3">
        <v>0</v>
      </c>
      <c r="V733" s="3">
        <v>0</v>
      </c>
      <c r="W733" s="3">
        <v>7.09</v>
      </c>
      <c r="X733" s="3">
        <v>0</v>
      </c>
      <c r="Y733" s="3">
        <v>5</v>
      </c>
      <c r="Z733" s="3">
        <v>0</v>
      </c>
      <c r="AA733" s="3">
        <v>0</v>
      </c>
      <c r="AB733" s="3">
        <v>0</v>
      </c>
      <c r="AC733" s="3">
        <v>7.47</v>
      </c>
      <c r="AD733" s="3">
        <v>4.9000000000000004</v>
      </c>
      <c r="AE733" s="3">
        <v>1.18</v>
      </c>
      <c r="AF733" s="3">
        <v>4</v>
      </c>
      <c r="AG733" s="3">
        <v>2</v>
      </c>
      <c r="AH733" s="3">
        <v>0.2</v>
      </c>
      <c r="AI733" s="3">
        <v>0</v>
      </c>
      <c r="AJ733" s="3">
        <v>1.33</v>
      </c>
      <c r="AK733" s="3">
        <v>1.22</v>
      </c>
      <c r="AL733" s="3">
        <v>0.2</v>
      </c>
      <c r="AM733" s="3">
        <v>0</v>
      </c>
      <c r="AN733" s="3">
        <v>0</v>
      </c>
      <c r="AO733" s="3">
        <v>0.4</v>
      </c>
      <c r="AP733" s="3">
        <v>24.95</v>
      </c>
      <c r="AQ733" s="3">
        <v>0</v>
      </c>
      <c r="AR733" s="3">
        <v>0</v>
      </c>
      <c r="AS733" s="3">
        <v>0</v>
      </c>
      <c r="AT733" s="4">
        <v>1.3</v>
      </c>
    </row>
    <row r="734" spans="1:46" x14ac:dyDescent="0.25">
      <c r="A734" s="65">
        <v>2021</v>
      </c>
      <c r="B734" s="65">
        <v>12</v>
      </c>
      <c r="C734" s="63">
        <v>31</v>
      </c>
      <c r="D734" s="64">
        <v>13</v>
      </c>
      <c r="E734" s="5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12</v>
      </c>
      <c r="N734" s="3">
        <v>0</v>
      </c>
      <c r="O734" s="3">
        <v>0</v>
      </c>
      <c r="P734" s="3">
        <v>0</v>
      </c>
      <c r="Q734" s="3">
        <v>5.82</v>
      </c>
      <c r="R734" s="3">
        <v>0</v>
      </c>
      <c r="S734" s="3">
        <v>1.3</v>
      </c>
      <c r="T734" s="3">
        <v>0.2</v>
      </c>
      <c r="U734" s="3">
        <v>0</v>
      </c>
      <c r="V734" s="3">
        <v>0</v>
      </c>
      <c r="W734" s="3">
        <v>7.09</v>
      </c>
      <c r="X734" s="3">
        <v>0</v>
      </c>
      <c r="Y734" s="3">
        <v>5.04</v>
      </c>
      <c r="Z734" s="3">
        <v>0</v>
      </c>
      <c r="AA734" s="3">
        <v>0</v>
      </c>
      <c r="AB734" s="3">
        <v>0</v>
      </c>
      <c r="AC734" s="3">
        <v>7.47</v>
      </c>
      <c r="AD734" s="3">
        <v>4.9000000000000004</v>
      </c>
      <c r="AE734" s="3">
        <v>1.18</v>
      </c>
      <c r="AF734" s="3">
        <v>4</v>
      </c>
      <c r="AG734" s="3">
        <v>2</v>
      </c>
      <c r="AH734" s="3">
        <v>0.2</v>
      </c>
      <c r="AI734" s="3">
        <v>0</v>
      </c>
      <c r="AJ734" s="3">
        <v>1.33</v>
      </c>
      <c r="AK734" s="3">
        <v>1.22</v>
      </c>
      <c r="AL734" s="3">
        <v>0.2</v>
      </c>
      <c r="AM734" s="3">
        <v>0</v>
      </c>
      <c r="AN734" s="3">
        <v>0</v>
      </c>
      <c r="AO734" s="3">
        <v>0.4</v>
      </c>
      <c r="AP734" s="3">
        <v>2.0499999999999998</v>
      </c>
      <c r="AQ734" s="3">
        <v>0</v>
      </c>
      <c r="AR734" s="3">
        <v>0</v>
      </c>
      <c r="AS734" s="3">
        <v>0</v>
      </c>
      <c r="AT734" s="4">
        <v>1.3</v>
      </c>
    </row>
    <row r="735" spans="1:46" x14ac:dyDescent="0.25">
      <c r="A735" s="65">
        <v>2021</v>
      </c>
      <c r="B735" s="65">
        <v>12</v>
      </c>
      <c r="C735" s="63">
        <v>31</v>
      </c>
      <c r="D735" s="64">
        <v>14</v>
      </c>
      <c r="E735" s="5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11.67</v>
      </c>
      <c r="N735" s="3">
        <v>0</v>
      </c>
      <c r="O735" s="3">
        <v>0</v>
      </c>
      <c r="P735" s="3">
        <v>0</v>
      </c>
      <c r="Q735" s="3">
        <v>5.9</v>
      </c>
      <c r="R735" s="3">
        <v>0</v>
      </c>
      <c r="S735" s="3">
        <v>1.3</v>
      </c>
      <c r="T735" s="3">
        <v>0.2</v>
      </c>
      <c r="U735" s="3">
        <v>0</v>
      </c>
      <c r="V735" s="3">
        <v>0</v>
      </c>
      <c r="W735" s="3">
        <v>7.1</v>
      </c>
      <c r="X735" s="3">
        <v>0</v>
      </c>
      <c r="Y735" s="3">
        <v>5.04</v>
      </c>
      <c r="Z735" s="3">
        <v>0</v>
      </c>
      <c r="AA735" s="3">
        <v>0</v>
      </c>
      <c r="AB735" s="3">
        <v>0</v>
      </c>
      <c r="AC735" s="3">
        <v>7.47</v>
      </c>
      <c r="AD735" s="3">
        <v>4.9000000000000004</v>
      </c>
      <c r="AE735" s="3">
        <v>1.1499999999999999</v>
      </c>
      <c r="AF735" s="3">
        <v>4</v>
      </c>
      <c r="AG735" s="3">
        <v>2</v>
      </c>
      <c r="AH735" s="3">
        <v>0.2</v>
      </c>
      <c r="AI735" s="3">
        <v>0</v>
      </c>
      <c r="AJ735" s="3">
        <v>1.33</v>
      </c>
      <c r="AK735" s="3">
        <v>1.22</v>
      </c>
      <c r="AL735" s="3">
        <v>0.2</v>
      </c>
      <c r="AM735" s="3">
        <v>0</v>
      </c>
      <c r="AN735" s="3">
        <v>0</v>
      </c>
      <c r="AO735" s="3">
        <v>0.4</v>
      </c>
      <c r="AP735" s="3">
        <v>0</v>
      </c>
      <c r="AQ735" s="3">
        <v>0</v>
      </c>
      <c r="AR735" s="3">
        <v>0</v>
      </c>
      <c r="AS735" s="3">
        <v>0</v>
      </c>
      <c r="AT735" s="4">
        <v>1.3</v>
      </c>
    </row>
    <row r="736" spans="1:46" x14ac:dyDescent="0.25">
      <c r="A736" s="65">
        <v>2021</v>
      </c>
      <c r="B736" s="65">
        <v>12</v>
      </c>
      <c r="C736" s="63">
        <v>31</v>
      </c>
      <c r="D736" s="64">
        <v>15</v>
      </c>
      <c r="E736" s="5">
        <v>0</v>
      </c>
      <c r="F736" s="3">
        <v>0</v>
      </c>
      <c r="G736" s="3">
        <v>4.95</v>
      </c>
      <c r="H736" s="3">
        <v>0</v>
      </c>
      <c r="I736" s="3">
        <v>0</v>
      </c>
      <c r="J736" s="3">
        <v>23.44</v>
      </c>
      <c r="K736" s="3">
        <v>0</v>
      </c>
      <c r="L736" s="3">
        <v>0</v>
      </c>
      <c r="M736" s="3">
        <v>11.72</v>
      </c>
      <c r="N736" s="3">
        <v>0</v>
      </c>
      <c r="O736" s="3">
        <v>0</v>
      </c>
      <c r="P736" s="3">
        <v>11.65</v>
      </c>
      <c r="Q736" s="3">
        <v>5.86</v>
      </c>
      <c r="R736" s="3">
        <v>0</v>
      </c>
      <c r="S736" s="3">
        <v>1.3</v>
      </c>
      <c r="T736" s="3">
        <v>0.2</v>
      </c>
      <c r="U736" s="3">
        <v>0</v>
      </c>
      <c r="V736" s="3">
        <v>0</v>
      </c>
      <c r="W736" s="3">
        <v>7.1</v>
      </c>
      <c r="X736" s="3">
        <v>0</v>
      </c>
      <c r="Y736" s="3">
        <v>5.0599999999999996</v>
      </c>
      <c r="Z736" s="3">
        <v>0</v>
      </c>
      <c r="AA736" s="3">
        <v>0</v>
      </c>
      <c r="AB736" s="3">
        <v>0</v>
      </c>
      <c r="AC736" s="3">
        <v>7.47</v>
      </c>
      <c r="AD736" s="3">
        <v>0.48</v>
      </c>
      <c r="AE736" s="3">
        <v>1.1499999999999999</v>
      </c>
      <c r="AF736" s="3">
        <v>4</v>
      </c>
      <c r="AG736" s="3">
        <v>2</v>
      </c>
      <c r="AH736" s="3">
        <v>0.2</v>
      </c>
      <c r="AI736" s="3">
        <v>0</v>
      </c>
      <c r="AJ736" s="3">
        <v>1.33</v>
      </c>
      <c r="AK736" s="3">
        <v>1.22</v>
      </c>
      <c r="AL736" s="3">
        <v>0.2</v>
      </c>
      <c r="AM736" s="3">
        <v>0</v>
      </c>
      <c r="AN736" s="3">
        <v>0</v>
      </c>
      <c r="AO736" s="3">
        <v>0.4</v>
      </c>
      <c r="AP736" s="3">
        <v>0</v>
      </c>
      <c r="AQ736" s="3">
        <v>0</v>
      </c>
      <c r="AR736" s="3">
        <v>0</v>
      </c>
      <c r="AS736" s="3">
        <v>0</v>
      </c>
      <c r="AT736" s="4">
        <v>1.3</v>
      </c>
    </row>
    <row r="737" spans="1:46" x14ac:dyDescent="0.25">
      <c r="A737" s="65">
        <v>2021</v>
      </c>
      <c r="B737" s="65">
        <v>12</v>
      </c>
      <c r="C737" s="63">
        <v>31</v>
      </c>
      <c r="D737" s="64">
        <v>16</v>
      </c>
      <c r="E737" s="5">
        <v>0</v>
      </c>
      <c r="F737" s="3">
        <v>0</v>
      </c>
      <c r="G737" s="3">
        <v>44.56</v>
      </c>
      <c r="H737" s="3">
        <v>0</v>
      </c>
      <c r="I737" s="3">
        <v>0</v>
      </c>
      <c r="J737" s="3">
        <v>26.43</v>
      </c>
      <c r="K737" s="3">
        <v>0</v>
      </c>
      <c r="L737" s="3">
        <v>0</v>
      </c>
      <c r="M737" s="3">
        <v>11.77</v>
      </c>
      <c r="N737" s="3">
        <v>0</v>
      </c>
      <c r="O737" s="3">
        <v>0</v>
      </c>
      <c r="P737" s="3">
        <v>24</v>
      </c>
      <c r="Q737" s="3">
        <v>5.84</v>
      </c>
      <c r="R737" s="3">
        <v>0</v>
      </c>
      <c r="S737" s="3">
        <v>1.3</v>
      </c>
      <c r="T737" s="3">
        <v>0.2</v>
      </c>
      <c r="U737" s="3">
        <v>0</v>
      </c>
      <c r="V737" s="3">
        <v>0</v>
      </c>
      <c r="W737" s="3">
        <v>7.11</v>
      </c>
      <c r="X737" s="3">
        <v>0</v>
      </c>
      <c r="Y737" s="3">
        <v>5.52</v>
      </c>
      <c r="Z737" s="3">
        <v>0.2</v>
      </c>
      <c r="AA737" s="3">
        <v>0</v>
      </c>
      <c r="AB737" s="3">
        <v>0</v>
      </c>
      <c r="AC737" s="3">
        <v>7.47</v>
      </c>
      <c r="AD737" s="3">
        <v>0</v>
      </c>
      <c r="AE737" s="3">
        <v>1.1599999999999999</v>
      </c>
      <c r="AF737" s="3">
        <v>4</v>
      </c>
      <c r="AG737" s="3">
        <v>2</v>
      </c>
      <c r="AH737" s="3">
        <v>0.2</v>
      </c>
      <c r="AI737" s="3">
        <v>0</v>
      </c>
      <c r="AJ737" s="3">
        <v>1.33</v>
      </c>
      <c r="AK737" s="3">
        <v>1.22</v>
      </c>
      <c r="AL737" s="3">
        <v>0</v>
      </c>
      <c r="AM737" s="3">
        <v>0</v>
      </c>
      <c r="AN737" s="3">
        <v>0</v>
      </c>
      <c r="AO737" s="3">
        <v>0.4</v>
      </c>
      <c r="AP737" s="3">
        <v>0</v>
      </c>
      <c r="AQ737" s="3">
        <v>17.62</v>
      </c>
      <c r="AR737" s="3">
        <v>0</v>
      </c>
      <c r="AS737" s="3">
        <v>0</v>
      </c>
      <c r="AT737" s="4">
        <v>1.3</v>
      </c>
    </row>
    <row r="738" spans="1:46" x14ac:dyDescent="0.25">
      <c r="A738" s="65">
        <v>2021</v>
      </c>
      <c r="B738" s="65">
        <v>12</v>
      </c>
      <c r="C738" s="63">
        <v>31</v>
      </c>
      <c r="D738" s="64">
        <v>17</v>
      </c>
      <c r="E738" s="5">
        <v>0</v>
      </c>
      <c r="F738" s="3">
        <v>42.5</v>
      </c>
      <c r="G738" s="3">
        <v>44.5</v>
      </c>
      <c r="H738" s="3">
        <v>0</v>
      </c>
      <c r="I738" s="3">
        <v>0</v>
      </c>
      <c r="J738" s="3">
        <v>26.47</v>
      </c>
      <c r="K738" s="3">
        <v>0</v>
      </c>
      <c r="L738" s="3">
        <v>0</v>
      </c>
      <c r="M738" s="3">
        <v>11.96</v>
      </c>
      <c r="N738" s="3">
        <v>0</v>
      </c>
      <c r="O738" s="3">
        <v>0</v>
      </c>
      <c r="P738" s="3">
        <v>24</v>
      </c>
      <c r="Q738" s="3">
        <v>5.83</v>
      </c>
      <c r="R738" s="3">
        <v>0</v>
      </c>
      <c r="S738" s="3">
        <v>1.3</v>
      </c>
      <c r="T738" s="3">
        <v>0.2</v>
      </c>
      <c r="U738" s="3">
        <v>0</v>
      </c>
      <c r="V738" s="3">
        <v>0</v>
      </c>
      <c r="W738" s="3">
        <v>7.1</v>
      </c>
      <c r="X738" s="3">
        <v>0</v>
      </c>
      <c r="Y738" s="3">
        <v>5.73</v>
      </c>
      <c r="Z738" s="3">
        <v>0.2</v>
      </c>
      <c r="AA738" s="3">
        <v>0</v>
      </c>
      <c r="AB738" s="3">
        <v>0</v>
      </c>
      <c r="AC738" s="3">
        <v>7.47</v>
      </c>
      <c r="AD738" s="3">
        <v>0</v>
      </c>
      <c r="AE738" s="3">
        <v>1.1499999999999999</v>
      </c>
      <c r="AF738" s="3">
        <v>4</v>
      </c>
      <c r="AG738" s="3">
        <v>2</v>
      </c>
      <c r="AH738" s="3">
        <v>0.2</v>
      </c>
      <c r="AI738" s="3">
        <v>0</v>
      </c>
      <c r="AJ738" s="3">
        <v>1.33</v>
      </c>
      <c r="AK738" s="3">
        <v>1.22</v>
      </c>
      <c r="AL738" s="3">
        <v>0</v>
      </c>
      <c r="AM738" s="3">
        <v>0</v>
      </c>
      <c r="AN738" s="3">
        <v>0</v>
      </c>
      <c r="AO738" s="3">
        <v>0.4</v>
      </c>
      <c r="AP738" s="3">
        <v>0</v>
      </c>
      <c r="AQ738" s="3">
        <v>23.07</v>
      </c>
      <c r="AR738" s="3">
        <v>0</v>
      </c>
      <c r="AS738" s="3">
        <v>0</v>
      </c>
      <c r="AT738" s="4">
        <v>1.3</v>
      </c>
    </row>
    <row r="739" spans="1:46" x14ac:dyDescent="0.25">
      <c r="A739" s="65">
        <v>2021</v>
      </c>
      <c r="B739" s="65">
        <v>12</v>
      </c>
      <c r="C739" s="63">
        <v>31</v>
      </c>
      <c r="D739" s="64">
        <v>18</v>
      </c>
      <c r="E739" s="5">
        <v>0</v>
      </c>
      <c r="F739" s="3">
        <v>43.7</v>
      </c>
      <c r="G739" s="3">
        <v>44.49</v>
      </c>
      <c r="H739" s="3">
        <v>0</v>
      </c>
      <c r="I739" s="3">
        <v>0</v>
      </c>
      <c r="J739" s="3">
        <v>26.54</v>
      </c>
      <c r="K739" s="3">
        <v>0</v>
      </c>
      <c r="L739" s="3">
        <v>0.09</v>
      </c>
      <c r="M739" s="3">
        <v>11.99</v>
      </c>
      <c r="N739" s="3">
        <v>0</v>
      </c>
      <c r="O739" s="3">
        <v>0</v>
      </c>
      <c r="P739" s="3">
        <v>24</v>
      </c>
      <c r="Q739" s="3">
        <v>5.89</v>
      </c>
      <c r="R739" s="3">
        <v>0</v>
      </c>
      <c r="S739" s="3">
        <v>1.3</v>
      </c>
      <c r="T739" s="3">
        <v>0.2</v>
      </c>
      <c r="U739" s="3">
        <v>0</v>
      </c>
      <c r="V739" s="3">
        <v>0</v>
      </c>
      <c r="W739" s="3">
        <v>7.11</v>
      </c>
      <c r="X739" s="3">
        <v>0</v>
      </c>
      <c r="Y739" s="3">
        <v>5.83</v>
      </c>
      <c r="Z739" s="3">
        <v>0.2</v>
      </c>
      <c r="AA739" s="3">
        <v>0</v>
      </c>
      <c r="AB739" s="3">
        <v>0</v>
      </c>
      <c r="AC739" s="3">
        <v>7.47</v>
      </c>
      <c r="AD739" s="3">
        <v>0.34</v>
      </c>
      <c r="AE739" s="3">
        <v>1.1499999999999999</v>
      </c>
      <c r="AF739" s="3">
        <v>4</v>
      </c>
      <c r="AG739" s="3">
        <v>2</v>
      </c>
      <c r="AH739" s="3">
        <v>0.2</v>
      </c>
      <c r="AI739" s="3">
        <v>0</v>
      </c>
      <c r="AJ739" s="3">
        <v>0.49</v>
      </c>
      <c r="AK739" s="3">
        <v>1.23</v>
      </c>
      <c r="AL739" s="3">
        <v>0</v>
      </c>
      <c r="AM739" s="3">
        <v>0</v>
      </c>
      <c r="AN739" s="3">
        <v>0</v>
      </c>
      <c r="AO739" s="3">
        <v>0.4</v>
      </c>
      <c r="AP739" s="3">
        <v>0</v>
      </c>
      <c r="AQ739" s="3">
        <v>23.13</v>
      </c>
      <c r="AR739" s="3">
        <v>0</v>
      </c>
      <c r="AS739" s="3">
        <v>0</v>
      </c>
      <c r="AT739" s="4">
        <v>1.3</v>
      </c>
    </row>
    <row r="740" spans="1:46" x14ac:dyDescent="0.25">
      <c r="A740" s="65">
        <v>2021</v>
      </c>
      <c r="B740" s="65">
        <v>12</v>
      </c>
      <c r="C740" s="63">
        <v>31</v>
      </c>
      <c r="D740" s="64">
        <v>19</v>
      </c>
      <c r="E740" s="5">
        <v>0</v>
      </c>
      <c r="F740" s="3">
        <v>43.18</v>
      </c>
      <c r="G740" s="3">
        <v>44.46</v>
      </c>
      <c r="H740" s="3">
        <v>0</v>
      </c>
      <c r="I740" s="3">
        <v>1.1100000000000001</v>
      </c>
      <c r="J740" s="3">
        <v>26.39</v>
      </c>
      <c r="K740" s="3">
        <v>0</v>
      </c>
      <c r="L740" s="3">
        <v>20.94</v>
      </c>
      <c r="M740" s="3">
        <v>11.95</v>
      </c>
      <c r="N740" s="3">
        <v>0</v>
      </c>
      <c r="O740" s="3">
        <v>0</v>
      </c>
      <c r="P740" s="3">
        <v>24</v>
      </c>
      <c r="Q740" s="3">
        <v>5.93</v>
      </c>
      <c r="R740" s="3">
        <v>0</v>
      </c>
      <c r="S740" s="3">
        <v>1.3</v>
      </c>
      <c r="T740" s="3">
        <v>0.2</v>
      </c>
      <c r="U740" s="3">
        <v>0</v>
      </c>
      <c r="V740" s="3">
        <v>0</v>
      </c>
      <c r="W740" s="3">
        <v>7.1</v>
      </c>
      <c r="X740" s="3">
        <v>0</v>
      </c>
      <c r="Y740" s="3">
        <v>5.8</v>
      </c>
      <c r="Z740" s="3">
        <v>0.2</v>
      </c>
      <c r="AA740" s="3">
        <v>0</v>
      </c>
      <c r="AB740" s="3">
        <v>0</v>
      </c>
      <c r="AC740" s="3">
        <v>7.48</v>
      </c>
      <c r="AD740" s="3">
        <v>4.9000000000000004</v>
      </c>
      <c r="AE740" s="3">
        <v>1.1299999999999999</v>
      </c>
      <c r="AF740" s="3">
        <v>4.5</v>
      </c>
      <c r="AG740" s="3">
        <v>0</v>
      </c>
      <c r="AH740" s="3">
        <v>0.2</v>
      </c>
      <c r="AI740" s="3">
        <v>0</v>
      </c>
      <c r="AJ740" s="3">
        <v>0.04</v>
      </c>
      <c r="AK740" s="3">
        <v>0.79</v>
      </c>
      <c r="AL740" s="3">
        <v>0</v>
      </c>
      <c r="AM740" s="3">
        <v>0</v>
      </c>
      <c r="AN740" s="3">
        <v>0</v>
      </c>
      <c r="AO740" s="3">
        <v>0.4</v>
      </c>
      <c r="AP740" s="3">
        <v>0</v>
      </c>
      <c r="AQ740" s="3">
        <v>23.05</v>
      </c>
      <c r="AR740" s="3">
        <v>0</v>
      </c>
      <c r="AS740" s="3">
        <v>28.62</v>
      </c>
      <c r="AT740" s="4">
        <v>1.3</v>
      </c>
    </row>
    <row r="741" spans="1:46" x14ac:dyDescent="0.25">
      <c r="A741" s="65">
        <v>2021</v>
      </c>
      <c r="B741" s="65">
        <v>12</v>
      </c>
      <c r="C741" s="63">
        <v>31</v>
      </c>
      <c r="D741" s="64">
        <v>20</v>
      </c>
      <c r="E741" s="5">
        <v>0</v>
      </c>
      <c r="F741" s="3">
        <v>41.92</v>
      </c>
      <c r="G741" s="3">
        <v>44.35</v>
      </c>
      <c r="H741" s="3">
        <v>0</v>
      </c>
      <c r="I741" s="3">
        <v>22.99</v>
      </c>
      <c r="J741" s="3">
        <v>24.63</v>
      </c>
      <c r="K741" s="3">
        <v>0</v>
      </c>
      <c r="L741" s="3">
        <v>20.85</v>
      </c>
      <c r="M741" s="3">
        <v>11.83</v>
      </c>
      <c r="N741" s="3">
        <v>0</v>
      </c>
      <c r="O741" s="3">
        <v>0</v>
      </c>
      <c r="P741" s="3">
        <v>24</v>
      </c>
      <c r="Q741" s="3">
        <v>5.83</v>
      </c>
      <c r="R741" s="3">
        <v>0</v>
      </c>
      <c r="S741" s="3">
        <v>1.3</v>
      </c>
      <c r="T741" s="3">
        <v>0.2</v>
      </c>
      <c r="U741" s="3">
        <v>0</v>
      </c>
      <c r="V741" s="3">
        <v>0</v>
      </c>
      <c r="W741" s="3">
        <v>7.08</v>
      </c>
      <c r="X741" s="3">
        <v>0</v>
      </c>
      <c r="Y741" s="3">
        <v>5.73</v>
      </c>
      <c r="Z741" s="3">
        <v>0.2</v>
      </c>
      <c r="AA741" s="3">
        <v>0</v>
      </c>
      <c r="AB741" s="3">
        <v>0</v>
      </c>
      <c r="AC741" s="3">
        <v>7.47</v>
      </c>
      <c r="AD741" s="3">
        <v>4.9000000000000004</v>
      </c>
      <c r="AE741" s="3">
        <v>1.23</v>
      </c>
      <c r="AF741" s="3">
        <v>4.5</v>
      </c>
      <c r="AG741" s="3">
        <v>0</v>
      </c>
      <c r="AH741" s="3">
        <v>0.2</v>
      </c>
      <c r="AI741" s="3">
        <v>0</v>
      </c>
      <c r="AJ741" s="3">
        <v>0.04</v>
      </c>
      <c r="AK741" s="3">
        <v>0.01</v>
      </c>
      <c r="AL741" s="3">
        <v>0</v>
      </c>
      <c r="AM741" s="3">
        <v>0</v>
      </c>
      <c r="AN741" s="3">
        <v>0</v>
      </c>
      <c r="AO741" s="3">
        <v>0.4</v>
      </c>
      <c r="AP741" s="3">
        <v>0</v>
      </c>
      <c r="AQ741" s="3">
        <v>22.76</v>
      </c>
      <c r="AR741" s="3">
        <v>0</v>
      </c>
      <c r="AS741" s="3">
        <v>34.44</v>
      </c>
      <c r="AT741" s="4">
        <v>1.3</v>
      </c>
    </row>
    <row r="742" spans="1:46" x14ac:dyDescent="0.25">
      <c r="A742" s="65">
        <v>2021</v>
      </c>
      <c r="B742" s="65">
        <v>12</v>
      </c>
      <c r="C742" s="63">
        <v>31</v>
      </c>
      <c r="D742" s="64">
        <v>21</v>
      </c>
      <c r="E742" s="5">
        <v>0</v>
      </c>
      <c r="F742" s="3">
        <v>41.88</v>
      </c>
      <c r="G742" s="3">
        <v>44.41</v>
      </c>
      <c r="H742" s="3">
        <v>0</v>
      </c>
      <c r="I742" s="3">
        <v>22.9</v>
      </c>
      <c r="J742" s="3">
        <v>24.67</v>
      </c>
      <c r="K742" s="3">
        <v>0</v>
      </c>
      <c r="L742" s="3">
        <v>20.88</v>
      </c>
      <c r="M742" s="3">
        <v>11.87</v>
      </c>
      <c r="N742" s="3">
        <v>0</v>
      </c>
      <c r="O742" s="3">
        <v>0</v>
      </c>
      <c r="P742" s="3">
        <v>24</v>
      </c>
      <c r="Q742" s="3">
        <v>5.87</v>
      </c>
      <c r="R742" s="3">
        <v>0</v>
      </c>
      <c r="S742" s="3">
        <v>1.3</v>
      </c>
      <c r="T742" s="3">
        <v>0.2</v>
      </c>
      <c r="U742" s="3">
        <v>0</v>
      </c>
      <c r="V742" s="3">
        <v>0</v>
      </c>
      <c r="W742" s="3">
        <v>7.09</v>
      </c>
      <c r="X742" s="3">
        <v>0</v>
      </c>
      <c r="Y742" s="3">
        <v>5.74</v>
      </c>
      <c r="Z742" s="3">
        <v>0</v>
      </c>
      <c r="AA742" s="3">
        <v>0</v>
      </c>
      <c r="AB742" s="3">
        <v>0</v>
      </c>
      <c r="AC742" s="3">
        <v>7.47</v>
      </c>
      <c r="AD742" s="3">
        <v>4.9000000000000004</v>
      </c>
      <c r="AE742" s="3">
        <v>1.24</v>
      </c>
      <c r="AF742" s="3">
        <v>4.5</v>
      </c>
      <c r="AG742" s="3">
        <v>0</v>
      </c>
      <c r="AH742" s="3">
        <v>0.2</v>
      </c>
      <c r="AI742" s="3">
        <v>0</v>
      </c>
      <c r="AJ742" s="3">
        <v>0</v>
      </c>
      <c r="AK742" s="3">
        <v>0</v>
      </c>
      <c r="AL742" s="3">
        <v>0.2</v>
      </c>
      <c r="AM742" s="3">
        <v>0</v>
      </c>
      <c r="AN742" s="3">
        <v>0</v>
      </c>
      <c r="AO742" s="3">
        <v>0.4</v>
      </c>
      <c r="AP742" s="3">
        <v>0</v>
      </c>
      <c r="AQ742" s="3">
        <v>22.81</v>
      </c>
      <c r="AR742" s="3">
        <v>0</v>
      </c>
      <c r="AS742" s="3">
        <v>34.43</v>
      </c>
      <c r="AT742" s="4">
        <v>1.3</v>
      </c>
    </row>
    <row r="743" spans="1:46" x14ac:dyDescent="0.25">
      <c r="A743" s="65">
        <v>2021</v>
      </c>
      <c r="B743" s="65">
        <v>12</v>
      </c>
      <c r="C743" s="63">
        <v>31</v>
      </c>
      <c r="D743" s="64">
        <v>22</v>
      </c>
      <c r="E743" s="5">
        <v>0</v>
      </c>
      <c r="F743" s="3">
        <v>42.21</v>
      </c>
      <c r="G743" s="3">
        <v>44.41</v>
      </c>
      <c r="H743" s="3">
        <v>0</v>
      </c>
      <c r="I743" s="3">
        <v>22.91</v>
      </c>
      <c r="J743" s="3">
        <v>24.64</v>
      </c>
      <c r="K743" s="3">
        <v>0</v>
      </c>
      <c r="L743" s="3">
        <v>20.93</v>
      </c>
      <c r="M743" s="3">
        <v>11.92</v>
      </c>
      <c r="N743" s="3">
        <v>0</v>
      </c>
      <c r="O743" s="3">
        <v>0</v>
      </c>
      <c r="P743" s="3">
        <v>24</v>
      </c>
      <c r="Q743" s="3">
        <v>5.92</v>
      </c>
      <c r="R743" s="3">
        <v>0</v>
      </c>
      <c r="S743" s="3">
        <v>1.3</v>
      </c>
      <c r="T743" s="3">
        <v>0</v>
      </c>
      <c r="U743" s="3">
        <v>0</v>
      </c>
      <c r="V743" s="3">
        <v>0</v>
      </c>
      <c r="W743" s="3">
        <v>7.1</v>
      </c>
      <c r="X743" s="3">
        <v>0</v>
      </c>
      <c r="Y743" s="3">
        <v>5.77</v>
      </c>
      <c r="Z743" s="3">
        <v>0.5</v>
      </c>
      <c r="AA743" s="3">
        <v>0</v>
      </c>
      <c r="AB743" s="3">
        <v>0</v>
      </c>
      <c r="AC743" s="3">
        <v>7.48</v>
      </c>
      <c r="AD743" s="3">
        <v>4.9000000000000004</v>
      </c>
      <c r="AE743" s="3">
        <v>1.2</v>
      </c>
      <c r="AF743" s="3">
        <v>4.5</v>
      </c>
      <c r="AG743" s="3">
        <v>0</v>
      </c>
      <c r="AH743" s="3">
        <v>0.2</v>
      </c>
      <c r="AI743" s="3">
        <v>0</v>
      </c>
      <c r="AJ743" s="3">
        <v>0.91</v>
      </c>
      <c r="AK743" s="3">
        <v>0.84</v>
      </c>
      <c r="AL743" s="3">
        <v>0.2</v>
      </c>
      <c r="AM743" s="3">
        <v>0</v>
      </c>
      <c r="AN743" s="3">
        <v>0</v>
      </c>
      <c r="AO743" s="3">
        <v>0.4</v>
      </c>
      <c r="AP743" s="3">
        <v>0</v>
      </c>
      <c r="AQ743" s="3">
        <v>22.93</v>
      </c>
      <c r="AR743" s="3">
        <v>0</v>
      </c>
      <c r="AS743" s="3">
        <v>34.89</v>
      </c>
      <c r="AT743" s="4">
        <v>1.3</v>
      </c>
    </row>
    <row r="744" spans="1:46" x14ac:dyDescent="0.25">
      <c r="A744" s="65">
        <v>2021</v>
      </c>
      <c r="B744" s="65">
        <v>12</v>
      </c>
      <c r="C744" s="63">
        <v>31</v>
      </c>
      <c r="D744" s="64">
        <v>23</v>
      </c>
      <c r="E744" s="5">
        <v>0</v>
      </c>
      <c r="F744" s="3">
        <v>41.51</v>
      </c>
      <c r="G744" s="3">
        <v>44.39</v>
      </c>
      <c r="H744" s="3">
        <v>0</v>
      </c>
      <c r="I744" s="3">
        <v>0.94</v>
      </c>
      <c r="J744" s="3">
        <v>26.46</v>
      </c>
      <c r="K744" s="3">
        <v>0</v>
      </c>
      <c r="L744" s="3">
        <v>20.88</v>
      </c>
      <c r="M744" s="3">
        <v>11.89</v>
      </c>
      <c r="N744" s="3">
        <v>0</v>
      </c>
      <c r="O744" s="3">
        <v>0</v>
      </c>
      <c r="P744" s="3">
        <v>24</v>
      </c>
      <c r="Q744" s="3">
        <v>5.86</v>
      </c>
      <c r="R744" s="3">
        <v>0</v>
      </c>
      <c r="S744" s="3">
        <v>1.3</v>
      </c>
      <c r="T744" s="3">
        <v>0</v>
      </c>
      <c r="U744" s="3">
        <v>0</v>
      </c>
      <c r="V744" s="3">
        <v>0</v>
      </c>
      <c r="W744" s="3">
        <v>7.09</v>
      </c>
      <c r="X744" s="3">
        <v>0</v>
      </c>
      <c r="Y744" s="3">
        <v>5.73</v>
      </c>
      <c r="Z744" s="3">
        <v>0.5</v>
      </c>
      <c r="AA744" s="3">
        <v>0</v>
      </c>
      <c r="AB744" s="3">
        <v>0</v>
      </c>
      <c r="AC744" s="3">
        <v>7.47</v>
      </c>
      <c r="AD744" s="3">
        <v>4.87</v>
      </c>
      <c r="AE744" s="3">
        <v>1.19</v>
      </c>
      <c r="AF744" s="3">
        <v>4.5</v>
      </c>
      <c r="AG744" s="3">
        <v>0</v>
      </c>
      <c r="AH744" s="3">
        <v>0.2</v>
      </c>
      <c r="AI744" s="3">
        <v>0</v>
      </c>
      <c r="AJ744" s="3">
        <v>1.22</v>
      </c>
      <c r="AK744" s="3">
        <v>1.1200000000000001</v>
      </c>
      <c r="AL744" s="3">
        <v>0.2</v>
      </c>
      <c r="AM744" s="3">
        <v>0</v>
      </c>
      <c r="AN744" s="3">
        <v>0</v>
      </c>
      <c r="AO744" s="3">
        <v>0.4</v>
      </c>
      <c r="AP744" s="3">
        <v>0</v>
      </c>
      <c r="AQ744" s="3">
        <v>22.79</v>
      </c>
      <c r="AR744" s="3">
        <v>0</v>
      </c>
      <c r="AS744" s="3">
        <v>34.43</v>
      </c>
      <c r="AT744" s="4">
        <v>1.3</v>
      </c>
    </row>
    <row r="745" spans="1:46" x14ac:dyDescent="0.25">
      <c r="A745" s="65">
        <v>2021</v>
      </c>
      <c r="B745" s="65">
        <v>12</v>
      </c>
      <c r="C745" s="66">
        <v>31</v>
      </c>
      <c r="D745" s="67">
        <v>24</v>
      </c>
      <c r="E745" s="10">
        <v>0</v>
      </c>
      <c r="F745" s="11">
        <v>41.35</v>
      </c>
      <c r="G745" s="11">
        <v>44.38</v>
      </c>
      <c r="H745" s="11">
        <v>0</v>
      </c>
      <c r="I745" s="11">
        <v>0</v>
      </c>
      <c r="J745" s="11">
        <v>26.55</v>
      </c>
      <c r="K745" s="11">
        <v>0</v>
      </c>
      <c r="L745" s="11">
        <v>3.18</v>
      </c>
      <c r="M745" s="11">
        <v>11.82</v>
      </c>
      <c r="N745" s="11">
        <v>0</v>
      </c>
      <c r="O745" s="11">
        <v>0</v>
      </c>
      <c r="P745" s="11">
        <v>24</v>
      </c>
      <c r="Q745" s="11">
        <v>5.82</v>
      </c>
      <c r="R745" s="11">
        <v>0</v>
      </c>
      <c r="S745" s="11">
        <v>1.3</v>
      </c>
      <c r="T745" s="11">
        <v>0</v>
      </c>
      <c r="U745" s="11">
        <v>0</v>
      </c>
      <c r="V745" s="11">
        <v>0</v>
      </c>
      <c r="W745" s="11">
        <v>7.1</v>
      </c>
      <c r="X745" s="11">
        <v>0</v>
      </c>
      <c r="Y745" s="11">
        <v>5.74</v>
      </c>
      <c r="Z745" s="11">
        <v>0.5</v>
      </c>
      <c r="AA745" s="11">
        <v>0</v>
      </c>
      <c r="AB745" s="11">
        <v>0</v>
      </c>
      <c r="AC745" s="11">
        <v>7.47</v>
      </c>
      <c r="AD745" s="11">
        <v>4.87</v>
      </c>
      <c r="AE745" s="11">
        <v>1.21</v>
      </c>
      <c r="AF745" s="11">
        <v>4.5</v>
      </c>
      <c r="AG745" s="11">
        <v>0</v>
      </c>
      <c r="AH745" s="11">
        <v>0.2</v>
      </c>
      <c r="AI745" s="11">
        <v>0</v>
      </c>
      <c r="AJ745" s="11">
        <v>1.34</v>
      </c>
      <c r="AK745" s="11">
        <v>1.22</v>
      </c>
      <c r="AL745" s="11">
        <v>0.2</v>
      </c>
      <c r="AM745" s="11">
        <v>0</v>
      </c>
      <c r="AN745" s="11">
        <v>0</v>
      </c>
      <c r="AO745" s="11">
        <v>0.4</v>
      </c>
      <c r="AP745" s="11">
        <v>0</v>
      </c>
      <c r="AQ745" s="11">
        <v>22.78</v>
      </c>
      <c r="AR745" s="11">
        <v>0</v>
      </c>
      <c r="AS745" s="11">
        <v>34.24</v>
      </c>
      <c r="AT745" s="12">
        <v>1.3</v>
      </c>
    </row>
  </sheetData>
  <sheetProtection sort="0" autoFilter="0"/>
  <phoneticPr fontId="6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1DC9-0EB2-4BEA-BE94-30AAEC633EAC}">
  <dimension ref="A1:AT745"/>
  <sheetViews>
    <sheetView workbookViewId="0">
      <selection activeCell="C11" sqref="C11"/>
    </sheetView>
  </sheetViews>
  <sheetFormatPr defaultColWidth="11.5703125" defaultRowHeight="15" x14ac:dyDescent="0.25"/>
  <cols>
    <col min="1" max="1" width="6.85546875" customWidth="1"/>
    <col min="2" max="2" width="7.140625" bestFit="1" customWidth="1"/>
    <col min="3" max="3" width="6.140625" bestFit="1" customWidth="1"/>
    <col min="4" max="4" width="7.42578125" bestFit="1" customWidth="1"/>
    <col min="5" max="6" width="13.42578125" bestFit="1" customWidth="1"/>
    <col min="7" max="8" width="12.5703125" bestFit="1" customWidth="1"/>
    <col min="9" max="10" width="14" bestFit="1" customWidth="1"/>
    <col min="11" max="12" width="13.28515625" bestFit="1" customWidth="1"/>
    <col min="13" max="14" width="13" bestFit="1" customWidth="1"/>
    <col min="15" max="16" width="14.5703125" bestFit="1" customWidth="1"/>
    <col min="17" max="17" width="13" bestFit="1" customWidth="1"/>
    <col min="18" max="19" width="13.85546875" bestFit="1" customWidth="1"/>
    <col min="20" max="21" width="12.85546875" bestFit="1" customWidth="1"/>
    <col min="22" max="22" width="12" bestFit="1" customWidth="1"/>
    <col min="23" max="24" width="13.42578125" bestFit="1" customWidth="1"/>
    <col min="25" max="25" width="12" bestFit="1" customWidth="1"/>
    <col min="26" max="26" width="12.42578125" bestFit="1" customWidth="1"/>
    <col min="27" max="28" width="13" bestFit="1" customWidth="1"/>
    <col min="29" max="29" width="12" bestFit="1" customWidth="1"/>
    <col min="30" max="31" width="12.28515625" bestFit="1" customWidth="1"/>
    <col min="32" max="33" width="13.140625" bestFit="1" customWidth="1"/>
    <col min="34" max="37" width="13.7109375" bestFit="1" customWidth="1"/>
    <col min="38" max="38" width="11.85546875" bestFit="1" customWidth="1"/>
    <col min="39" max="40" width="14.42578125" bestFit="1" customWidth="1"/>
    <col min="41" max="41" width="12.140625" bestFit="1" customWidth="1"/>
    <col min="42" max="43" width="13" bestFit="1" customWidth="1"/>
    <col min="44" max="45" width="13.140625" bestFit="1" customWidth="1"/>
    <col min="46" max="46" width="12.28515625" bestFit="1" customWidth="1"/>
    <col min="47" max="47" width="14.5703125" customWidth="1"/>
    <col min="48" max="48" width="17.85546875" customWidth="1"/>
  </cols>
  <sheetData>
    <row r="1" spans="1:46" s="16" customFormat="1" ht="15.75" thickBot="1" x14ac:dyDescent="0.3">
      <c r="A1" s="13" t="s">
        <v>32</v>
      </c>
      <c r="B1" s="13" t="s">
        <v>31</v>
      </c>
      <c r="C1" s="13" t="s">
        <v>3</v>
      </c>
      <c r="D1" s="13" t="s">
        <v>30</v>
      </c>
      <c r="E1" s="13" t="s">
        <v>305</v>
      </c>
      <c r="F1" s="13" t="s">
        <v>306</v>
      </c>
      <c r="G1" s="14" t="s">
        <v>307</v>
      </c>
      <c r="H1" s="14" t="s">
        <v>308</v>
      </c>
      <c r="I1" s="14" t="s">
        <v>309</v>
      </c>
      <c r="J1" s="14" t="s">
        <v>310</v>
      </c>
      <c r="K1" s="14" t="s">
        <v>311</v>
      </c>
      <c r="L1" s="14" t="s">
        <v>312</v>
      </c>
      <c r="M1" s="14" t="s">
        <v>313</v>
      </c>
      <c r="N1" s="14" t="s">
        <v>314</v>
      </c>
      <c r="O1" s="14" t="s">
        <v>315</v>
      </c>
      <c r="P1" s="14" t="s">
        <v>316</v>
      </c>
      <c r="Q1" s="14" t="s">
        <v>317</v>
      </c>
      <c r="R1" s="14" t="s">
        <v>318</v>
      </c>
      <c r="S1" s="14" t="s">
        <v>319</v>
      </c>
      <c r="T1" s="14" t="s">
        <v>320</v>
      </c>
      <c r="U1" s="14" t="s">
        <v>321</v>
      </c>
      <c r="V1" s="14" t="s">
        <v>322</v>
      </c>
      <c r="W1" s="14" t="s">
        <v>323</v>
      </c>
      <c r="X1" s="14" t="s">
        <v>324</v>
      </c>
      <c r="Y1" s="14" t="s">
        <v>325</v>
      </c>
      <c r="Z1" s="14" t="s">
        <v>326</v>
      </c>
      <c r="AA1" s="14" t="s">
        <v>327</v>
      </c>
      <c r="AB1" s="14" t="s">
        <v>328</v>
      </c>
      <c r="AC1" s="14" t="s">
        <v>329</v>
      </c>
      <c r="AD1" s="14" t="s">
        <v>330</v>
      </c>
      <c r="AE1" s="14" t="s">
        <v>331</v>
      </c>
      <c r="AF1" s="14" t="s">
        <v>332</v>
      </c>
      <c r="AG1" s="14" t="s">
        <v>333</v>
      </c>
      <c r="AH1" s="14" t="s">
        <v>334</v>
      </c>
      <c r="AI1" s="14" t="s">
        <v>335</v>
      </c>
      <c r="AJ1" s="14" t="s">
        <v>336</v>
      </c>
      <c r="AK1" s="14" t="s">
        <v>337</v>
      </c>
      <c r="AL1" s="14" t="s">
        <v>338</v>
      </c>
      <c r="AM1" s="14" t="s">
        <v>339</v>
      </c>
      <c r="AN1" s="14" t="s">
        <v>340</v>
      </c>
      <c r="AO1" s="14" t="s">
        <v>341</v>
      </c>
      <c r="AP1" s="14" t="s">
        <v>342</v>
      </c>
      <c r="AQ1" s="14" t="s">
        <v>343</v>
      </c>
      <c r="AR1" s="14" t="s">
        <v>344</v>
      </c>
      <c r="AS1" s="14" t="s">
        <v>345</v>
      </c>
      <c r="AT1" s="15" t="s">
        <v>346</v>
      </c>
    </row>
    <row r="2" spans="1:46" x14ac:dyDescent="0.25">
      <c r="A2" s="65">
        <v>2021</v>
      </c>
      <c r="B2" s="65">
        <v>12</v>
      </c>
      <c r="C2" s="63">
        <v>1</v>
      </c>
      <c r="D2" s="64">
        <v>1</v>
      </c>
      <c r="E2" s="5">
        <v>0</v>
      </c>
      <c r="F2" s="3">
        <v>3.7</v>
      </c>
      <c r="G2" s="3">
        <v>0</v>
      </c>
      <c r="H2" s="3">
        <v>2.2999999999999998</v>
      </c>
      <c r="I2" s="3">
        <v>0.84</v>
      </c>
      <c r="J2" s="3">
        <v>0</v>
      </c>
      <c r="K2" s="3">
        <v>0</v>
      </c>
      <c r="L2" s="3">
        <v>0</v>
      </c>
      <c r="M2" s="3">
        <v>0</v>
      </c>
      <c r="N2" s="3">
        <v>0.4</v>
      </c>
      <c r="O2" s="3">
        <v>0.72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9.3333333333333338E-2</v>
      </c>
      <c r="W2" s="3">
        <v>0</v>
      </c>
      <c r="X2" s="3">
        <v>0</v>
      </c>
      <c r="Y2" s="3">
        <v>0.3</v>
      </c>
      <c r="Z2" s="3">
        <v>0</v>
      </c>
      <c r="AA2" s="3">
        <v>0</v>
      </c>
      <c r="AB2" s="3">
        <v>0</v>
      </c>
      <c r="AC2" s="3">
        <v>0</v>
      </c>
      <c r="AD2" s="3">
        <v>0.2</v>
      </c>
      <c r="AE2" s="3">
        <v>0.25</v>
      </c>
      <c r="AF2" s="3">
        <v>0.2</v>
      </c>
      <c r="AG2" s="3">
        <v>0.2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0.2</v>
      </c>
      <c r="AR2" s="3">
        <v>1.2</v>
      </c>
      <c r="AS2" s="3">
        <v>0</v>
      </c>
      <c r="AT2" s="4"/>
    </row>
    <row r="3" spans="1:46" x14ac:dyDescent="0.25">
      <c r="A3" s="65">
        <v>2021</v>
      </c>
      <c r="B3" s="65">
        <v>12</v>
      </c>
      <c r="C3" s="63">
        <v>1</v>
      </c>
      <c r="D3" s="64">
        <v>2</v>
      </c>
      <c r="E3" s="5">
        <v>0</v>
      </c>
      <c r="F3" s="3">
        <v>0.24666666666666667</v>
      </c>
      <c r="G3" s="3">
        <v>0</v>
      </c>
      <c r="H3" s="3">
        <v>2.1849999999999996</v>
      </c>
      <c r="I3" s="3">
        <v>0.84</v>
      </c>
      <c r="J3" s="3">
        <v>0</v>
      </c>
      <c r="K3" s="3">
        <v>0</v>
      </c>
      <c r="L3" s="3">
        <v>0</v>
      </c>
      <c r="M3" s="3">
        <v>0</v>
      </c>
      <c r="N3" s="3">
        <v>0.4</v>
      </c>
      <c r="O3" s="3">
        <v>0.72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0.3</v>
      </c>
      <c r="Z3" s="3">
        <v>0</v>
      </c>
      <c r="AA3" s="3">
        <v>0</v>
      </c>
      <c r="AB3" s="3">
        <v>0</v>
      </c>
      <c r="AC3" s="3">
        <v>0</v>
      </c>
      <c r="AD3" s="3">
        <v>0.2</v>
      </c>
      <c r="AE3" s="3">
        <v>0.25</v>
      </c>
      <c r="AF3" s="3">
        <v>0.2</v>
      </c>
      <c r="AG3" s="3">
        <v>0.2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0.82</v>
      </c>
      <c r="AS3" s="3">
        <v>0</v>
      </c>
      <c r="AT3" s="4"/>
    </row>
    <row r="4" spans="1:46" x14ac:dyDescent="0.25">
      <c r="A4" s="65">
        <v>2021</v>
      </c>
      <c r="B4" s="65">
        <v>12</v>
      </c>
      <c r="C4" s="63">
        <v>1</v>
      </c>
      <c r="D4" s="64">
        <v>3</v>
      </c>
      <c r="E4" s="5">
        <v>0</v>
      </c>
      <c r="F4" s="3">
        <v>0</v>
      </c>
      <c r="G4" s="3">
        <v>0</v>
      </c>
      <c r="H4" s="3">
        <v>0</v>
      </c>
      <c r="I4" s="3">
        <v>2.1</v>
      </c>
      <c r="J4" s="3">
        <v>0</v>
      </c>
      <c r="K4" s="3">
        <v>0</v>
      </c>
      <c r="L4" s="3">
        <v>0</v>
      </c>
      <c r="M4" s="3">
        <v>0</v>
      </c>
      <c r="N4" s="3">
        <v>0.4</v>
      </c>
      <c r="O4" s="3">
        <v>0.64800000000000002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0.30000000000000004</v>
      </c>
      <c r="Z4" s="3">
        <v>0</v>
      </c>
      <c r="AA4" s="3">
        <v>0</v>
      </c>
      <c r="AB4" s="3">
        <v>0</v>
      </c>
      <c r="AC4" s="3">
        <v>0</v>
      </c>
      <c r="AD4" s="3">
        <v>0.2</v>
      </c>
      <c r="AE4" s="3">
        <v>0.25</v>
      </c>
      <c r="AF4" s="3">
        <v>0.2</v>
      </c>
      <c r="AG4" s="3">
        <v>0.2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4"/>
    </row>
    <row r="5" spans="1:46" x14ac:dyDescent="0.25">
      <c r="A5" s="65">
        <v>2021</v>
      </c>
      <c r="B5" s="65">
        <v>12</v>
      </c>
      <c r="C5" s="63">
        <v>1</v>
      </c>
      <c r="D5" s="64">
        <v>4</v>
      </c>
      <c r="E5" s="5">
        <v>0</v>
      </c>
      <c r="F5" s="3">
        <v>0</v>
      </c>
      <c r="G5" s="3">
        <v>0</v>
      </c>
      <c r="H5" s="3">
        <v>0</v>
      </c>
      <c r="I5" s="3">
        <v>3</v>
      </c>
      <c r="J5" s="3">
        <v>0</v>
      </c>
      <c r="K5" s="3">
        <v>0</v>
      </c>
      <c r="L5" s="3">
        <v>0</v>
      </c>
      <c r="M5" s="3">
        <v>0</v>
      </c>
      <c r="N5" s="3">
        <v>0.4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0.3</v>
      </c>
      <c r="Z5" s="3">
        <v>0</v>
      </c>
      <c r="AA5" s="3">
        <v>0</v>
      </c>
      <c r="AB5" s="3">
        <v>0</v>
      </c>
      <c r="AC5" s="3">
        <v>0</v>
      </c>
      <c r="AD5" s="3">
        <v>0.2</v>
      </c>
      <c r="AE5" s="3">
        <v>0.25</v>
      </c>
      <c r="AF5" s="3">
        <v>0.2</v>
      </c>
      <c r="AG5" s="3">
        <v>0.2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4"/>
    </row>
    <row r="6" spans="1:46" x14ac:dyDescent="0.25">
      <c r="A6" s="65">
        <v>2021</v>
      </c>
      <c r="B6" s="65">
        <v>12</v>
      </c>
      <c r="C6" s="63">
        <v>1</v>
      </c>
      <c r="D6" s="64">
        <v>5</v>
      </c>
      <c r="E6" s="5">
        <v>0</v>
      </c>
      <c r="F6" s="3">
        <v>0</v>
      </c>
      <c r="G6" s="3">
        <v>0</v>
      </c>
      <c r="H6" s="3">
        <v>0</v>
      </c>
      <c r="I6" s="3">
        <v>3</v>
      </c>
      <c r="J6" s="3">
        <v>0</v>
      </c>
      <c r="K6" s="3">
        <v>0</v>
      </c>
      <c r="L6" s="3">
        <v>0</v>
      </c>
      <c r="M6" s="3">
        <v>0</v>
      </c>
      <c r="N6" s="3">
        <v>0.4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0.3</v>
      </c>
      <c r="Z6" s="3">
        <v>0</v>
      </c>
      <c r="AA6" s="3">
        <v>0</v>
      </c>
      <c r="AB6" s="3">
        <v>0</v>
      </c>
      <c r="AC6" s="3">
        <v>0</v>
      </c>
      <c r="AD6" s="3">
        <v>0.2</v>
      </c>
      <c r="AE6" s="3">
        <v>0.25</v>
      </c>
      <c r="AF6" s="3">
        <v>0.2</v>
      </c>
      <c r="AG6" s="3">
        <v>0.2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4"/>
    </row>
    <row r="7" spans="1:46" x14ac:dyDescent="0.25">
      <c r="A7" s="65">
        <v>2021</v>
      </c>
      <c r="B7" s="65">
        <v>12</v>
      </c>
      <c r="C7" s="63">
        <v>1</v>
      </c>
      <c r="D7" s="64">
        <v>6</v>
      </c>
      <c r="E7" s="5">
        <v>0</v>
      </c>
      <c r="F7" s="3">
        <v>0</v>
      </c>
      <c r="G7" s="3">
        <v>0</v>
      </c>
      <c r="H7" s="3">
        <v>0</v>
      </c>
      <c r="I7" s="3">
        <v>0.7</v>
      </c>
      <c r="J7" s="3">
        <v>0</v>
      </c>
      <c r="K7" s="3">
        <v>0</v>
      </c>
      <c r="L7" s="3">
        <v>0</v>
      </c>
      <c r="M7" s="3">
        <v>0</v>
      </c>
      <c r="N7" s="3">
        <v>0.4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0.3</v>
      </c>
      <c r="Z7" s="3">
        <v>0</v>
      </c>
      <c r="AA7" s="3">
        <v>0</v>
      </c>
      <c r="AB7" s="3">
        <v>0</v>
      </c>
      <c r="AC7" s="3">
        <v>0</v>
      </c>
      <c r="AD7" s="3">
        <v>0.2</v>
      </c>
      <c r="AE7" s="3">
        <v>0.25</v>
      </c>
      <c r="AF7" s="3">
        <v>0.2</v>
      </c>
      <c r="AG7" s="3">
        <v>0.2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4"/>
    </row>
    <row r="8" spans="1:46" x14ac:dyDescent="0.25">
      <c r="A8" s="65">
        <v>2021</v>
      </c>
      <c r="B8" s="65">
        <v>12</v>
      </c>
      <c r="C8" s="63">
        <v>1</v>
      </c>
      <c r="D8" s="64">
        <v>7</v>
      </c>
      <c r="E8" s="5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0.4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9.1666666666666674E-2</v>
      </c>
      <c r="W8" s="3">
        <v>0</v>
      </c>
      <c r="X8" s="3">
        <v>0</v>
      </c>
      <c r="Y8" s="3">
        <v>0.3</v>
      </c>
      <c r="Z8" s="3">
        <v>0</v>
      </c>
      <c r="AA8" s="3">
        <v>0</v>
      </c>
      <c r="AB8" s="3">
        <v>0</v>
      </c>
      <c r="AC8" s="3">
        <v>0</v>
      </c>
      <c r="AD8" s="3">
        <v>0.2</v>
      </c>
      <c r="AE8" s="3">
        <v>0.25</v>
      </c>
      <c r="AF8" s="3">
        <v>0.2</v>
      </c>
      <c r="AG8" s="3">
        <v>0.2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4"/>
    </row>
    <row r="9" spans="1:46" x14ac:dyDescent="0.25">
      <c r="A9" s="65">
        <v>2021</v>
      </c>
      <c r="B9" s="65">
        <v>12</v>
      </c>
      <c r="C9" s="63">
        <v>1</v>
      </c>
      <c r="D9" s="64">
        <v>8</v>
      </c>
      <c r="E9" s="5">
        <v>0</v>
      </c>
      <c r="F9" s="3">
        <v>0</v>
      </c>
      <c r="G9" s="3">
        <v>0</v>
      </c>
      <c r="H9" s="3">
        <v>0</v>
      </c>
      <c r="I9" s="3">
        <v>1.4666666666666668</v>
      </c>
      <c r="J9" s="3">
        <v>0</v>
      </c>
      <c r="K9" s="3">
        <v>0</v>
      </c>
      <c r="L9" s="3">
        <v>0</v>
      </c>
      <c r="M9" s="3">
        <v>0</v>
      </c>
      <c r="N9" s="3">
        <v>0.4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0.1</v>
      </c>
      <c r="W9" s="3">
        <v>0</v>
      </c>
      <c r="X9" s="3">
        <v>0</v>
      </c>
      <c r="Y9" s="3">
        <v>0.3</v>
      </c>
      <c r="Z9" s="3">
        <v>0</v>
      </c>
      <c r="AA9" s="3">
        <v>0</v>
      </c>
      <c r="AB9" s="3">
        <v>0</v>
      </c>
      <c r="AC9" s="3">
        <v>0</v>
      </c>
      <c r="AD9" s="3">
        <v>0.2</v>
      </c>
      <c r="AE9" s="3">
        <v>0.25</v>
      </c>
      <c r="AF9" s="3">
        <v>0.2</v>
      </c>
      <c r="AG9" s="3">
        <v>0.2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4"/>
    </row>
    <row r="10" spans="1:46" x14ac:dyDescent="0.25">
      <c r="A10" s="65">
        <v>2021</v>
      </c>
      <c r="B10" s="65">
        <v>12</v>
      </c>
      <c r="C10" s="63">
        <v>1</v>
      </c>
      <c r="D10" s="64">
        <v>9</v>
      </c>
      <c r="E10" s="5">
        <v>0</v>
      </c>
      <c r="F10" s="3">
        <v>0</v>
      </c>
      <c r="G10" s="3">
        <v>0</v>
      </c>
      <c r="H10" s="3">
        <v>0</v>
      </c>
      <c r="I10" s="3">
        <v>1.6</v>
      </c>
      <c r="J10" s="3">
        <v>0</v>
      </c>
      <c r="K10" s="3">
        <v>0</v>
      </c>
      <c r="L10" s="3">
        <v>0</v>
      </c>
      <c r="M10" s="3">
        <v>0</v>
      </c>
      <c r="N10" s="3">
        <v>0.37333333333333335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0.1</v>
      </c>
      <c r="W10" s="3">
        <v>0</v>
      </c>
      <c r="X10" s="3">
        <v>0</v>
      </c>
      <c r="Y10" s="3">
        <v>0.3</v>
      </c>
      <c r="Z10" s="3">
        <v>0</v>
      </c>
      <c r="AA10" s="3">
        <v>0</v>
      </c>
      <c r="AB10" s="3">
        <v>0</v>
      </c>
      <c r="AC10" s="3">
        <v>0</v>
      </c>
      <c r="AD10" s="3">
        <v>0.2</v>
      </c>
      <c r="AE10" s="3">
        <v>0.25</v>
      </c>
      <c r="AF10" s="3">
        <v>0.2</v>
      </c>
      <c r="AG10" s="3">
        <v>0.2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4"/>
    </row>
    <row r="11" spans="1:46" x14ac:dyDescent="0.25">
      <c r="A11" s="65">
        <v>2021</v>
      </c>
      <c r="B11" s="65">
        <v>12</v>
      </c>
      <c r="C11" s="63">
        <v>1</v>
      </c>
      <c r="D11" s="64">
        <v>10</v>
      </c>
      <c r="E11" s="5">
        <v>0</v>
      </c>
      <c r="F11" s="3">
        <v>0</v>
      </c>
      <c r="G11" s="3">
        <v>0</v>
      </c>
      <c r="H11" s="3">
        <v>0</v>
      </c>
      <c r="I11" s="3">
        <v>1.9033333333333333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0.1</v>
      </c>
      <c r="W11" s="3">
        <v>0</v>
      </c>
      <c r="X11" s="3">
        <v>0</v>
      </c>
      <c r="Y11" s="3">
        <v>0.3</v>
      </c>
      <c r="Z11" s="3">
        <v>0</v>
      </c>
      <c r="AA11" s="3">
        <v>0</v>
      </c>
      <c r="AB11" s="3">
        <v>0</v>
      </c>
      <c r="AC11" s="3">
        <v>0</v>
      </c>
      <c r="AD11" s="3">
        <v>0.2</v>
      </c>
      <c r="AE11" s="3">
        <v>0.25</v>
      </c>
      <c r="AF11" s="3">
        <v>0.2</v>
      </c>
      <c r="AG11" s="3">
        <v>0.2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4"/>
    </row>
    <row r="12" spans="1:46" x14ac:dyDescent="0.25">
      <c r="A12" s="65">
        <v>2021</v>
      </c>
      <c r="B12" s="65">
        <v>12</v>
      </c>
      <c r="C12" s="63">
        <v>1</v>
      </c>
      <c r="D12" s="64">
        <v>11</v>
      </c>
      <c r="E12" s="5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0.1</v>
      </c>
      <c r="W12" s="3">
        <v>0</v>
      </c>
      <c r="X12" s="3">
        <v>0</v>
      </c>
      <c r="Y12" s="3">
        <v>0.3</v>
      </c>
      <c r="Z12" s="3">
        <v>0</v>
      </c>
      <c r="AA12" s="3">
        <v>0</v>
      </c>
      <c r="AB12" s="3">
        <v>0</v>
      </c>
      <c r="AC12" s="3">
        <v>0</v>
      </c>
      <c r="AD12" s="3">
        <v>0.2</v>
      </c>
      <c r="AE12" s="3">
        <v>0.25</v>
      </c>
      <c r="AF12" s="3">
        <v>0.2</v>
      </c>
      <c r="AG12" s="3">
        <v>0.2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4"/>
    </row>
    <row r="13" spans="1:46" x14ac:dyDescent="0.25">
      <c r="A13" s="65">
        <v>2021</v>
      </c>
      <c r="B13" s="65">
        <v>12</v>
      </c>
      <c r="C13" s="63">
        <v>1</v>
      </c>
      <c r="D13" s="64">
        <v>12</v>
      </c>
      <c r="E13" s="5">
        <v>0</v>
      </c>
      <c r="F13" s="3">
        <v>0</v>
      </c>
      <c r="G13" s="3">
        <v>0</v>
      </c>
      <c r="H13" s="3">
        <v>0</v>
      </c>
      <c r="I13" s="3">
        <v>0.05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9.1666666666666674E-2</v>
      </c>
      <c r="W13" s="3">
        <v>0</v>
      </c>
      <c r="X13" s="3">
        <v>0</v>
      </c>
      <c r="Y13" s="3">
        <v>0.3</v>
      </c>
      <c r="Z13" s="3">
        <v>0</v>
      </c>
      <c r="AA13" s="3">
        <v>0</v>
      </c>
      <c r="AB13" s="3">
        <v>0</v>
      </c>
      <c r="AC13" s="3">
        <v>0</v>
      </c>
      <c r="AD13" s="3">
        <v>0.2</v>
      </c>
      <c r="AE13" s="3">
        <v>0.25</v>
      </c>
      <c r="AF13" s="3">
        <v>0.2</v>
      </c>
      <c r="AG13" s="3">
        <v>0.2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4"/>
    </row>
    <row r="14" spans="1:46" x14ac:dyDescent="0.25">
      <c r="A14" s="65">
        <v>2021</v>
      </c>
      <c r="B14" s="65">
        <v>12</v>
      </c>
      <c r="C14" s="63">
        <v>1</v>
      </c>
      <c r="D14" s="64">
        <v>13</v>
      </c>
      <c r="E14" s="5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0.29999999999999993</v>
      </c>
      <c r="Z14" s="3">
        <v>0</v>
      </c>
      <c r="AA14" s="3">
        <v>0</v>
      </c>
      <c r="AB14" s="3">
        <v>0</v>
      </c>
      <c r="AC14" s="3">
        <v>0</v>
      </c>
      <c r="AD14" s="3">
        <v>0.2</v>
      </c>
      <c r="AE14" s="3">
        <v>0.25</v>
      </c>
      <c r="AF14" s="3">
        <v>0.2</v>
      </c>
      <c r="AG14" s="3">
        <v>0.2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4"/>
    </row>
    <row r="15" spans="1:46" x14ac:dyDescent="0.25">
      <c r="A15" s="65">
        <v>2021</v>
      </c>
      <c r="B15" s="65">
        <v>12</v>
      </c>
      <c r="C15" s="63">
        <v>1</v>
      </c>
      <c r="D15" s="64">
        <v>14</v>
      </c>
      <c r="E15" s="5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0.3</v>
      </c>
      <c r="Z15" s="3">
        <v>0</v>
      </c>
      <c r="AA15" s="3">
        <v>0</v>
      </c>
      <c r="AB15" s="3">
        <v>0</v>
      </c>
      <c r="AC15" s="3">
        <v>0</v>
      </c>
      <c r="AD15" s="3">
        <v>0.18666666666666668</v>
      </c>
      <c r="AE15" s="3">
        <v>0.25</v>
      </c>
      <c r="AF15" s="3">
        <v>0.2</v>
      </c>
      <c r="AG15" s="3">
        <v>0.2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4"/>
    </row>
    <row r="16" spans="1:46" x14ac:dyDescent="0.25">
      <c r="A16" s="65">
        <v>2021</v>
      </c>
      <c r="B16" s="65">
        <v>12</v>
      </c>
      <c r="C16" s="63">
        <v>1</v>
      </c>
      <c r="D16" s="64">
        <v>15</v>
      </c>
      <c r="E16" s="5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0.3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0.25</v>
      </c>
      <c r="AF16" s="3">
        <v>0.2</v>
      </c>
      <c r="AG16" s="3">
        <v>0.2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4"/>
    </row>
    <row r="17" spans="1:46" x14ac:dyDescent="0.25">
      <c r="A17" s="65">
        <v>2021</v>
      </c>
      <c r="B17" s="65">
        <v>12</v>
      </c>
      <c r="C17" s="63">
        <v>1</v>
      </c>
      <c r="D17" s="64">
        <v>16</v>
      </c>
      <c r="E17" s="5">
        <v>0</v>
      </c>
      <c r="F17" s="3">
        <v>0</v>
      </c>
      <c r="G17" s="3">
        <v>2.2999999999999998</v>
      </c>
      <c r="H17" s="3">
        <v>0</v>
      </c>
      <c r="I17" s="3">
        <v>0</v>
      </c>
      <c r="J17" s="3">
        <v>1.7333333333333334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2.2533333333333334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0.3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0.25</v>
      </c>
      <c r="AF17" s="3">
        <v>0.2</v>
      </c>
      <c r="AG17" s="3">
        <v>0.2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4"/>
    </row>
    <row r="18" spans="1:46" x14ac:dyDescent="0.25">
      <c r="A18" s="65">
        <v>2021</v>
      </c>
      <c r="B18" s="65">
        <v>12</v>
      </c>
      <c r="C18" s="63">
        <v>1</v>
      </c>
      <c r="D18" s="64">
        <v>17</v>
      </c>
      <c r="E18" s="5">
        <v>0</v>
      </c>
      <c r="F18" s="3">
        <v>0</v>
      </c>
      <c r="G18" s="3">
        <v>2.2999999999999998</v>
      </c>
      <c r="H18" s="3">
        <v>0</v>
      </c>
      <c r="I18" s="3">
        <v>0</v>
      </c>
      <c r="J18" s="3">
        <v>2</v>
      </c>
      <c r="K18" s="3">
        <v>0</v>
      </c>
      <c r="L18" s="3">
        <v>0</v>
      </c>
      <c r="M18" s="3">
        <v>0</v>
      </c>
      <c r="N18" s="3">
        <v>0.4</v>
      </c>
      <c r="O18" s="3">
        <v>0</v>
      </c>
      <c r="P18" s="3">
        <v>2.6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0.3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0.25</v>
      </c>
      <c r="AF18" s="3">
        <v>0.2</v>
      </c>
      <c r="AG18" s="3">
        <v>0.2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4"/>
    </row>
    <row r="19" spans="1:46" x14ac:dyDescent="0.25">
      <c r="A19" s="65">
        <v>2021</v>
      </c>
      <c r="B19" s="65">
        <v>12</v>
      </c>
      <c r="C19" s="63">
        <v>1</v>
      </c>
      <c r="D19" s="64">
        <v>18</v>
      </c>
      <c r="E19" s="5">
        <v>0</v>
      </c>
      <c r="F19" s="3">
        <v>0</v>
      </c>
      <c r="G19" s="3">
        <v>2.2999999999999998</v>
      </c>
      <c r="H19" s="3">
        <v>0</v>
      </c>
      <c r="I19" s="3">
        <v>0</v>
      </c>
      <c r="J19" s="3">
        <v>2</v>
      </c>
      <c r="K19" s="3">
        <v>0.19833333333333331</v>
      </c>
      <c r="L19" s="3">
        <v>0</v>
      </c>
      <c r="M19" s="3">
        <v>0</v>
      </c>
      <c r="N19" s="3">
        <v>0.4</v>
      </c>
      <c r="O19" s="3">
        <v>0</v>
      </c>
      <c r="P19" s="3">
        <v>2.125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0.3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0.25</v>
      </c>
      <c r="AF19" s="3">
        <v>0.2</v>
      </c>
      <c r="AG19" s="3">
        <v>0.2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4"/>
    </row>
    <row r="20" spans="1:46" x14ac:dyDescent="0.25">
      <c r="A20" s="65">
        <v>2021</v>
      </c>
      <c r="B20" s="65">
        <v>12</v>
      </c>
      <c r="C20" s="63">
        <v>1</v>
      </c>
      <c r="D20" s="64">
        <v>19</v>
      </c>
      <c r="E20" s="5">
        <v>3.1000000000000005</v>
      </c>
      <c r="F20" s="3">
        <v>0</v>
      </c>
      <c r="G20" s="3">
        <v>2.2999999999999998</v>
      </c>
      <c r="H20" s="3">
        <v>0</v>
      </c>
      <c r="I20" s="3">
        <v>0</v>
      </c>
      <c r="J20" s="3">
        <v>2</v>
      </c>
      <c r="K20" s="3">
        <v>0.7</v>
      </c>
      <c r="L20" s="3">
        <v>0</v>
      </c>
      <c r="M20" s="3">
        <v>0</v>
      </c>
      <c r="N20" s="3">
        <v>0.4</v>
      </c>
      <c r="O20" s="3">
        <v>4.6666666666666662E-2</v>
      </c>
      <c r="P20" s="3">
        <v>0.7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0.27499999999999997</v>
      </c>
      <c r="W20" s="3">
        <v>0</v>
      </c>
      <c r="X20" s="3">
        <v>0</v>
      </c>
      <c r="Y20" s="3">
        <v>0.3</v>
      </c>
      <c r="Z20" s="3">
        <v>0</v>
      </c>
      <c r="AA20" s="3">
        <v>0</v>
      </c>
      <c r="AB20" s="3">
        <v>0</v>
      </c>
      <c r="AC20" s="3">
        <v>0</v>
      </c>
      <c r="AD20" s="3">
        <v>9.3333333333333338E-2</v>
      </c>
      <c r="AE20" s="3">
        <v>0.25</v>
      </c>
      <c r="AF20" s="3">
        <v>0.2</v>
      </c>
      <c r="AG20" s="3">
        <v>0.2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0.34666666666666668</v>
      </c>
      <c r="AR20" s="3">
        <v>0</v>
      </c>
      <c r="AS20" s="3">
        <v>2.75</v>
      </c>
      <c r="AT20" s="4"/>
    </row>
    <row r="21" spans="1:46" x14ac:dyDescent="0.25">
      <c r="A21" s="65">
        <v>2021</v>
      </c>
      <c r="B21" s="65">
        <v>12</v>
      </c>
      <c r="C21" s="63">
        <v>1</v>
      </c>
      <c r="D21" s="64">
        <v>20</v>
      </c>
      <c r="E21" s="5">
        <v>3.1</v>
      </c>
      <c r="F21" s="3">
        <v>0</v>
      </c>
      <c r="G21" s="3">
        <v>2.2999999999999998</v>
      </c>
      <c r="H21" s="3">
        <v>0</v>
      </c>
      <c r="I21" s="3">
        <v>0</v>
      </c>
      <c r="J21" s="3">
        <v>2</v>
      </c>
      <c r="K21" s="3">
        <v>0.7</v>
      </c>
      <c r="L21" s="3">
        <v>0</v>
      </c>
      <c r="M21" s="3">
        <v>0</v>
      </c>
      <c r="N21" s="3">
        <v>0.4</v>
      </c>
      <c r="O21" s="3">
        <v>0.7</v>
      </c>
      <c r="P21" s="3">
        <v>0.7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0.3</v>
      </c>
      <c r="W21" s="3">
        <v>0</v>
      </c>
      <c r="X21" s="3">
        <v>0</v>
      </c>
      <c r="Y21" s="3">
        <v>0.3</v>
      </c>
      <c r="Z21" s="3">
        <v>0</v>
      </c>
      <c r="AA21" s="3">
        <v>0</v>
      </c>
      <c r="AB21" s="3">
        <v>0</v>
      </c>
      <c r="AC21" s="3">
        <v>0</v>
      </c>
      <c r="AD21" s="3">
        <v>0.1</v>
      </c>
      <c r="AE21" s="3">
        <v>0.25</v>
      </c>
      <c r="AF21" s="3">
        <v>0.2</v>
      </c>
      <c r="AG21" s="3">
        <v>0.2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0.8</v>
      </c>
      <c r="AR21" s="3">
        <v>0</v>
      </c>
      <c r="AS21" s="3">
        <v>5</v>
      </c>
      <c r="AT21" s="4"/>
    </row>
    <row r="22" spans="1:46" x14ac:dyDescent="0.25">
      <c r="A22" s="65">
        <v>2021</v>
      </c>
      <c r="B22" s="65">
        <v>12</v>
      </c>
      <c r="C22" s="63">
        <v>1</v>
      </c>
      <c r="D22" s="64">
        <v>21</v>
      </c>
      <c r="E22" s="5">
        <v>3.1</v>
      </c>
      <c r="F22" s="3">
        <v>0</v>
      </c>
      <c r="G22" s="3">
        <v>2.2999999999999998</v>
      </c>
      <c r="H22" s="3">
        <v>0</v>
      </c>
      <c r="I22" s="3">
        <v>0</v>
      </c>
      <c r="J22" s="3">
        <v>2</v>
      </c>
      <c r="K22" s="3">
        <v>0.7</v>
      </c>
      <c r="L22" s="3">
        <v>0</v>
      </c>
      <c r="M22" s="3">
        <v>0</v>
      </c>
      <c r="N22" s="3">
        <v>0.4</v>
      </c>
      <c r="O22" s="3">
        <v>0.7</v>
      </c>
      <c r="P22" s="3">
        <v>0.7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0.3</v>
      </c>
      <c r="W22" s="3">
        <v>0</v>
      </c>
      <c r="X22" s="3">
        <v>0</v>
      </c>
      <c r="Y22" s="3">
        <v>0.3</v>
      </c>
      <c r="Z22" s="3">
        <v>0</v>
      </c>
      <c r="AA22" s="3">
        <v>0</v>
      </c>
      <c r="AB22" s="3">
        <v>0</v>
      </c>
      <c r="AC22" s="3">
        <v>0</v>
      </c>
      <c r="AD22" s="3">
        <v>0.1</v>
      </c>
      <c r="AE22" s="3">
        <v>0.25</v>
      </c>
      <c r="AF22" s="3">
        <v>0.2</v>
      </c>
      <c r="AG22" s="3">
        <v>0.2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0.8</v>
      </c>
      <c r="AR22" s="3">
        <v>0</v>
      </c>
      <c r="AS22" s="3">
        <v>5</v>
      </c>
      <c r="AT22" s="4"/>
    </row>
    <row r="23" spans="1:46" x14ac:dyDescent="0.25">
      <c r="A23" s="65">
        <v>2021</v>
      </c>
      <c r="B23" s="65">
        <v>12</v>
      </c>
      <c r="C23" s="63">
        <v>1</v>
      </c>
      <c r="D23" s="64">
        <v>22</v>
      </c>
      <c r="E23" s="5">
        <v>3.1</v>
      </c>
      <c r="F23" s="3">
        <v>0</v>
      </c>
      <c r="G23" s="3">
        <v>2.2999999999999998</v>
      </c>
      <c r="H23" s="3">
        <v>0</v>
      </c>
      <c r="I23" s="3">
        <v>0</v>
      </c>
      <c r="J23" s="3">
        <v>2</v>
      </c>
      <c r="K23" s="3">
        <v>0.7</v>
      </c>
      <c r="L23" s="3">
        <v>0</v>
      </c>
      <c r="M23" s="3">
        <v>0</v>
      </c>
      <c r="N23" s="3">
        <v>0.4</v>
      </c>
      <c r="O23" s="3">
        <v>0.7</v>
      </c>
      <c r="P23" s="3">
        <v>0.7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0.3</v>
      </c>
      <c r="W23" s="3">
        <v>0</v>
      </c>
      <c r="X23" s="3">
        <v>0</v>
      </c>
      <c r="Y23" s="3">
        <v>0.3</v>
      </c>
      <c r="Z23" s="3">
        <v>0</v>
      </c>
      <c r="AA23" s="3">
        <v>0</v>
      </c>
      <c r="AB23" s="3">
        <v>0</v>
      </c>
      <c r="AC23" s="3">
        <v>0</v>
      </c>
      <c r="AD23" s="3">
        <v>0.1</v>
      </c>
      <c r="AE23" s="3">
        <v>0.25</v>
      </c>
      <c r="AF23" s="3">
        <v>0.2</v>
      </c>
      <c r="AG23" s="3">
        <v>0.2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0.8</v>
      </c>
      <c r="AR23" s="3">
        <v>0</v>
      </c>
      <c r="AS23" s="3">
        <v>5</v>
      </c>
      <c r="AT23" s="4"/>
    </row>
    <row r="24" spans="1:46" x14ac:dyDescent="0.25">
      <c r="A24" s="65">
        <v>2021</v>
      </c>
      <c r="B24" s="65">
        <v>12</v>
      </c>
      <c r="C24" s="63">
        <v>1</v>
      </c>
      <c r="D24" s="64">
        <v>23</v>
      </c>
      <c r="E24" s="5">
        <v>3.1</v>
      </c>
      <c r="F24" s="3">
        <v>0</v>
      </c>
      <c r="G24" s="3">
        <v>2.2999999999999998</v>
      </c>
      <c r="H24" s="3">
        <v>0</v>
      </c>
      <c r="I24" s="3">
        <v>0</v>
      </c>
      <c r="J24" s="3">
        <v>2</v>
      </c>
      <c r="K24" s="3">
        <v>0.7</v>
      </c>
      <c r="L24" s="3">
        <v>0</v>
      </c>
      <c r="M24" s="3">
        <v>0</v>
      </c>
      <c r="N24" s="3">
        <v>0.4</v>
      </c>
      <c r="O24" s="3">
        <v>0.36166666666666669</v>
      </c>
      <c r="P24" s="3">
        <v>0.7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0.3</v>
      </c>
      <c r="W24" s="3">
        <v>0</v>
      </c>
      <c r="X24" s="3">
        <v>0</v>
      </c>
      <c r="Y24" s="3">
        <v>0.3</v>
      </c>
      <c r="Z24" s="3">
        <v>0</v>
      </c>
      <c r="AA24" s="3">
        <v>0</v>
      </c>
      <c r="AB24" s="3">
        <v>0</v>
      </c>
      <c r="AC24" s="3">
        <v>0</v>
      </c>
      <c r="AD24" s="3">
        <v>0.1</v>
      </c>
      <c r="AE24" s="3">
        <v>0.25</v>
      </c>
      <c r="AF24" s="3">
        <v>0.2</v>
      </c>
      <c r="AG24" s="3">
        <v>0.2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0.8</v>
      </c>
      <c r="AR24" s="3">
        <v>0</v>
      </c>
      <c r="AS24" s="3">
        <v>0</v>
      </c>
      <c r="AT24" s="4"/>
    </row>
    <row r="25" spans="1:46" x14ac:dyDescent="0.25">
      <c r="A25" s="65">
        <v>2021</v>
      </c>
      <c r="B25" s="65">
        <v>12</v>
      </c>
      <c r="C25" s="63">
        <v>1</v>
      </c>
      <c r="D25" s="64">
        <v>24</v>
      </c>
      <c r="E25" s="5">
        <v>3.1</v>
      </c>
      <c r="F25" s="3">
        <v>0</v>
      </c>
      <c r="G25" s="3">
        <v>2.2999999999999998</v>
      </c>
      <c r="H25" s="3">
        <v>0</v>
      </c>
      <c r="I25" s="3">
        <v>0</v>
      </c>
      <c r="J25" s="3">
        <v>2</v>
      </c>
      <c r="K25" s="3">
        <v>9.3333333333333324E-2</v>
      </c>
      <c r="L25" s="3">
        <v>0</v>
      </c>
      <c r="M25" s="3">
        <v>0</v>
      </c>
      <c r="N25" s="3">
        <v>0.4</v>
      </c>
      <c r="O25" s="3">
        <v>0</v>
      </c>
      <c r="P25" s="3">
        <v>0.7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0.3</v>
      </c>
      <c r="W25" s="3">
        <v>0</v>
      </c>
      <c r="X25" s="3">
        <v>0</v>
      </c>
      <c r="Y25" s="3">
        <v>0.3</v>
      </c>
      <c r="Z25" s="3">
        <v>0</v>
      </c>
      <c r="AA25" s="3">
        <v>0</v>
      </c>
      <c r="AB25" s="3">
        <v>0</v>
      </c>
      <c r="AC25" s="3">
        <v>0</v>
      </c>
      <c r="AD25" s="3">
        <v>0.1</v>
      </c>
      <c r="AE25" s="3">
        <v>0.25</v>
      </c>
      <c r="AF25" s="3">
        <v>0.2</v>
      </c>
      <c r="AG25" s="3">
        <v>0.06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0.8</v>
      </c>
      <c r="AR25" s="3">
        <v>0</v>
      </c>
      <c r="AS25" s="3">
        <v>0</v>
      </c>
      <c r="AT25" s="4"/>
    </row>
    <row r="26" spans="1:46" x14ac:dyDescent="0.25">
      <c r="A26" s="65">
        <v>2021</v>
      </c>
      <c r="B26" s="65">
        <v>12</v>
      </c>
      <c r="C26" s="63">
        <v>2</v>
      </c>
      <c r="D26" s="64">
        <v>1</v>
      </c>
      <c r="E26" s="5">
        <v>3.1</v>
      </c>
      <c r="F26" s="3">
        <v>0</v>
      </c>
      <c r="G26" s="3">
        <v>2.2999999999999998</v>
      </c>
      <c r="H26" s="3">
        <v>0</v>
      </c>
      <c r="I26" s="3">
        <v>0</v>
      </c>
      <c r="J26" s="3">
        <v>2</v>
      </c>
      <c r="K26" s="3">
        <v>0</v>
      </c>
      <c r="L26" s="3">
        <v>0</v>
      </c>
      <c r="M26" s="3">
        <v>0</v>
      </c>
      <c r="N26" s="3">
        <v>0.4</v>
      </c>
      <c r="O26" s="3">
        <v>0</v>
      </c>
      <c r="P26" s="3">
        <v>0.12833333333333333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0.03</v>
      </c>
      <c r="W26" s="3">
        <v>0</v>
      </c>
      <c r="X26" s="3">
        <v>0</v>
      </c>
      <c r="Y26" s="3">
        <v>0.3</v>
      </c>
      <c r="Z26" s="3">
        <v>0</v>
      </c>
      <c r="AA26" s="3">
        <v>0</v>
      </c>
      <c r="AB26" s="3">
        <v>0</v>
      </c>
      <c r="AC26" s="3">
        <v>0</v>
      </c>
      <c r="AD26" s="3">
        <v>0.1</v>
      </c>
      <c r="AE26" s="3">
        <v>0.25</v>
      </c>
      <c r="AF26" s="3">
        <v>0.2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0.2</v>
      </c>
      <c r="AR26" s="3">
        <v>0</v>
      </c>
      <c r="AS26" s="3">
        <v>0</v>
      </c>
      <c r="AT26" s="4"/>
    </row>
    <row r="27" spans="1:46" x14ac:dyDescent="0.25">
      <c r="A27" s="65">
        <v>2021</v>
      </c>
      <c r="B27" s="65">
        <v>12</v>
      </c>
      <c r="C27" s="63">
        <v>2</v>
      </c>
      <c r="D27" s="64">
        <v>2</v>
      </c>
      <c r="E27" s="5">
        <v>0.36166666666666669</v>
      </c>
      <c r="F27" s="3">
        <v>0</v>
      </c>
      <c r="G27" s="3">
        <v>2.2999999999999998</v>
      </c>
      <c r="H27" s="3">
        <v>0</v>
      </c>
      <c r="I27" s="3">
        <v>0</v>
      </c>
      <c r="J27" s="3">
        <v>2</v>
      </c>
      <c r="K27" s="3">
        <v>0</v>
      </c>
      <c r="L27" s="3">
        <v>0</v>
      </c>
      <c r="M27" s="3">
        <v>0</v>
      </c>
      <c r="N27" s="3">
        <v>0.4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0.3</v>
      </c>
      <c r="Z27" s="3">
        <v>0</v>
      </c>
      <c r="AA27" s="3">
        <v>0</v>
      </c>
      <c r="AB27" s="3">
        <v>0</v>
      </c>
      <c r="AC27" s="3">
        <v>0</v>
      </c>
      <c r="AD27" s="3">
        <v>0.1</v>
      </c>
      <c r="AE27" s="3">
        <v>0.25</v>
      </c>
      <c r="AF27" s="3">
        <v>0.2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4"/>
    </row>
    <row r="28" spans="1:46" x14ac:dyDescent="0.25">
      <c r="A28" s="65">
        <v>2021</v>
      </c>
      <c r="B28" s="65">
        <v>12</v>
      </c>
      <c r="C28" s="63">
        <v>2</v>
      </c>
      <c r="D28" s="64">
        <v>3</v>
      </c>
      <c r="E28" s="5">
        <v>0</v>
      </c>
      <c r="F28" s="3">
        <v>0</v>
      </c>
      <c r="G28" s="3">
        <v>7.6666666666666661E-2</v>
      </c>
      <c r="H28" s="3">
        <v>0</v>
      </c>
      <c r="I28" s="3">
        <v>0</v>
      </c>
      <c r="J28" s="3">
        <v>2</v>
      </c>
      <c r="K28" s="3">
        <v>0</v>
      </c>
      <c r="L28" s="3">
        <v>0</v>
      </c>
      <c r="M28" s="3">
        <v>0</v>
      </c>
      <c r="N28" s="3">
        <v>0.4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4.4999999999999998E-2</v>
      </c>
      <c r="Z28" s="3">
        <v>0</v>
      </c>
      <c r="AA28" s="3">
        <v>0</v>
      </c>
      <c r="AB28" s="3">
        <v>0</v>
      </c>
      <c r="AC28" s="3">
        <v>0</v>
      </c>
      <c r="AD28" s="3">
        <v>0.1</v>
      </c>
      <c r="AE28" s="3">
        <v>0.25</v>
      </c>
      <c r="AF28" s="3">
        <v>0.2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4"/>
    </row>
    <row r="29" spans="1:46" x14ac:dyDescent="0.25">
      <c r="A29" s="65">
        <v>2021</v>
      </c>
      <c r="B29" s="65">
        <v>12</v>
      </c>
      <c r="C29" s="63">
        <v>2</v>
      </c>
      <c r="D29" s="64">
        <v>4</v>
      </c>
      <c r="E29" s="5">
        <v>0</v>
      </c>
      <c r="F29" s="3">
        <v>0</v>
      </c>
      <c r="G29" s="3">
        <v>0</v>
      </c>
      <c r="H29" s="3">
        <v>0</v>
      </c>
      <c r="I29" s="3">
        <v>0</v>
      </c>
      <c r="J29" s="3">
        <v>2</v>
      </c>
      <c r="K29" s="3">
        <v>0</v>
      </c>
      <c r="L29" s="3">
        <v>0</v>
      </c>
      <c r="M29" s="3">
        <v>0</v>
      </c>
      <c r="N29" s="3">
        <v>0.4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0.1</v>
      </c>
      <c r="AE29" s="3">
        <v>0.25</v>
      </c>
      <c r="AF29" s="3">
        <v>0.2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4"/>
    </row>
    <row r="30" spans="1:46" x14ac:dyDescent="0.25">
      <c r="A30" s="65">
        <v>2021</v>
      </c>
      <c r="B30" s="65">
        <v>12</v>
      </c>
      <c r="C30" s="63">
        <v>2</v>
      </c>
      <c r="D30" s="64">
        <v>5</v>
      </c>
      <c r="E30" s="5">
        <v>0</v>
      </c>
      <c r="F30" s="3">
        <v>0</v>
      </c>
      <c r="G30" s="3">
        <v>0</v>
      </c>
      <c r="H30" s="3">
        <v>0</v>
      </c>
      <c r="I30" s="3">
        <v>0</v>
      </c>
      <c r="J30" s="3">
        <v>2</v>
      </c>
      <c r="K30" s="3">
        <v>0</v>
      </c>
      <c r="L30" s="3">
        <v>0</v>
      </c>
      <c r="M30" s="3">
        <v>0</v>
      </c>
      <c r="N30" s="3">
        <v>0.4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0.1</v>
      </c>
      <c r="AE30" s="3">
        <v>0.25</v>
      </c>
      <c r="AF30" s="3">
        <v>0.2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4"/>
    </row>
    <row r="31" spans="1:46" x14ac:dyDescent="0.25">
      <c r="A31" s="65">
        <v>2021</v>
      </c>
      <c r="B31" s="65">
        <v>12</v>
      </c>
      <c r="C31" s="63">
        <v>2</v>
      </c>
      <c r="D31" s="64">
        <v>6</v>
      </c>
      <c r="E31" s="5">
        <v>0</v>
      </c>
      <c r="F31" s="3">
        <v>0</v>
      </c>
      <c r="G31" s="3">
        <v>0</v>
      </c>
      <c r="H31" s="3">
        <v>0</v>
      </c>
      <c r="I31" s="3">
        <v>0</v>
      </c>
      <c r="J31" s="3">
        <v>0.1</v>
      </c>
      <c r="K31" s="3">
        <v>0</v>
      </c>
      <c r="L31" s="3">
        <v>0</v>
      </c>
      <c r="M31" s="3">
        <v>0</v>
      </c>
      <c r="N31" s="3">
        <v>0.4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0.1</v>
      </c>
      <c r="AE31" s="3">
        <v>0.05</v>
      </c>
      <c r="AF31" s="3">
        <v>0.2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4"/>
    </row>
    <row r="32" spans="1:46" x14ac:dyDescent="0.25">
      <c r="A32" s="65">
        <v>2021</v>
      </c>
      <c r="B32" s="65">
        <v>12</v>
      </c>
      <c r="C32" s="63">
        <v>2</v>
      </c>
      <c r="D32" s="64">
        <v>7</v>
      </c>
      <c r="E32" s="5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0.4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0.27499999999999997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0.1</v>
      </c>
      <c r="AE32" s="3">
        <v>4.6666666666666669E-2</v>
      </c>
      <c r="AF32" s="3">
        <v>0.2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4"/>
    </row>
    <row r="33" spans="1:46" x14ac:dyDescent="0.25">
      <c r="A33" s="65">
        <v>2021</v>
      </c>
      <c r="B33" s="65">
        <v>12</v>
      </c>
      <c r="C33" s="63">
        <v>2</v>
      </c>
      <c r="D33" s="64">
        <v>8</v>
      </c>
      <c r="E33" s="5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0.3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0.1</v>
      </c>
      <c r="AE33" s="3">
        <v>0.1</v>
      </c>
      <c r="AF33" s="3">
        <v>0.2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4"/>
    </row>
    <row r="34" spans="1:46" x14ac:dyDescent="0.25">
      <c r="A34" s="65">
        <v>2021</v>
      </c>
      <c r="B34" s="65">
        <v>12</v>
      </c>
      <c r="C34" s="63">
        <v>2</v>
      </c>
      <c r="D34" s="64">
        <v>9</v>
      </c>
      <c r="E34" s="5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0.3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0.1</v>
      </c>
      <c r="AE34" s="3">
        <v>0.1</v>
      </c>
      <c r="AF34" s="3">
        <v>0.2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4"/>
    </row>
    <row r="35" spans="1:46" x14ac:dyDescent="0.25">
      <c r="A35" s="65">
        <v>2021</v>
      </c>
      <c r="B35" s="65">
        <v>12</v>
      </c>
      <c r="C35" s="63">
        <v>2</v>
      </c>
      <c r="D35" s="64">
        <v>10</v>
      </c>
      <c r="E35" s="5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0.3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0.1</v>
      </c>
      <c r="AE35" s="3">
        <v>0.1</v>
      </c>
      <c r="AF35" s="3">
        <v>0.2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4"/>
    </row>
    <row r="36" spans="1:46" x14ac:dyDescent="0.25">
      <c r="A36" s="65">
        <v>2021</v>
      </c>
      <c r="B36" s="65">
        <v>12</v>
      </c>
      <c r="C36" s="63">
        <v>2</v>
      </c>
      <c r="D36" s="64">
        <v>11</v>
      </c>
      <c r="E36" s="5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0.3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0.1</v>
      </c>
      <c r="AE36" s="3">
        <v>0.1</v>
      </c>
      <c r="AF36" s="3">
        <v>0.2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4"/>
    </row>
    <row r="37" spans="1:46" x14ac:dyDescent="0.25">
      <c r="A37" s="65">
        <v>2021</v>
      </c>
      <c r="B37" s="65">
        <v>12</v>
      </c>
      <c r="C37" s="63">
        <v>2</v>
      </c>
      <c r="D37" s="64">
        <v>12</v>
      </c>
      <c r="E37" s="5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0.3</v>
      </c>
      <c r="W37" s="3">
        <v>0.05</v>
      </c>
      <c r="X37" s="3">
        <v>0</v>
      </c>
      <c r="Y37" s="3">
        <v>0.24</v>
      </c>
      <c r="Z37" s="3">
        <v>0</v>
      </c>
      <c r="AA37" s="3">
        <v>0</v>
      </c>
      <c r="AB37" s="3">
        <v>0</v>
      </c>
      <c r="AC37" s="3">
        <v>0</v>
      </c>
      <c r="AD37" s="3">
        <v>0.1</v>
      </c>
      <c r="AE37" s="3">
        <v>0.1</v>
      </c>
      <c r="AF37" s="3">
        <v>0.2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4"/>
    </row>
    <row r="38" spans="1:46" x14ac:dyDescent="0.25">
      <c r="A38" s="65">
        <v>2021</v>
      </c>
      <c r="B38" s="65">
        <v>12</v>
      </c>
      <c r="C38" s="63">
        <v>2</v>
      </c>
      <c r="D38" s="64">
        <v>13</v>
      </c>
      <c r="E38" s="5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2.4999999999999998E-2</v>
      </c>
      <c r="W38" s="3">
        <v>0.2</v>
      </c>
      <c r="X38" s="3">
        <v>0</v>
      </c>
      <c r="Y38" s="3">
        <v>0.3</v>
      </c>
      <c r="Z38" s="3">
        <v>0</v>
      </c>
      <c r="AA38" s="3">
        <v>0</v>
      </c>
      <c r="AB38" s="3">
        <v>0</v>
      </c>
      <c r="AC38" s="3">
        <v>0</v>
      </c>
      <c r="AD38" s="3">
        <v>0.1</v>
      </c>
      <c r="AE38" s="3">
        <v>0.1</v>
      </c>
      <c r="AF38" s="3">
        <v>0.2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4"/>
    </row>
    <row r="39" spans="1:46" x14ac:dyDescent="0.25">
      <c r="A39" s="65">
        <v>2021</v>
      </c>
      <c r="B39" s="65">
        <v>12</v>
      </c>
      <c r="C39" s="63">
        <v>2</v>
      </c>
      <c r="D39" s="64">
        <v>14</v>
      </c>
      <c r="E39" s="5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0.2</v>
      </c>
      <c r="X39" s="3">
        <v>0</v>
      </c>
      <c r="Y39" s="3">
        <v>0.3</v>
      </c>
      <c r="Z39" s="3">
        <v>0</v>
      </c>
      <c r="AA39" s="3">
        <v>0</v>
      </c>
      <c r="AB39" s="3">
        <v>0</v>
      </c>
      <c r="AC39" s="3">
        <v>0</v>
      </c>
      <c r="AD39" s="3">
        <v>9.3333333333333338E-2</v>
      </c>
      <c r="AE39" s="3">
        <v>0.1</v>
      </c>
      <c r="AF39" s="3">
        <v>0.2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4"/>
    </row>
    <row r="40" spans="1:46" x14ac:dyDescent="0.25">
      <c r="A40" s="65">
        <v>2021</v>
      </c>
      <c r="B40" s="65">
        <v>12</v>
      </c>
      <c r="C40" s="63">
        <v>2</v>
      </c>
      <c r="D40" s="64">
        <v>15</v>
      </c>
      <c r="E40" s="5">
        <v>0</v>
      </c>
      <c r="F40" s="3">
        <v>0</v>
      </c>
      <c r="G40" s="3">
        <v>1.2649999999999999</v>
      </c>
      <c r="H40" s="3">
        <v>0</v>
      </c>
      <c r="I40" s="3">
        <v>2.7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2.4500000000000002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0.2</v>
      </c>
      <c r="X40" s="3">
        <v>0</v>
      </c>
      <c r="Y40" s="3">
        <v>0.3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0.1</v>
      </c>
      <c r="AF40" s="3">
        <v>0.2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4"/>
    </row>
    <row r="41" spans="1:46" x14ac:dyDescent="0.25">
      <c r="A41" s="65">
        <v>2021</v>
      </c>
      <c r="B41" s="65">
        <v>12</v>
      </c>
      <c r="C41" s="63">
        <v>2</v>
      </c>
      <c r="D41" s="64">
        <v>16</v>
      </c>
      <c r="E41" s="5">
        <v>0</v>
      </c>
      <c r="F41" s="3">
        <v>0</v>
      </c>
      <c r="G41" s="3">
        <v>2.2999999999999998</v>
      </c>
      <c r="H41" s="3">
        <v>0</v>
      </c>
      <c r="I41" s="3">
        <v>3</v>
      </c>
      <c r="J41" s="3">
        <v>0</v>
      </c>
      <c r="K41" s="3">
        <v>0</v>
      </c>
      <c r="L41" s="3">
        <v>0</v>
      </c>
      <c r="M41" s="3">
        <v>0</v>
      </c>
      <c r="N41" s="3">
        <v>0.25333333333333335</v>
      </c>
      <c r="O41" s="3">
        <v>2.4500000000000002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0.2</v>
      </c>
      <c r="X41" s="3">
        <v>0</v>
      </c>
      <c r="Y41" s="3">
        <v>0.3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0.1</v>
      </c>
      <c r="AF41" s="3">
        <v>0.2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4"/>
    </row>
    <row r="42" spans="1:46" x14ac:dyDescent="0.25">
      <c r="A42" s="65">
        <v>2021</v>
      </c>
      <c r="B42" s="65">
        <v>12</v>
      </c>
      <c r="C42" s="63">
        <v>2</v>
      </c>
      <c r="D42" s="64">
        <v>17</v>
      </c>
      <c r="E42" s="5">
        <v>0</v>
      </c>
      <c r="F42" s="3">
        <v>0</v>
      </c>
      <c r="G42" s="3">
        <v>2.2999999999999998</v>
      </c>
      <c r="H42" s="3">
        <v>0</v>
      </c>
      <c r="I42" s="3">
        <v>3</v>
      </c>
      <c r="J42" s="3">
        <v>0</v>
      </c>
      <c r="K42" s="3">
        <v>0</v>
      </c>
      <c r="L42" s="3">
        <v>0</v>
      </c>
      <c r="M42" s="3">
        <v>0</v>
      </c>
      <c r="N42" s="3">
        <v>0.4</v>
      </c>
      <c r="O42" s="3">
        <v>2.4500000000000002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0.2</v>
      </c>
      <c r="X42" s="3">
        <v>0</v>
      </c>
      <c r="Y42" s="3">
        <v>0.3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0.1</v>
      </c>
      <c r="AF42" s="3">
        <v>0.2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4"/>
    </row>
    <row r="43" spans="1:46" x14ac:dyDescent="0.25">
      <c r="A43" s="65">
        <v>2021</v>
      </c>
      <c r="B43" s="65">
        <v>12</v>
      </c>
      <c r="C43" s="63">
        <v>2</v>
      </c>
      <c r="D43" s="64">
        <v>18</v>
      </c>
      <c r="E43" s="5">
        <v>0</v>
      </c>
      <c r="F43" s="3">
        <v>0</v>
      </c>
      <c r="G43" s="3">
        <v>2.2999999999999998</v>
      </c>
      <c r="H43" s="3">
        <v>0</v>
      </c>
      <c r="I43" s="3">
        <v>3</v>
      </c>
      <c r="J43" s="3">
        <v>0</v>
      </c>
      <c r="K43" s="3">
        <v>0</v>
      </c>
      <c r="L43" s="3">
        <v>0</v>
      </c>
      <c r="M43" s="3">
        <v>0</v>
      </c>
      <c r="N43" s="3">
        <v>0.4</v>
      </c>
      <c r="O43" s="3">
        <v>2.4500000000000002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0.2</v>
      </c>
      <c r="X43" s="3">
        <v>0</v>
      </c>
      <c r="Y43" s="3">
        <v>0.3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0.1</v>
      </c>
      <c r="AF43" s="3">
        <v>0.2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4"/>
    </row>
    <row r="44" spans="1:46" x14ac:dyDescent="0.25">
      <c r="A44" s="65">
        <v>2021</v>
      </c>
      <c r="B44" s="65">
        <v>12</v>
      </c>
      <c r="C44" s="63">
        <v>2</v>
      </c>
      <c r="D44" s="64">
        <v>19</v>
      </c>
      <c r="E44" s="5">
        <v>3.1</v>
      </c>
      <c r="F44" s="3">
        <v>0</v>
      </c>
      <c r="G44" s="3">
        <v>1.9779999999999998</v>
      </c>
      <c r="H44" s="3">
        <v>0</v>
      </c>
      <c r="I44" s="3">
        <v>2.2079999999999997</v>
      </c>
      <c r="J44" s="3">
        <v>0</v>
      </c>
      <c r="K44" s="3">
        <v>1.3716666666666668</v>
      </c>
      <c r="L44" s="3">
        <v>0</v>
      </c>
      <c r="M44" s="3">
        <v>0</v>
      </c>
      <c r="N44" s="3">
        <v>0.4</v>
      </c>
      <c r="O44" s="3">
        <v>1.5561666666666669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0.3</v>
      </c>
      <c r="W44" s="3">
        <v>0.2</v>
      </c>
      <c r="X44" s="3">
        <v>0</v>
      </c>
      <c r="Y44" s="3">
        <v>0.3</v>
      </c>
      <c r="Z44" s="3">
        <v>0</v>
      </c>
      <c r="AA44" s="3">
        <v>0</v>
      </c>
      <c r="AB44" s="3">
        <v>0</v>
      </c>
      <c r="AC44" s="3">
        <v>0</v>
      </c>
      <c r="AD44" s="3">
        <v>8.8333333333333333E-2</v>
      </c>
      <c r="AE44" s="3">
        <v>0.1</v>
      </c>
      <c r="AF44" s="3">
        <v>0.2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0.61833333333333329</v>
      </c>
      <c r="AR44" s="3">
        <v>0.64</v>
      </c>
      <c r="AS44" s="3">
        <v>0</v>
      </c>
      <c r="AT44" s="4"/>
    </row>
    <row r="45" spans="1:46" x14ac:dyDescent="0.25">
      <c r="A45" s="65">
        <v>2021</v>
      </c>
      <c r="B45" s="65">
        <v>12</v>
      </c>
      <c r="C45" s="63">
        <v>2</v>
      </c>
      <c r="D45" s="64">
        <v>20</v>
      </c>
      <c r="E45" s="5">
        <v>3.1</v>
      </c>
      <c r="F45" s="3">
        <v>0</v>
      </c>
      <c r="G45" s="3">
        <v>1.38</v>
      </c>
      <c r="H45" s="3">
        <v>0</v>
      </c>
      <c r="I45" s="3">
        <v>0.84</v>
      </c>
      <c r="J45" s="3">
        <v>0.32000000000000006</v>
      </c>
      <c r="K45" s="3">
        <v>0.7</v>
      </c>
      <c r="L45" s="3">
        <v>0</v>
      </c>
      <c r="M45" s="3">
        <v>0</v>
      </c>
      <c r="N45" s="3">
        <v>0.4</v>
      </c>
      <c r="O45" s="3">
        <v>0.72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0.3</v>
      </c>
      <c r="W45" s="3">
        <v>0.2</v>
      </c>
      <c r="X45" s="3">
        <v>0</v>
      </c>
      <c r="Y45" s="3">
        <v>0.3</v>
      </c>
      <c r="Z45" s="3">
        <v>0</v>
      </c>
      <c r="AA45" s="3">
        <v>0</v>
      </c>
      <c r="AB45" s="3">
        <v>0</v>
      </c>
      <c r="AC45" s="3">
        <v>0</v>
      </c>
      <c r="AD45" s="3">
        <v>0.1</v>
      </c>
      <c r="AE45" s="3">
        <v>0.1</v>
      </c>
      <c r="AF45" s="3">
        <v>0.2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0.7</v>
      </c>
      <c r="AR45" s="3">
        <v>1.2</v>
      </c>
      <c r="AS45" s="3">
        <v>0</v>
      </c>
      <c r="AT45" s="4"/>
    </row>
    <row r="46" spans="1:46" x14ac:dyDescent="0.25">
      <c r="A46" s="65">
        <v>2021</v>
      </c>
      <c r="B46" s="65">
        <v>12</v>
      </c>
      <c r="C46" s="63">
        <v>2</v>
      </c>
      <c r="D46" s="64">
        <v>21</v>
      </c>
      <c r="E46" s="5">
        <v>3.1</v>
      </c>
      <c r="F46" s="3">
        <v>0</v>
      </c>
      <c r="G46" s="3">
        <v>1.38</v>
      </c>
      <c r="H46" s="3">
        <v>0</v>
      </c>
      <c r="I46" s="3">
        <v>0.84</v>
      </c>
      <c r="J46" s="3">
        <v>0.8</v>
      </c>
      <c r="K46" s="3">
        <v>0.7</v>
      </c>
      <c r="L46" s="3">
        <v>0</v>
      </c>
      <c r="M46" s="3">
        <v>0</v>
      </c>
      <c r="N46" s="3">
        <v>0.4</v>
      </c>
      <c r="O46" s="3">
        <v>0.72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0.3</v>
      </c>
      <c r="W46" s="3">
        <v>0.2</v>
      </c>
      <c r="X46" s="3">
        <v>0</v>
      </c>
      <c r="Y46" s="3">
        <v>0.3</v>
      </c>
      <c r="Z46" s="3">
        <v>0</v>
      </c>
      <c r="AA46" s="3">
        <v>0</v>
      </c>
      <c r="AB46" s="3">
        <v>0</v>
      </c>
      <c r="AC46" s="3">
        <v>0</v>
      </c>
      <c r="AD46" s="3">
        <v>0.1</v>
      </c>
      <c r="AE46" s="3">
        <v>0.1</v>
      </c>
      <c r="AF46" s="3">
        <v>0.2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0.7</v>
      </c>
      <c r="AR46" s="3">
        <v>1.2</v>
      </c>
      <c r="AS46" s="3">
        <v>0</v>
      </c>
      <c r="AT46" s="4"/>
    </row>
    <row r="47" spans="1:46" x14ac:dyDescent="0.25">
      <c r="A47" s="65">
        <v>2021</v>
      </c>
      <c r="B47" s="65">
        <v>12</v>
      </c>
      <c r="C47" s="63">
        <v>2</v>
      </c>
      <c r="D47" s="64">
        <v>22</v>
      </c>
      <c r="E47" s="5">
        <v>3.1</v>
      </c>
      <c r="F47" s="3">
        <v>0</v>
      </c>
      <c r="G47" s="3">
        <v>1.38</v>
      </c>
      <c r="H47" s="3">
        <v>0</v>
      </c>
      <c r="I47" s="3">
        <v>0.84</v>
      </c>
      <c r="J47" s="3">
        <v>0.8</v>
      </c>
      <c r="K47" s="3">
        <v>0.7</v>
      </c>
      <c r="L47" s="3">
        <v>0</v>
      </c>
      <c r="M47" s="3">
        <v>0</v>
      </c>
      <c r="N47" s="3">
        <v>0.4</v>
      </c>
      <c r="O47" s="3">
        <v>0.72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0.3</v>
      </c>
      <c r="W47" s="3">
        <v>0.2</v>
      </c>
      <c r="X47" s="3">
        <v>0</v>
      </c>
      <c r="Y47" s="3">
        <v>0.3</v>
      </c>
      <c r="Z47" s="3">
        <v>0</v>
      </c>
      <c r="AA47" s="3">
        <v>0</v>
      </c>
      <c r="AB47" s="3">
        <v>0</v>
      </c>
      <c r="AC47" s="3">
        <v>0</v>
      </c>
      <c r="AD47" s="3">
        <v>0.1</v>
      </c>
      <c r="AE47" s="3">
        <v>0.1</v>
      </c>
      <c r="AF47" s="3">
        <v>0.2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0.7</v>
      </c>
      <c r="AR47" s="3">
        <v>9.9999999999999992E-2</v>
      </c>
      <c r="AS47" s="3">
        <v>0</v>
      </c>
      <c r="AT47" s="4"/>
    </row>
    <row r="48" spans="1:46" x14ac:dyDescent="0.25">
      <c r="A48" s="65">
        <v>2021</v>
      </c>
      <c r="B48" s="65">
        <v>12</v>
      </c>
      <c r="C48" s="63">
        <v>2</v>
      </c>
      <c r="D48" s="64">
        <v>23</v>
      </c>
      <c r="E48" s="5">
        <v>3.1</v>
      </c>
      <c r="F48" s="3">
        <v>0</v>
      </c>
      <c r="G48" s="3">
        <v>1.38</v>
      </c>
      <c r="H48" s="3">
        <v>0</v>
      </c>
      <c r="I48" s="3">
        <v>0.84</v>
      </c>
      <c r="J48" s="3">
        <v>0.8</v>
      </c>
      <c r="K48" s="3">
        <v>0.7</v>
      </c>
      <c r="L48" s="3">
        <v>0</v>
      </c>
      <c r="M48" s="3">
        <v>0</v>
      </c>
      <c r="N48" s="3">
        <v>0.4</v>
      </c>
      <c r="O48" s="3">
        <v>0.72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0.3</v>
      </c>
      <c r="W48" s="3">
        <v>0.2</v>
      </c>
      <c r="X48" s="3">
        <v>0</v>
      </c>
      <c r="Y48" s="3">
        <v>3.4999999999999996E-2</v>
      </c>
      <c r="Z48" s="3">
        <v>0</v>
      </c>
      <c r="AA48" s="3">
        <v>0</v>
      </c>
      <c r="AB48" s="3">
        <v>0</v>
      </c>
      <c r="AC48" s="3">
        <v>0</v>
      </c>
      <c r="AD48" s="3">
        <v>0.1</v>
      </c>
      <c r="AE48" s="3">
        <v>0.1</v>
      </c>
      <c r="AF48" s="3">
        <v>0.2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0.7</v>
      </c>
      <c r="AR48" s="3">
        <v>0</v>
      </c>
      <c r="AS48" s="3">
        <v>0</v>
      </c>
      <c r="AT48" s="4"/>
    </row>
    <row r="49" spans="1:46" x14ac:dyDescent="0.25">
      <c r="A49" s="65">
        <v>2021</v>
      </c>
      <c r="B49" s="65">
        <v>12</v>
      </c>
      <c r="C49" s="63">
        <v>2</v>
      </c>
      <c r="D49" s="64">
        <v>24</v>
      </c>
      <c r="E49" s="5">
        <v>3.1</v>
      </c>
      <c r="F49" s="3">
        <v>0</v>
      </c>
      <c r="G49" s="3">
        <v>1.38</v>
      </c>
      <c r="H49" s="3">
        <v>0</v>
      </c>
      <c r="I49" s="3">
        <v>0.84</v>
      </c>
      <c r="J49" s="3">
        <v>0.8</v>
      </c>
      <c r="K49" s="3">
        <v>0</v>
      </c>
      <c r="L49" s="3">
        <v>0</v>
      </c>
      <c r="M49" s="3">
        <v>0</v>
      </c>
      <c r="N49" s="3">
        <v>0.4</v>
      </c>
      <c r="O49" s="3">
        <v>0.72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0.3</v>
      </c>
      <c r="W49" s="3">
        <v>0.2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0.1</v>
      </c>
      <c r="AE49" s="3">
        <v>0.1</v>
      </c>
      <c r="AF49" s="3">
        <v>0.2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0.7</v>
      </c>
      <c r="AR49" s="3">
        <v>0</v>
      </c>
      <c r="AS49" s="3">
        <v>0</v>
      </c>
      <c r="AT49" s="4"/>
    </row>
    <row r="50" spans="1:46" x14ac:dyDescent="0.25">
      <c r="A50" s="65">
        <v>2021</v>
      </c>
      <c r="B50" s="65">
        <v>12</v>
      </c>
      <c r="C50" s="63">
        <v>3</v>
      </c>
      <c r="D50" s="64">
        <v>1</v>
      </c>
      <c r="E50" s="5">
        <v>3.1</v>
      </c>
      <c r="F50" s="3">
        <v>0</v>
      </c>
      <c r="G50" s="3">
        <v>1.38</v>
      </c>
      <c r="H50" s="3">
        <v>0</v>
      </c>
      <c r="I50" s="3">
        <v>0.84</v>
      </c>
      <c r="J50" s="3">
        <v>0.14666666666666667</v>
      </c>
      <c r="K50" s="3">
        <v>0</v>
      </c>
      <c r="L50" s="3">
        <v>0</v>
      </c>
      <c r="M50" s="3">
        <v>0</v>
      </c>
      <c r="N50" s="3">
        <v>0.4</v>
      </c>
      <c r="O50" s="3">
        <v>0.38400000000000001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8.4999999999999992E-2</v>
      </c>
      <c r="W50" s="3">
        <v>0.2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0.1</v>
      </c>
      <c r="AE50" s="3">
        <v>0.1</v>
      </c>
      <c r="AF50" s="3">
        <v>0.2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0.51333333333333331</v>
      </c>
      <c r="AR50" s="3">
        <v>0</v>
      </c>
      <c r="AS50" s="3">
        <v>0</v>
      </c>
      <c r="AT50" s="4"/>
    </row>
    <row r="51" spans="1:46" x14ac:dyDescent="0.25">
      <c r="A51" s="65">
        <v>2021</v>
      </c>
      <c r="B51" s="65">
        <v>12</v>
      </c>
      <c r="C51" s="63">
        <v>3</v>
      </c>
      <c r="D51" s="64">
        <v>2</v>
      </c>
      <c r="E51" s="5">
        <v>0.82666666666666666</v>
      </c>
      <c r="F51" s="3">
        <v>0</v>
      </c>
      <c r="G51" s="3">
        <v>0.94299999999999995</v>
      </c>
      <c r="H51" s="3">
        <v>0</v>
      </c>
      <c r="I51" s="3">
        <v>0.84</v>
      </c>
      <c r="J51" s="3">
        <v>0</v>
      </c>
      <c r="K51" s="3">
        <v>0</v>
      </c>
      <c r="L51" s="3">
        <v>0</v>
      </c>
      <c r="M51" s="3">
        <v>0</v>
      </c>
      <c r="N51" s="3">
        <v>0.4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0.2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0.1</v>
      </c>
      <c r="AE51" s="3">
        <v>0.1</v>
      </c>
      <c r="AF51" s="3">
        <v>0.2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4"/>
    </row>
    <row r="52" spans="1:46" x14ac:dyDescent="0.25">
      <c r="A52" s="65">
        <v>2021</v>
      </c>
      <c r="B52" s="65">
        <v>12</v>
      </c>
      <c r="C52" s="63">
        <v>3</v>
      </c>
      <c r="D52" s="64">
        <v>3</v>
      </c>
      <c r="E52" s="5">
        <v>0</v>
      </c>
      <c r="F52" s="3">
        <v>0</v>
      </c>
      <c r="G52" s="3">
        <v>0</v>
      </c>
      <c r="H52" s="3">
        <v>0</v>
      </c>
      <c r="I52" s="3">
        <v>0.84</v>
      </c>
      <c r="J52" s="3">
        <v>0</v>
      </c>
      <c r="K52" s="3">
        <v>0</v>
      </c>
      <c r="L52" s="3">
        <v>0</v>
      </c>
      <c r="M52" s="3">
        <v>0</v>
      </c>
      <c r="N52" s="3">
        <v>2.0000000000000004E-2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0.2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0.1</v>
      </c>
      <c r="AE52" s="3">
        <v>0.1</v>
      </c>
      <c r="AF52" s="3">
        <v>0.2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4"/>
    </row>
    <row r="53" spans="1:46" x14ac:dyDescent="0.25">
      <c r="A53" s="65">
        <v>2021</v>
      </c>
      <c r="B53" s="65">
        <v>12</v>
      </c>
      <c r="C53" s="63">
        <v>3</v>
      </c>
      <c r="D53" s="64">
        <v>4</v>
      </c>
      <c r="E53" s="5">
        <v>0</v>
      </c>
      <c r="F53" s="3">
        <v>0</v>
      </c>
      <c r="G53" s="3">
        <v>0</v>
      </c>
      <c r="H53" s="3">
        <v>0</v>
      </c>
      <c r="I53" s="3">
        <v>0.84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0.2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0.1</v>
      </c>
      <c r="AE53" s="3">
        <v>0.1</v>
      </c>
      <c r="AF53" s="3">
        <v>0.2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4"/>
    </row>
    <row r="54" spans="1:46" x14ac:dyDescent="0.25">
      <c r="A54" s="65">
        <v>2021</v>
      </c>
      <c r="B54" s="65">
        <v>12</v>
      </c>
      <c r="C54" s="63">
        <v>3</v>
      </c>
      <c r="D54" s="64">
        <v>5</v>
      </c>
      <c r="E54" s="5">
        <v>0</v>
      </c>
      <c r="F54" s="3">
        <v>0</v>
      </c>
      <c r="G54" s="3">
        <v>0</v>
      </c>
      <c r="H54" s="3">
        <v>0</v>
      </c>
      <c r="I54" s="3">
        <v>0.7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0.2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0.1</v>
      </c>
      <c r="AE54" s="3">
        <v>0.1</v>
      </c>
      <c r="AF54" s="3">
        <v>0.2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4"/>
    </row>
    <row r="55" spans="1:46" x14ac:dyDescent="0.25">
      <c r="A55" s="65">
        <v>2021</v>
      </c>
      <c r="B55" s="65">
        <v>12</v>
      </c>
      <c r="C55" s="63">
        <v>3</v>
      </c>
      <c r="D55" s="64">
        <v>6</v>
      </c>
      <c r="E55" s="5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0.2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0.1</v>
      </c>
      <c r="AE55" s="3">
        <v>0.1</v>
      </c>
      <c r="AF55" s="3">
        <v>0.2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4"/>
    </row>
    <row r="56" spans="1:46" x14ac:dyDescent="0.25">
      <c r="A56" s="65">
        <v>2021</v>
      </c>
      <c r="B56" s="65">
        <v>12</v>
      </c>
      <c r="C56" s="63">
        <v>3</v>
      </c>
      <c r="D56" s="64">
        <v>7</v>
      </c>
      <c r="E56" s="5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0.2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0.1</v>
      </c>
      <c r="AE56" s="3">
        <v>0.1</v>
      </c>
      <c r="AF56" s="3">
        <v>0.2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4"/>
    </row>
    <row r="57" spans="1:46" x14ac:dyDescent="0.25">
      <c r="A57" s="65">
        <v>2021</v>
      </c>
      <c r="B57" s="65">
        <v>12</v>
      </c>
      <c r="C57" s="63">
        <v>3</v>
      </c>
      <c r="D57" s="64">
        <v>8</v>
      </c>
      <c r="E57" s="5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0.32666666666666666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0.2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0.1</v>
      </c>
      <c r="AE57" s="3">
        <v>0.1</v>
      </c>
      <c r="AF57" s="3">
        <v>0.2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4"/>
    </row>
    <row r="58" spans="1:46" x14ac:dyDescent="0.25">
      <c r="A58" s="65">
        <v>2021</v>
      </c>
      <c r="B58" s="65">
        <v>12</v>
      </c>
      <c r="C58" s="63">
        <v>3</v>
      </c>
      <c r="D58" s="64">
        <v>9</v>
      </c>
      <c r="E58" s="5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0.4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0.2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0.1</v>
      </c>
      <c r="AE58" s="3">
        <v>0.1</v>
      </c>
      <c r="AF58" s="3">
        <v>0.2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4"/>
    </row>
    <row r="59" spans="1:46" x14ac:dyDescent="0.25">
      <c r="A59" s="65">
        <v>2021</v>
      </c>
      <c r="B59" s="65">
        <v>12</v>
      </c>
      <c r="C59" s="63">
        <v>3</v>
      </c>
      <c r="D59" s="64">
        <v>10</v>
      </c>
      <c r="E59" s="5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0.4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0.2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0.1</v>
      </c>
      <c r="AE59" s="3">
        <v>0.1</v>
      </c>
      <c r="AF59" s="3">
        <v>0.2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4"/>
    </row>
    <row r="60" spans="1:46" x14ac:dyDescent="0.25">
      <c r="A60" s="65">
        <v>2021</v>
      </c>
      <c r="B60" s="65">
        <v>12</v>
      </c>
      <c r="C60" s="63">
        <v>3</v>
      </c>
      <c r="D60" s="64">
        <v>11</v>
      </c>
      <c r="E60" s="5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0.4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0.2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0.1</v>
      </c>
      <c r="AE60" s="3">
        <v>0.1</v>
      </c>
      <c r="AF60" s="3">
        <v>0.2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4"/>
    </row>
    <row r="61" spans="1:46" x14ac:dyDescent="0.25">
      <c r="A61" s="65">
        <v>2021</v>
      </c>
      <c r="B61" s="65">
        <v>12</v>
      </c>
      <c r="C61" s="63">
        <v>3</v>
      </c>
      <c r="D61" s="64">
        <v>12</v>
      </c>
      <c r="E61" s="5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0.4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0.2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0.1</v>
      </c>
      <c r="AE61" s="3">
        <v>0.1</v>
      </c>
      <c r="AF61" s="3">
        <v>0.2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4"/>
    </row>
    <row r="62" spans="1:46" x14ac:dyDescent="0.25">
      <c r="A62" s="65">
        <v>2021</v>
      </c>
      <c r="B62" s="65">
        <v>12</v>
      </c>
      <c r="C62" s="63">
        <v>3</v>
      </c>
      <c r="D62" s="64">
        <v>13</v>
      </c>
      <c r="E62" s="5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9.3333333333333338E-2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0.2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0.1</v>
      </c>
      <c r="AE62" s="3">
        <v>0.1</v>
      </c>
      <c r="AF62" s="3">
        <v>0.2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4"/>
    </row>
    <row r="63" spans="1:46" x14ac:dyDescent="0.25">
      <c r="A63" s="65">
        <v>2021</v>
      </c>
      <c r="B63" s="65">
        <v>12</v>
      </c>
      <c r="C63" s="63">
        <v>3</v>
      </c>
      <c r="D63" s="64">
        <v>14</v>
      </c>
      <c r="E63" s="5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1.1983333333333333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0.2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0.1</v>
      </c>
      <c r="AE63" s="3">
        <v>0.1</v>
      </c>
      <c r="AF63" s="3">
        <v>0.2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4"/>
    </row>
    <row r="64" spans="1:46" x14ac:dyDescent="0.25">
      <c r="A64" s="65">
        <v>2021</v>
      </c>
      <c r="B64" s="65">
        <v>12</v>
      </c>
      <c r="C64" s="63">
        <v>3</v>
      </c>
      <c r="D64" s="64">
        <v>15</v>
      </c>
      <c r="E64" s="5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2.6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0.2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0.1</v>
      </c>
      <c r="AF64" s="3">
        <v>0.2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4"/>
    </row>
    <row r="65" spans="1:46" x14ac:dyDescent="0.25">
      <c r="A65" s="65">
        <v>2021</v>
      </c>
      <c r="B65" s="65">
        <v>12</v>
      </c>
      <c r="C65" s="63">
        <v>3</v>
      </c>
      <c r="D65" s="64">
        <v>16</v>
      </c>
      <c r="E65" s="5">
        <v>0</v>
      </c>
      <c r="F65" s="3">
        <v>0</v>
      </c>
      <c r="G65" s="3">
        <v>0</v>
      </c>
      <c r="H65" s="3">
        <v>0.56999999999999995</v>
      </c>
      <c r="I65" s="3">
        <v>0</v>
      </c>
      <c r="J65" s="3">
        <v>1.9333333333333333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2.6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0.2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0.1</v>
      </c>
      <c r="AF65" s="3">
        <v>0.2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4"/>
    </row>
    <row r="66" spans="1:46" x14ac:dyDescent="0.25">
      <c r="A66" s="65">
        <v>2021</v>
      </c>
      <c r="B66" s="65">
        <v>12</v>
      </c>
      <c r="C66" s="63">
        <v>3</v>
      </c>
      <c r="D66" s="64">
        <v>17</v>
      </c>
      <c r="E66" s="5">
        <v>0</v>
      </c>
      <c r="F66" s="3">
        <v>0</v>
      </c>
      <c r="G66" s="3">
        <v>0</v>
      </c>
      <c r="H66" s="3">
        <v>3.8</v>
      </c>
      <c r="I66" s="3">
        <v>0</v>
      </c>
      <c r="J66" s="3">
        <v>2</v>
      </c>
      <c r="K66" s="3">
        <v>0</v>
      </c>
      <c r="L66" s="3">
        <v>0</v>
      </c>
      <c r="M66" s="3">
        <v>0</v>
      </c>
      <c r="N66" s="3">
        <v>0.85</v>
      </c>
      <c r="O66" s="3">
        <v>0</v>
      </c>
      <c r="P66" s="3">
        <v>2.6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0.2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4.8333333333333339E-2</v>
      </c>
      <c r="AF66" s="3">
        <v>0.2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4"/>
    </row>
    <row r="67" spans="1:46" x14ac:dyDescent="0.25">
      <c r="A67" s="65">
        <v>2021</v>
      </c>
      <c r="B67" s="65">
        <v>12</v>
      </c>
      <c r="C67" s="63">
        <v>3</v>
      </c>
      <c r="D67" s="64">
        <v>18</v>
      </c>
      <c r="E67" s="5">
        <v>0</v>
      </c>
      <c r="F67" s="3">
        <v>0</v>
      </c>
      <c r="G67" s="3">
        <v>0</v>
      </c>
      <c r="H67" s="3">
        <v>3.8</v>
      </c>
      <c r="I67" s="3">
        <v>0</v>
      </c>
      <c r="J67" s="3">
        <v>2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2.6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0.2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0.2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4"/>
    </row>
    <row r="68" spans="1:46" x14ac:dyDescent="0.25">
      <c r="A68" s="65">
        <v>2021</v>
      </c>
      <c r="B68" s="65">
        <v>12</v>
      </c>
      <c r="C68" s="63">
        <v>3</v>
      </c>
      <c r="D68" s="64">
        <v>19</v>
      </c>
      <c r="E68" s="5">
        <v>2.8416666666666668</v>
      </c>
      <c r="F68" s="3">
        <v>0</v>
      </c>
      <c r="G68" s="3">
        <v>0</v>
      </c>
      <c r="H68" s="3">
        <v>3.8</v>
      </c>
      <c r="I68" s="3">
        <v>0</v>
      </c>
      <c r="J68" s="3">
        <v>2</v>
      </c>
      <c r="K68" s="3">
        <v>0.6333333333333333</v>
      </c>
      <c r="L68" s="3">
        <v>0</v>
      </c>
      <c r="M68" s="3">
        <v>0</v>
      </c>
      <c r="N68" s="3">
        <v>1</v>
      </c>
      <c r="O68" s="3">
        <v>0</v>
      </c>
      <c r="P68" s="3">
        <v>2.6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0.2</v>
      </c>
      <c r="X68" s="3">
        <v>0</v>
      </c>
      <c r="Y68" s="3">
        <v>0.245</v>
      </c>
      <c r="Z68" s="3">
        <v>0</v>
      </c>
      <c r="AA68" s="3">
        <v>0</v>
      </c>
      <c r="AB68" s="3">
        <v>0</v>
      </c>
      <c r="AC68" s="3">
        <v>0</v>
      </c>
      <c r="AD68" s="3">
        <v>0.18666666666666668</v>
      </c>
      <c r="AE68" s="3">
        <v>0</v>
      </c>
      <c r="AF68" s="3">
        <v>0.2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1.0666666666666667</v>
      </c>
      <c r="AR68" s="3">
        <v>0</v>
      </c>
      <c r="AS68" s="3">
        <v>3.416666666666667</v>
      </c>
      <c r="AT68" s="4"/>
    </row>
    <row r="69" spans="1:46" x14ac:dyDescent="0.25">
      <c r="A69" s="65">
        <v>2021</v>
      </c>
      <c r="B69" s="65">
        <v>12</v>
      </c>
      <c r="C69" s="63">
        <v>3</v>
      </c>
      <c r="D69" s="64">
        <v>20</v>
      </c>
      <c r="E69" s="5">
        <v>3.1</v>
      </c>
      <c r="F69" s="3">
        <v>0</v>
      </c>
      <c r="G69" s="3">
        <v>0</v>
      </c>
      <c r="H69" s="3">
        <v>3.8</v>
      </c>
      <c r="I69" s="3">
        <v>0</v>
      </c>
      <c r="J69" s="3">
        <v>2</v>
      </c>
      <c r="K69" s="3">
        <v>2</v>
      </c>
      <c r="L69" s="3">
        <v>0</v>
      </c>
      <c r="M69" s="3">
        <v>0</v>
      </c>
      <c r="N69" s="3">
        <v>1</v>
      </c>
      <c r="O69" s="3">
        <v>0</v>
      </c>
      <c r="P69" s="3">
        <v>2.6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0.2</v>
      </c>
      <c r="X69" s="3">
        <v>0</v>
      </c>
      <c r="Y69" s="3">
        <v>0.3</v>
      </c>
      <c r="Z69" s="3">
        <v>0</v>
      </c>
      <c r="AA69" s="3">
        <v>0</v>
      </c>
      <c r="AB69" s="3">
        <v>0</v>
      </c>
      <c r="AC69" s="3">
        <v>0</v>
      </c>
      <c r="AD69" s="3">
        <v>0.2</v>
      </c>
      <c r="AE69" s="3">
        <v>7.6666666666666675E-2</v>
      </c>
      <c r="AF69" s="3">
        <v>0.2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2</v>
      </c>
      <c r="AR69" s="3">
        <v>0</v>
      </c>
      <c r="AS69" s="3">
        <v>5</v>
      </c>
      <c r="AT69" s="4"/>
    </row>
    <row r="70" spans="1:46" x14ac:dyDescent="0.25">
      <c r="A70" s="65">
        <v>2021</v>
      </c>
      <c r="B70" s="65">
        <v>12</v>
      </c>
      <c r="C70" s="63">
        <v>3</v>
      </c>
      <c r="D70" s="64">
        <v>21</v>
      </c>
      <c r="E70" s="5">
        <v>3.1</v>
      </c>
      <c r="F70" s="3">
        <v>0</v>
      </c>
      <c r="G70" s="3">
        <v>0</v>
      </c>
      <c r="H70" s="3">
        <v>3.8</v>
      </c>
      <c r="I70" s="3">
        <v>0</v>
      </c>
      <c r="J70" s="3">
        <v>2</v>
      </c>
      <c r="K70" s="3">
        <v>2</v>
      </c>
      <c r="L70" s="3">
        <v>0</v>
      </c>
      <c r="M70" s="3">
        <v>0</v>
      </c>
      <c r="N70" s="3">
        <v>1</v>
      </c>
      <c r="O70" s="3">
        <v>0</v>
      </c>
      <c r="P70" s="3">
        <v>2.6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0.2</v>
      </c>
      <c r="X70" s="3">
        <v>0</v>
      </c>
      <c r="Y70" s="3">
        <v>0.3</v>
      </c>
      <c r="Z70" s="3">
        <v>0</v>
      </c>
      <c r="AA70" s="3">
        <v>0</v>
      </c>
      <c r="AB70" s="3">
        <v>0</v>
      </c>
      <c r="AC70" s="3">
        <v>0</v>
      </c>
      <c r="AD70" s="3">
        <v>0.2</v>
      </c>
      <c r="AE70" s="3">
        <v>0.1</v>
      </c>
      <c r="AF70" s="3">
        <v>0.2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2</v>
      </c>
      <c r="AR70" s="3">
        <v>0</v>
      </c>
      <c r="AS70" s="3">
        <v>5</v>
      </c>
      <c r="AT70" s="4"/>
    </row>
    <row r="71" spans="1:46" x14ac:dyDescent="0.25">
      <c r="A71" s="65">
        <v>2021</v>
      </c>
      <c r="B71" s="65">
        <v>12</v>
      </c>
      <c r="C71" s="63">
        <v>3</v>
      </c>
      <c r="D71" s="64">
        <v>22</v>
      </c>
      <c r="E71" s="5">
        <v>3.1</v>
      </c>
      <c r="F71" s="3">
        <v>0</v>
      </c>
      <c r="G71" s="3">
        <v>0</v>
      </c>
      <c r="H71" s="3">
        <v>3.8</v>
      </c>
      <c r="I71" s="3">
        <v>0</v>
      </c>
      <c r="J71" s="3">
        <v>2</v>
      </c>
      <c r="K71" s="3">
        <v>2</v>
      </c>
      <c r="L71" s="3">
        <v>0</v>
      </c>
      <c r="M71" s="3">
        <v>0</v>
      </c>
      <c r="N71" s="3">
        <v>1</v>
      </c>
      <c r="O71" s="3">
        <v>0</v>
      </c>
      <c r="P71" s="3">
        <v>2.6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0.2</v>
      </c>
      <c r="X71" s="3">
        <v>0</v>
      </c>
      <c r="Y71" s="3">
        <v>0.3</v>
      </c>
      <c r="Z71" s="3">
        <v>0</v>
      </c>
      <c r="AA71" s="3">
        <v>0</v>
      </c>
      <c r="AB71" s="3">
        <v>0</v>
      </c>
      <c r="AC71" s="3">
        <v>0</v>
      </c>
      <c r="AD71" s="3">
        <v>0.2</v>
      </c>
      <c r="AE71" s="3">
        <v>0.1</v>
      </c>
      <c r="AF71" s="3">
        <v>0.2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2</v>
      </c>
      <c r="AR71" s="3">
        <v>0</v>
      </c>
      <c r="AS71" s="3">
        <v>0</v>
      </c>
      <c r="AT71" s="4"/>
    </row>
    <row r="72" spans="1:46" x14ac:dyDescent="0.25">
      <c r="A72" s="65">
        <v>2021</v>
      </c>
      <c r="B72" s="65">
        <v>12</v>
      </c>
      <c r="C72" s="63">
        <v>3</v>
      </c>
      <c r="D72" s="64">
        <v>23</v>
      </c>
      <c r="E72" s="5">
        <v>3.1</v>
      </c>
      <c r="F72" s="3">
        <v>0</v>
      </c>
      <c r="G72" s="3">
        <v>0</v>
      </c>
      <c r="H72" s="3">
        <v>3.8</v>
      </c>
      <c r="I72" s="3">
        <v>0</v>
      </c>
      <c r="J72" s="3">
        <v>2</v>
      </c>
      <c r="K72" s="3">
        <v>2</v>
      </c>
      <c r="L72" s="3">
        <v>0</v>
      </c>
      <c r="M72" s="3">
        <v>0</v>
      </c>
      <c r="N72" s="3">
        <v>1</v>
      </c>
      <c r="O72" s="3">
        <v>0</v>
      </c>
      <c r="P72" s="3">
        <v>2.6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0.2</v>
      </c>
      <c r="X72" s="3">
        <v>0</v>
      </c>
      <c r="Y72" s="3">
        <v>0.3</v>
      </c>
      <c r="Z72" s="3">
        <v>0</v>
      </c>
      <c r="AA72" s="3">
        <v>0</v>
      </c>
      <c r="AB72" s="3">
        <v>0</v>
      </c>
      <c r="AC72" s="3">
        <v>0</v>
      </c>
      <c r="AD72" s="3">
        <v>0.2</v>
      </c>
      <c r="AE72" s="3">
        <v>0.1</v>
      </c>
      <c r="AF72" s="3">
        <v>0.2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1.1666666666666667</v>
      </c>
      <c r="AR72" s="3">
        <v>0</v>
      </c>
      <c r="AS72" s="3">
        <v>0</v>
      </c>
      <c r="AT72" s="4"/>
    </row>
    <row r="73" spans="1:46" x14ac:dyDescent="0.25">
      <c r="A73" s="65">
        <v>2021</v>
      </c>
      <c r="B73" s="65">
        <v>12</v>
      </c>
      <c r="C73" s="63">
        <v>3</v>
      </c>
      <c r="D73" s="64">
        <v>24</v>
      </c>
      <c r="E73" s="5">
        <v>3.1</v>
      </c>
      <c r="F73" s="3">
        <v>0</v>
      </c>
      <c r="G73" s="3">
        <v>0</v>
      </c>
      <c r="H73" s="3">
        <v>3.8</v>
      </c>
      <c r="I73" s="3">
        <v>0</v>
      </c>
      <c r="J73" s="3">
        <v>2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3">
        <v>2.6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0.2</v>
      </c>
      <c r="X73" s="3">
        <v>0</v>
      </c>
      <c r="Y73" s="3">
        <v>0.3</v>
      </c>
      <c r="Z73" s="3">
        <v>0</v>
      </c>
      <c r="AA73" s="3">
        <v>0</v>
      </c>
      <c r="AB73" s="3">
        <v>0</v>
      </c>
      <c r="AC73" s="3">
        <v>0</v>
      </c>
      <c r="AD73" s="3">
        <v>0.2</v>
      </c>
      <c r="AE73" s="3">
        <v>0.1</v>
      </c>
      <c r="AF73" s="3">
        <v>0.2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4"/>
    </row>
    <row r="74" spans="1:46" x14ac:dyDescent="0.25">
      <c r="A74" s="65">
        <v>2021</v>
      </c>
      <c r="B74" s="65">
        <v>12</v>
      </c>
      <c r="C74" s="63">
        <v>4</v>
      </c>
      <c r="D74" s="64">
        <v>1</v>
      </c>
      <c r="E74" s="5">
        <v>3.1</v>
      </c>
      <c r="F74" s="3">
        <v>0</v>
      </c>
      <c r="G74" s="3">
        <v>0</v>
      </c>
      <c r="H74" s="3">
        <v>0.56999999999999995</v>
      </c>
      <c r="I74" s="3">
        <v>0</v>
      </c>
      <c r="J74" s="3">
        <v>2</v>
      </c>
      <c r="K74" s="3">
        <v>0</v>
      </c>
      <c r="L74" s="3">
        <v>0</v>
      </c>
      <c r="M74" s="3">
        <v>0</v>
      </c>
      <c r="N74" s="3">
        <v>1</v>
      </c>
      <c r="O74" s="3">
        <v>0</v>
      </c>
      <c r="P74" s="3">
        <v>1.3433333333333335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0.2</v>
      </c>
      <c r="X74" s="3">
        <v>0</v>
      </c>
      <c r="Y74" s="3">
        <v>8.4999999999999992E-2</v>
      </c>
      <c r="Z74" s="3">
        <v>0</v>
      </c>
      <c r="AA74" s="3">
        <v>0</v>
      </c>
      <c r="AB74" s="3">
        <v>0</v>
      </c>
      <c r="AC74" s="3">
        <v>0</v>
      </c>
      <c r="AD74" s="3">
        <v>0.2</v>
      </c>
      <c r="AE74" s="3">
        <v>0.1</v>
      </c>
      <c r="AF74" s="3">
        <v>0.2</v>
      </c>
      <c r="AG74" s="3">
        <v>0.2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4"/>
    </row>
    <row r="75" spans="1:46" x14ac:dyDescent="0.25">
      <c r="A75" s="65">
        <v>2021</v>
      </c>
      <c r="B75" s="65">
        <v>12</v>
      </c>
      <c r="C75" s="63">
        <v>4</v>
      </c>
      <c r="D75" s="64">
        <v>2</v>
      </c>
      <c r="E75" s="5">
        <v>0</v>
      </c>
      <c r="F75" s="3">
        <v>0</v>
      </c>
      <c r="G75" s="3">
        <v>0</v>
      </c>
      <c r="H75" s="3">
        <v>0</v>
      </c>
      <c r="I75" s="3">
        <v>0</v>
      </c>
      <c r="J75" s="3">
        <v>2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0.2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0.2</v>
      </c>
      <c r="AE75" s="3">
        <v>0.1</v>
      </c>
      <c r="AF75" s="3">
        <v>0.2</v>
      </c>
      <c r="AG75" s="3">
        <v>0.2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4"/>
    </row>
    <row r="76" spans="1:46" x14ac:dyDescent="0.25">
      <c r="A76" s="65">
        <v>2021</v>
      </c>
      <c r="B76" s="65">
        <v>12</v>
      </c>
      <c r="C76" s="63">
        <v>4</v>
      </c>
      <c r="D76" s="64">
        <v>3</v>
      </c>
      <c r="E76" s="5">
        <v>0</v>
      </c>
      <c r="F76" s="3">
        <v>0</v>
      </c>
      <c r="G76" s="3">
        <v>0</v>
      </c>
      <c r="H76" s="3">
        <v>0</v>
      </c>
      <c r="I76" s="3">
        <v>0</v>
      </c>
      <c r="J76" s="3">
        <v>2</v>
      </c>
      <c r="K76" s="3">
        <v>0</v>
      </c>
      <c r="L76" s="3">
        <v>0</v>
      </c>
      <c r="M76" s="3">
        <v>0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0.2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0.2</v>
      </c>
      <c r="AE76" s="3">
        <v>0.1</v>
      </c>
      <c r="AF76" s="3">
        <v>0.2</v>
      </c>
      <c r="AG76" s="3">
        <v>0.2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4"/>
    </row>
    <row r="77" spans="1:46" x14ac:dyDescent="0.25">
      <c r="A77" s="65">
        <v>2021</v>
      </c>
      <c r="B77" s="65">
        <v>12</v>
      </c>
      <c r="C77" s="63">
        <v>4</v>
      </c>
      <c r="D77" s="64">
        <v>4</v>
      </c>
      <c r="E77" s="5">
        <v>0</v>
      </c>
      <c r="F77" s="3">
        <v>0</v>
      </c>
      <c r="G77" s="3">
        <v>0</v>
      </c>
      <c r="H77" s="3">
        <v>0</v>
      </c>
      <c r="I77" s="3">
        <v>0</v>
      </c>
      <c r="J77" s="3">
        <v>2</v>
      </c>
      <c r="K77" s="3">
        <v>0</v>
      </c>
      <c r="L77" s="3">
        <v>0</v>
      </c>
      <c r="M77" s="3">
        <v>0</v>
      </c>
      <c r="N77" s="3">
        <v>0.65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0.2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0.2</v>
      </c>
      <c r="AE77" s="3">
        <v>0.1</v>
      </c>
      <c r="AF77" s="3">
        <v>0.2</v>
      </c>
      <c r="AG77" s="3">
        <v>0.2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4"/>
    </row>
    <row r="78" spans="1:46" x14ac:dyDescent="0.25">
      <c r="A78" s="65">
        <v>2021</v>
      </c>
      <c r="B78" s="65">
        <v>12</v>
      </c>
      <c r="C78" s="63">
        <v>4</v>
      </c>
      <c r="D78" s="64">
        <v>5</v>
      </c>
      <c r="E78" s="5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0.2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0.2</v>
      </c>
      <c r="AE78" s="3">
        <v>0.1</v>
      </c>
      <c r="AF78" s="3">
        <v>0.2</v>
      </c>
      <c r="AG78" s="3">
        <v>0.2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4"/>
    </row>
    <row r="79" spans="1:46" x14ac:dyDescent="0.25">
      <c r="A79" s="65">
        <v>2021</v>
      </c>
      <c r="B79" s="65">
        <v>12</v>
      </c>
      <c r="C79" s="63">
        <v>4</v>
      </c>
      <c r="D79" s="64">
        <v>6</v>
      </c>
      <c r="E79" s="5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0.2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0.2</v>
      </c>
      <c r="AE79" s="3">
        <v>0.1</v>
      </c>
      <c r="AF79" s="3">
        <v>0.2</v>
      </c>
      <c r="AG79" s="3">
        <v>0.2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4"/>
    </row>
    <row r="80" spans="1:46" x14ac:dyDescent="0.25">
      <c r="A80" s="65">
        <v>2021</v>
      </c>
      <c r="B80" s="65">
        <v>12</v>
      </c>
      <c r="C80" s="63">
        <v>4</v>
      </c>
      <c r="D80" s="64">
        <v>7</v>
      </c>
      <c r="E80" s="5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0.2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0.2</v>
      </c>
      <c r="AE80" s="3">
        <v>0.1</v>
      </c>
      <c r="AF80" s="3">
        <v>0.2</v>
      </c>
      <c r="AG80" s="3">
        <v>0.2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4"/>
    </row>
    <row r="81" spans="1:46" x14ac:dyDescent="0.25">
      <c r="A81" s="65">
        <v>2021</v>
      </c>
      <c r="B81" s="65">
        <v>12</v>
      </c>
      <c r="C81" s="63">
        <v>4</v>
      </c>
      <c r="D81" s="64">
        <v>8</v>
      </c>
      <c r="E81" s="5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0.2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0.2</v>
      </c>
      <c r="AE81" s="3">
        <v>0.1</v>
      </c>
      <c r="AF81" s="3">
        <v>0.2</v>
      </c>
      <c r="AG81" s="3">
        <v>0.2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4"/>
    </row>
    <row r="82" spans="1:46" x14ac:dyDescent="0.25">
      <c r="A82" s="65">
        <v>2021</v>
      </c>
      <c r="B82" s="65">
        <v>12</v>
      </c>
      <c r="C82" s="63">
        <v>4</v>
      </c>
      <c r="D82" s="64">
        <v>9</v>
      </c>
      <c r="E82" s="5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0.2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0.2</v>
      </c>
      <c r="AE82" s="3">
        <v>0.1</v>
      </c>
      <c r="AF82" s="3">
        <v>0.2</v>
      </c>
      <c r="AG82" s="3">
        <v>0.2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4"/>
    </row>
    <row r="83" spans="1:46" x14ac:dyDescent="0.25">
      <c r="A83" s="65">
        <v>2021</v>
      </c>
      <c r="B83" s="65">
        <v>12</v>
      </c>
      <c r="C83" s="63">
        <v>4</v>
      </c>
      <c r="D83" s="64">
        <v>10</v>
      </c>
      <c r="E83" s="5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0.2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0.2</v>
      </c>
      <c r="AE83" s="3">
        <v>0.1</v>
      </c>
      <c r="AF83" s="3">
        <v>0.2</v>
      </c>
      <c r="AG83" s="3">
        <v>0.2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4"/>
    </row>
    <row r="84" spans="1:46" x14ac:dyDescent="0.25">
      <c r="A84" s="65">
        <v>2021</v>
      </c>
      <c r="B84" s="65">
        <v>12</v>
      </c>
      <c r="C84" s="63">
        <v>4</v>
      </c>
      <c r="D84" s="64">
        <v>11</v>
      </c>
      <c r="E84" s="5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0.375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0.2</v>
      </c>
      <c r="AE84" s="3">
        <v>0.1</v>
      </c>
      <c r="AF84" s="3">
        <v>0.2</v>
      </c>
      <c r="AG84" s="3">
        <v>0.2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4"/>
    </row>
    <row r="85" spans="1:46" x14ac:dyDescent="0.25">
      <c r="A85" s="65">
        <v>2021</v>
      </c>
      <c r="B85" s="65">
        <v>12</v>
      </c>
      <c r="C85" s="63">
        <v>4</v>
      </c>
      <c r="D85" s="64">
        <v>12</v>
      </c>
      <c r="E85" s="5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0.9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0.2</v>
      </c>
      <c r="AE85" s="3">
        <v>0.1</v>
      </c>
      <c r="AF85" s="3">
        <v>0.2</v>
      </c>
      <c r="AG85" s="3">
        <v>0.2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4"/>
    </row>
    <row r="86" spans="1:46" x14ac:dyDescent="0.25">
      <c r="A86" s="65">
        <v>2021</v>
      </c>
      <c r="B86" s="65">
        <v>12</v>
      </c>
      <c r="C86" s="63">
        <v>4</v>
      </c>
      <c r="D86" s="64">
        <v>13</v>
      </c>
      <c r="E86" s="5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2.1641666666666666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0.9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0.2</v>
      </c>
      <c r="AE86" s="3">
        <v>0.1</v>
      </c>
      <c r="AF86" s="3">
        <v>0.2</v>
      </c>
      <c r="AG86" s="3">
        <v>0.2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4"/>
    </row>
    <row r="87" spans="1:46" x14ac:dyDescent="0.25">
      <c r="A87" s="65">
        <v>2021</v>
      </c>
      <c r="B87" s="65">
        <v>12</v>
      </c>
      <c r="C87" s="63">
        <v>4</v>
      </c>
      <c r="D87" s="64">
        <v>14</v>
      </c>
      <c r="E87" s="5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2.4500000000000002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0.9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0.2</v>
      </c>
      <c r="AE87" s="3">
        <v>0.1</v>
      </c>
      <c r="AF87" s="3">
        <v>0.2</v>
      </c>
      <c r="AG87" s="3">
        <v>0.2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4"/>
    </row>
    <row r="88" spans="1:46" x14ac:dyDescent="0.25">
      <c r="A88" s="65">
        <v>2021</v>
      </c>
      <c r="B88" s="65">
        <v>12</v>
      </c>
      <c r="C88" s="63">
        <v>4</v>
      </c>
      <c r="D88" s="64">
        <v>15</v>
      </c>
      <c r="E88" s="5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7.3333333333333334E-2</v>
      </c>
      <c r="O88" s="3">
        <v>2.4500000000000002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0.9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0.1</v>
      </c>
      <c r="AF88" s="3">
        <v>0.2</v>
      </c>
      <c r="AG88" s="3">
        <v>0.2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4"/>
    </row>
    <row r="89" spans="1:46" x14ac:dyDescent="0.25">
      <c r="A89" s="65">
        <v>2021</v>
      </c>
      <c r="B89" s="65">
        <v>12</v>
      </c>
      <c r="C89" s="63">
        <v>4</v>
      </c>
      <c r="D89" s="64">
        <v>16</v>
      </c>
      <c r="E89" s="5">
        <v>0</v>
      </c>
      <c r="F89" s="3">
        <v>0</v>
      </c>
      <c r="G89" s="3">
        <v>0</v>
      </c>
      <c r="H89" s="3">
        <v>0</v>
      </c>
      <c r="I89" s="3">
        <v>1.75</v>
      </c>
      <c r="J89" s="3">
        <v>0</v>
      </c>
      <c r="K89" s="3">
        <v>0</v>
      </c>
      <c r="L89" s="3">
        <v>0</v>
      </c>
      <c r="M89" s="3">
        <v>0</v>
      </c>
      <c r="N89" s="3">
        <v>0.76</v>
      </c>
      <c r="O89" s="3">
        <v>2.4500000000000002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0.9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0.1</v>
      </c>
      <c r="AF89" s="3">
        <v>0.2</v>
      </c>
      <c r="AG89" s="3">
        <v>0.2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4"/>
    </row>
    <row r="90" spans="1:46" x14ac:dyDescent="0.25">
      <c r="A90" s="65">
        <v>2021</v>
      </c>
      <c r="B90" s="65">
        <v>12</v>
      </c>
      <c r="C90" s="63">
        <v>4</v>
      </c>
      <c r="D90" s="64">
        <v>17</v>
      </c>
      <c r="E90" s="5">
        <v>0</v>
      </c>
      <c r="F90" s="3">
        <v>0</v>
      </c>
      <c r="G90" s="3">
        <v>1.4183333333333332</v>
      </c>
      <c r="H90" s="3">
        <v>0</v>
      </c>
      <c r="I90" s="3">
        <v>3</v>
      </c>
      <c r="J90" s="3">
        <v>0</v>
      </c>
      <c r="K90" s="3">
        <v>0</v>
      </c>
      <c r="L90" s="3">
        <v>0</v>
      </c>
      <c r="M90" s="3">
        <v>0</v>
      </c>
      <c r="N90" s="3">
        <v>1</v>
      </c>
      <c r="O90" s="3">
        <v>2.4500000000000002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0.9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0.1</v>
      </c>
      <c r="AF90" s="3">
        <v>0.2</v>
      </c>
      <c r="AG90" s="3">
        <v>0.2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4"/>
    </row>
    <row r="91" spans="1:46" x14ac:dyDescent="0.25">
      <c r="A91" s="65">
        <v>2021</v>
      </c>
      <c r="B91" s="65">
        <v>12</v>
      </c>
      <c r="C91" s="63">
        <v>4</v>
      </c>
      <c r="D91" s="64">
        <v>18</v>
      </c>
      <c r="E91" s="5">
        <v>0</v>
      </c>
      <c r="F91" s="3">
        <v>0</v>
      </c>
      <c r="G91" s="3">
        <v>2.2999999999999998</v>
      </c>
      <c r="H91" s="3">
        <v>0</v>
      </c>
      <c r="I91" s="3">
        <v>3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2.4500000000000002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0.9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0.1</v>
      </c>
      <c r="AF91" s="3">
        <v>0.2</v>
      </c>
      <c r="AG91" s="3">
        <v>0.2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4"/>
    </row>
    <row r="92" spans="1:46" x14ac:dyDescent="0.25">
      <c r="A92" s="65">
        <v>2021</v>
      </c>
      <c r="B92" s="65">
        <v>12</v>
      </c>
      <c r="C92" s="63">
        <v>4</v>
      </c>
      <c r="D92" s="64">
        <v>19</v>
      </c>
      <c r="E92" s="5">
        <v>1.9633333333333334</v>
      </c>
      <c r="F92" s="3">
        <v>0</v>
      </c>
      <c r="G92" s="3">
        <v>2.2999999999999998</v>
      </c>
      <c r="H92" s="3">
        <v>0</v>
      </c>
      <c r="I92" s="3">
        <v>3</v>
      </c>
      <c r="J92" s="3">
        <v>0</v>
      </c>
      <c r="K92" s="3">
        <v>0.97666666666666657</v>
      </c>
      <c r="L92" s="3">
        <v>0</v>
      </c>
      <c r="M92" s="3">
        <v>0</v>
      </c>
      <c r="N92" s="3">
        <v>0.62</v>
      </c>
      <c r="O92" s="3">
        <v>1.3708333333333336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0.9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0.19333333333333336</v>
      </c>
      <c r="AE92" s="3">
        <v>0.1</v>
      </c>
      <c r="AF92" s="3">
        <v>0.2</v>
      </c>
      <c r="AG92" s="3">
        <v>0.2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0.25333333333333335</v>
      </c>
      <c r="AR92" s="3">
        <v>0.32</v>
      </c>
      <c r="AS92" s="3">
        <v>0</v>
      </c>
      <c r="AT92" s="4"/>
    </row>
    <row r="93" spans="1:46" x14ac:dyDescent="0.25">
      <c r="A93" s="65">
        <v>2021</v>
      </c>
      <c r="B93" s="65">
        <v>12</v>
      </c>
      <c r="C93" s="63">
        <v>4</v>
      </c>
      <c r="D93" s="64">
        <v>20</v>
      </c>
      <c r="E93" s="5">
        <v>3.1</v>
      </c>
      <c r="F93" s="3">
        <v>0</v>
      </c>
      <c r="G93" s="3">
        <v>2.2999999999999998</v>
      </c>
      <c r="H93" s="3">
        <v>0</v>
      </c>
      <c r="I93" s="3">
        <v>3</v>
      </c>
      <c r="J93" s="3">
        <v>0</v>
      </c>
      <c r="K93" s="3">
        <v>0.7</v>
      </c>
      <c r="L93" s="3">
        <v>0</v>
      </c>
      <c r="M93" s="3">
        <v>0</v>
      </c>
      <c r="N93" s="3">
        <v>0.4</v>
      </c>
      <c r="O93" s="3">
        <v>0.7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0.9</v>
      </c>
      <c r="X93" s="3">
        <v>0</v>
      </c>
      <c r="Y93" s="3">
        <v>0.27999999999999997</v>
      </c>
      <c r="Z93" s="3">
        <v>0</v>
      </c>
      <c r="AA93" s="3">
        <v>0</v>
      </c>
      <c r="AB93" s="3">
        <v>0</v>
      </c>
      <c r="AC93" s="3">
        <v>0</v>
      </c>
      <c r="AD93" s="3">
        <v>0.2</v>
      </c>
      <c r="AE93" s="3">
        <v>0.1</v>
      </c>
      <c r="AF93" s="3">
        <v>0.2</v>
      </c>
      <c r="AG93" s="3">
        <v>0.2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0.8</v>
      </c>
      <c r="AR93" s="3">
        <v>1.2</v>
      </c>
      <c r="AS93" s="3">
        <v>0</v>
      </c>
      <c r="AT93" s="4"/>
    </row>
    <row r="94" spans="1:46" x14ac:dyDescent="0.25">
      <c r="A94" s="65">
        <v>2021</v>
      </c>
      <c r="B94" s="65">
        <v>12</v>
      </c>
      <c r="C94" s="63">
        <v>4</v>
      </c>
      <c r="D94" s="64">
        <v>21</v>
      </c>
      <c r="E94" s="5">
        <v>3.1</v>
      </c>
      <c r="F94" s="3">
        <v>0</v>
      </c>
      <c r="G94" s="3">
        <v>2.2999999999999998</v>
      </c>
      <c r="H94" s="3">
        <v>0</v>
      </c>
      <c r="I94" s="3">
        <v>3</v>
      </c>
      <c r="J94" s="3">
        <v>0</v>
      </c>
      <c r="K94" s="3">
        <v>0.7</v>
      </c>
      <c r="L94" s="3">
        <v>0</v>
      </c>
      <c r="M94" s="3">
        <v>0</v>
      </c>
      <c r="N94" s="3">
        <v>0.4</v>
      </c>
      <c r="O94" s="3">
        <v>0.7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0.9</v>
      </c>
      <c r="X94" s="3">
        <v>0</v>
      </c>
      <c r="Y94" s="3">
        <v>0.3</v>
      </c>
      <c r="Z94" s="3">
        <v>0</v>
      </c>
      <c r="AA94" s="3">
        <v>0</v>
      </c>
      <c r="AB94" s="3">
        <v>0</v>
      </c>
      <c r="AC94" s="3">
        <v>0</v>
      </c>
      <c r="AD94" s="3">
        <v>0.2</v>
      </c>
      <c r="AE94" s="3">
        <v>0.1</v>
      </c>
      <c r="AF94" s="3">
        <v>0.2</v>
      </c>
      <c r="AG94" s="3">
        <v>0.2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0.8</v>
      </c>
      <c r="AR94" s="3">
        <v>1.2</v>
      </c>
      <c r="AS94" s="3">
        <v>0</v>
      </c>
      <c r="AT94" s="4"/>
    </row>
    <row r="95" spans="1:46" x14ac:dyDescent="0.25">
      <c r="A95" s="65">
        <v>2021</v>
      </c>
      <c r="B95" s="65">
        <v>12</v>
      </c>
      <c r="C95" s="63">
        <v>4</v>
      </c>
      <c r="D95" s="64">
        <v>22</v>
      </c>
      <c r="E95" s="5">
        <v>3.1</v>
      </c>
      <c r="F95" s="3">
        <v>0</v>
      </c>
      <c r="G95" s="3">
        <v>2.2999999999999998</v>
      </c>
      <c r="H95" s="3">
        <v>0</v>
      </c>
      <c r="I95" s="3">
        <v>3</v>
      </c>
      <c r="J95" s="3">
        <v>0</v>
      </c>
      <c r="K95" s="3">
        <v>0.7</v>
      </c>
      <c r="L95" s="3">
        <v>0</v>
      </c>
      <c r="M95" s="3">
        <v>0</v>
      </c>
      <c r="N95" s="3">
        <v>0.4</v>
      </c>
      <c r="O95" s="3">
        <v>0.7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0.9</v>
      </c>
      <c r="X95" s="3">
        <v>0</v>
      </c>
      <c r="Y95" s="3">
        <v>0.3</v>
      </c>
      <c r="Z95" s="3">
        <v>0</v>
      </c>
      <c r="AA95" s="3">
        <v>0</v>
      </c>
      <c r="AB95" s="3">
        <v>0</v>
      </c>
      <c r="AC95" s="3">
        <v>0</v>
      </c>
      <c r="AD95" s="3">
        <v>0.2</v>
      </c>
      <c r="AE95" s="3">
        <v>0.1</v>
      </c>
      <c r="AF95" s="3">
        <v>0.2</v>
      </c>
      <c r="AG95" s="3">
        <v>0.2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0.8</v>
      </c>
      <c r="AR95" s="3">
        <v>1.2</v>
      </c>
      <c r="AS95" s="3">
        <v>0</v>
      </c>
      <c r="AT95" s="4"/>
    </row>
    <row r="96" spans="1:46" x14ac:dyDescent="0.25">
      <c r="A96" s="65">
        <v>2021</v>
      </c>
      <c r="B96" s="65">
        <v>12</v>
      </c>
      <c r="C96" s="63">
        <v>4</v>
      </c>
      <c r="D96" s="64">
        <v>23</v>
      </c>
      <c r="E96" s="5">
        <v>3.1</v>
      </c>
      <c r="F96" s="3">
        <v>0</v>
      </c>
      <c r="G96" s="3">
        <v>2.2999999999999998</v>
      </c>
      <c r="H96" s="3">
        <v>0</v>
      </c>
      <c r="I96" s="3">
        <v>3</v>
      </c>
      <c r="J96" s="3">
        <v>0</v>
      </c>
      <c r="K96" s="3">
        <v>0.7</v>
      </c>
      <c r="L96" s="3">
        <v>0</v>
      </c>
      <c r="M96" s="3">
        <v>0</v>
      </c>
      <c r="N96" s="3">
        <v>0.4</v>
      </c>
      <c r="O96" s="3">
        <v>0.7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0.9</v>
      </c>
      <c r="X96" s="3">
        <v>0</v>
      </c>
      <c r="Y96" s="3">
        <v>0.3</v>
      </c>
      <c r="Z96" s="3">
        <v>0</v>
      </c>
      <c r="AA96" s="3">
        <v>0</v>
      </c>
      <c r="AB96" s="3">
        <v>0</v>
      </c>
      <c r="AC96" s="3">
        <v>0</v>
      </c>
      <c r="AD96" s="3">
        <v>0.2</v>
      </c>
      <c r="AE96" s="3">
        <v>0.1</v>
      </c>
      <c r="AF96" s="3">
        <v>0.2</v>
      </c>
      <c r="AG96" s="3">
        <v>0.2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0.8</v>
      </c>
      <c r="AR96" s="3">
        <v>1.2</v>
      </c>
      <c r="AS96" s="3">
        <v>0</v>
      </c>
      <c r="AT96" s="4"/>
    </row>
    <row r="97" spans="1:46" x14ac:dyDescent="0.25">
      <c r="A97" s="65">
        <v>2021</v>
      </c>
      <c r="B97" s="65">
        <v>12</v>
      </c>
      <c r="C97" s="63">
        <v>4</v>
      </c>
      <c r="D97" s="64">
        <v>24</v>
      </c>
      <c r="E97" s="5">
        <v>2.7383333333333333</v>
      </c>
      <c r="F97" s="3">
        <v>0</v>
      </c>
      <c r="G97" s="3">
        <v>2.2999999999999998</v>
      </c>
      <c r="H97" s="3">
        <v>0</v>
      </c>
      <c r="I97" s="3">
        <v>3</v>
      </c>
      <c r="J97" s="3">
        <v>0</v>
      </c>
      <c r="K97" s="3">
        <v>0</v>
      </c>
      <c r="L97" s="3">
        <v>0</v>
      </c>
      <c r="M97" s="3">
        <v>0</v>
      </c>
      <c r="N97" s="3">
        <v>0.4</v>
      </c>
      <c r="O97" s="3">
        <v>0.4433333333333333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0.9</v>
      </c>
      <c r="X97" s="3">
        <v>0</v>
      </c>
      <c r="Y97" s="3">
        <v>0.3</v>
      </c>
      <c r="Z97" s="3">
        <v>0</v>
      </c>
      <c r="AA97" s="3">
        <v>0</v>
      </c>
      <c r="AB97" s="3">
        <v>0</v>
      </c>
      <c r="AC97" s="3">
        <v>0</v>
      </c>
      <c r="AD97" s="3">
        <v>0.2</v>
      </c>
      <c r="AE97" s="3">
        <v>0.1</v>
      </c>
      <c r="AF97" s="3">
        <v>0.2</v>
      </c>
      <c r="AG97" s="3">
        <v>0.2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0.50666666666666671</v>
      </c>
      <c r="AR97" s="3">
        <v>0</v>
      </c>
      <c r="AS97" s="3">
        <v>0</v>
      </c>
      <c r="AT97" s="4"/>
    </row>
    <row r="98" spans="1:46" x14ac:dyDescent="0.25">
      <c r="A98" s="65">
        <v>2021</v>
      </c>
      <c r="B98" s="65">
        <v>12</v>
      </c>
      <c r="C98" s="63">
        <v>5</v>
      </c>
      <c r="D98" s="64">
        <v>1</v>
      </c>
      <c r="E98" s="5">
        <v>0</v>
      </c>
      <c r="F98" s="3">
        <v>0</v>
      </c>
      <c r="G98" s="3">
        <v>0.72833333333333328</v>
      </c>
      <c r="H98" s="3">
        <v>0</v>
      </c>
      <c r="I98" s="3">
        <v>3</v>
      </c>
      <c r="J98" s="3">
        <v>0</v>
      </c>
      <c r="K98" s="3">
        <v>0</v>
      </c>
      <c r="L98" s="3">
        <v>0</v>
      </c>
      <c r="M98" s="3">
        <v>0</v>
      </c>
      <c r="N98" s="3">
        <v>0.4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0.9</v>
      </c>
      <c r="X98" s="3">
        <v>0</v>
      </c>
      <c r="Y98" s="3">
        <v>0.3</v>
      </c>
      <c r="Z98" s="3">
        <v>0</v>
      </c>
      <c r="AA98" s="3">
        <v>0</v>
      </c>
      <c r="AB98" s="3">
        <v>0</v>
      </c>
      <c r="AC98" s="3">
        <v>0</v>
      </c>
      <c r="AD98" s="3">
        <v>0.2</v>
      </c>
      <c r="AE98" s="3">
        <v>0.1</v>
      </c>
      <c r="AF98" s="3">
        <v>0.2</v>
      </c>
      <c r="AG98" s="3">
        <v>0.2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4"/>
    </row>
    <row r="99" spans="1:46" x14ac:dyDescent="0.25">
      <c r="A99" s="65">
        <v>2021</v>
      </c>
      <c r="B99" s="65">
        <v>12</v>
      </c>
      <c r="C99" s="63">
        <v>5</v>
      </c>
      <c r="D99" s="64">
        <v>2</v>
      </c>
      <c r="E99" s="5">
        <v>0</v>
      </c>
      <c r="F99" s="3">
        <v>0</v>
      </c>
      <c r="G99" s="3">
        <v>0</v>
      </c>
      <c r="H99" s="3">
        <v>0</v>
      </c>
      <c r="I99" s="3">
        <v>3</v>
      </c>
      <c r="J99" s="3">
        <v>0</v>
      </c>
      <c r="K99" s="3">
        <v>0</v>
      </c>
      <c r="L99" s="3">
        <v>0</v>
      </c>
      <c r="M99" s="3">
        <v>0</v>
      </c>
      <c r="N99" s="3">
        <v>0.4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0.9</v>
      </c>
      <c r="X99" s="3">
        <v>0</v>
      </c>
      <c r="Y99" s="3">
        <v>0.3</v>
      </c>
      <c r="Z99" s="3">
        <v>0</v>
      </c>
      <c r="AA99" s="3">
        <v>0</v>
      </c>
      <c r="AB99" s="3">
        <v>0</v>
      </c>
      <c r="AC99" s="3">
        <v>0</v>
      </c>
      <c r="AD99" s="3">
        <v>0.2</v>
      </c>
      <c r="AE99" s="3">
        <v>0.1</v>
      </c>
      <c r="AF99" s="3">
        <v>0.2</v>
      </c>
      <c r="AG99" s="3">
        <v>0.2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4"/>
    </row>
    <row r="100" spans="1:46" x14ac:dyDescent="0.25">
      <c r="A100" s="65">
        <v>2021</v>
      </c>
      <c r="B100" s="65">
        <v>12</v>
      </c>
      <c r="C100" s="63">
        <v>5</v>
      </c>
      <c r="D100" s="64">
        <v>3</v>
      </c>
      <c r="E100" s="5">
        <v>0</v>
      </c>
      <c r="F100" s="3">
        <v>0</v>
      </c>
      <c r="G100" s="3">
        <v>0</v>
      </c>
      <c r="H100" s="3">
        <v>0</v>
      </c>
      <c r="I100" s="3">
        <v>3</v>
      </c>
      <c r="J100" s="3">
        <v>0</v>
      </c>
      <c r="K100" s="3">
        <v>0</v>
      </c>
      <c r="L100" s="3">
        <v>0</v>
      </c>
      <c r="M100" s="3">
        <v>0</v>
      </c>
      <c r="N100" s="3">
        <v>0.4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0.9</v>
      </c>
      <c r="X100" s="3">
        <v>0</v>
      </c>
      <c r="Y100" s="3">
        <v>0.3</v>
      </c>
      <c r="Z100" s="3">
        <v>0</v>
      </c>
      <c r="AA100" s="3">
        <v>0</v>
      </c>
      <c r="AB100" s="3">
        <v>0</v>
      </c>
      <c r="AC100" s="3">
        <v>0</v>
      </c>
      <c r="AD100" s="3">
        <v>0.2</v>
      </c>
      <c r="AE100" s="3">
        <v>0.1</v>
      </c>
      <c r="AF100" s="3">
        <v>0.2</v>
      </c>
      <c r="AG100" s="3">
        <v>0.2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4"/>
    </row>
    <row r="101" spans="1:46" x14ac:dyDescent="0.25">
      <c r="A101" s="65">
        <v>2021</v>
      </c>
      <c r="B101" s="65">
        <v>12</v>
      </c>
      <c r="C101" s="63">
        <v>5</v>
      </c>
      <c r="D101" s="64">
        <v>4</v>
      </c>
      <c r="E101" s="5">
        <v>0</v>
      </c>
      <c r="F101" s="3">
        <v>0</v>
      </c>
      <c r="G101" s="3">
        <v>0</v>
      </c>
      <c r="H101" s="3">
        <v>0</v>
      </c>
      <c r="I101" s="3">
        <v>3</v>
      </c>
      <c r="J101" s="3">
        <v>0</v>
      </c>
      <c r="K101" s="3">
        <v>0</v>
      </c>
      <c r="L101" s="3">
        <v>0</v>
      </c>
      <c r="M101" s="3">
        <v>0</v>
      </c>
      <c r="N101" s="3">
        <v>0.4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0.9</v>
      </c>
      <c r="X101" s="3">
        <v>0</v>
      </c>
      <c r="Y101" s="3">
        <v>0.3</v>
      </c>
      <c r="Z101" s="3">
        <v>0</v>
      </c>
      <c r="AA101" s="3">
        <v>0</v>
      </c>
      <c r="AB101" s="3">
        <v>0</v>
      </c>
      <c r="AC101" s="3">
        <v>0</v>
      </c>
      <c r="AD101" s="3">
        <v>0.2</v>
      </c>
      <c r="AE101" s="3">
        <v>0.1</v>
      </c>
      <c r="AF101" s="3">
        <v>0.2</v>
      </c>
      <c r="AG101" s="3">
        <v>0.2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4"/>
    </row>
    <row r="102" spans="1:46" x14ac:dyDescent="0.25">
      <c r="A102" s="65">
        <v>2021</v>
      </c>
      <c r="B102" s="65">
        <v>12</v>
      </c>
      <c r="C102" s="63">
        <v>5</v>
      </c>
      <c r="D102" s="64">
        <v>5</v>
      </c>
      <c r="E102" s="5">
        <v>0</v>
      </c>
      <c r="F102" s="3">
        <v>0</v>
      </c>
      <c r="G102" s="3">
        <v>0</v>
      </c>
      <c r="H102" s="3">
        <v>0</v>
      </c>
      <c r="I102" s="3">
        <v>3</v>
      </c>
      <c r="J102" s="3">
        <v>0</v>
      </c>
      <c r="K102" s="3">
        <v>0</v>
      </c>
      <c r="L102" s="3">
        <v>0</v>
      </c>
      <c r="M102" s="3">
        <v>0</v>
      </c>
      <c r="N102" s="3">
        <v>0.4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0.9</v>
      </c>
      <c r="X102" s="3">
        <v>0</v>
      </c>
      <c r="Y102" s="3">
        <v>0.3</v>
      </c>
      <c r="Z102" s="3">
        <v>0</v>
      </c>
      <c r="AA102" s="3">
        <v>0</v>
      </c>
      <c r="AB102" s="3">
        <v>0</v>
      </c>
      <c r="AC102" s="3">
        <v>0</v>
      </c>
      <c r="AD102" s="3">
        <v>0.2</v>
      </c>
      <c r="AE102" s="3">
        <v>0.1</v>
      </c>
      <c r="AF102" s="3">
        <v>0.2</v>
      </c>
      <c r="AG102" s="3">
        <v>0.2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4"/>
    </row>
    <row r="103" spans="1:46" x14ac:dyDescent="0.25">
      <c r="A103" s="65">
        <v>2021</v>
      </c>
      <c r="B103" s="65">
        <v>12</v>
      </c>
      <c r="C103" s="63">
        <v>5</v>
      </c>
      <c r="D103" s="64">
        <v>6</v>
      </c>
      <c r="E103" s="5">
        <v>0</v>
      </c>
      <c r="F103" s="3">
        <v>0</v>
      </c>
      <c r="G103" s="3">
        <v>0</v>
      </c>
      <c r="H103" s="3">
        <v>0</v>
      </c>
      <c r="I103" s="3">
        <v>3</v>
      </c>
      <c r="J103" s="3">
        <v>0</v>
      </c>
      <c r="K103" s="3">
        <v>0</v>
      </c>
      <c r="L103" s="3">
        <v>0</v>
      </c>
      <c r="M103" s="3">
        <v>0</v>
      </c>
      <c r="N103" s="3">
        <v>0.4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0.9</v>
      </c>
      <c r="X103" s="3">
        <v>0</v>
      </c>
      <c r="Y103" s="3">
        <v>0.3</v>
      </c>
      <c r="Z103" s="3">
        <v>0</v>
      </c>
      <c r="AA103" s="3">
        <v>0</v>
      </c>
      <c r="AB103" s="3">
        <v>0</v>
      </c>
      <c r="AC103" s="3">
        <v>0</v>
      </c>
      <c r="AD103" s="3">
        <v>0.2</v>
      </c>
      <c r="AE103" s="3">
        <v>0.1</v>
      </c>
      <c r="AF103" s="3">
        <v>0.2</v>
      </c>
      <c r="AG103" s="3">
        <v>0.2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4"/>
    </row>
    <row r="104" spans="1:46" x14ac:dyDescent="0.25">
      <c r="A104" s="65">
        <v>2021</v>
      </c>
      <c r="B104" s="65">
        <v>12</v>
      </c>
      <c r="C104" s="63">
        <v>5</v>
      </c>
      <c r="D104" s="64">
        <v>7</v>
      </c>
      <c r="E104" s="5">
        <v>0</v>
      </c>
      <c r="F104" s="3">
        <v>0</v>
      </c>
      <c r="G104" s="3">
        <v>0</v>
      </c>
      <c r="H104" s="3">
        <v>0</v>
      </c>
      <c r="I104" s="3">
        <v>1.3</v>
      </c>
      <c r="J104" s="3">
        <v>0</v>
      </c>
      <c r="K104" s="3">
        <v>0</v>
      </c>
      <c r="L104" s="3">
        <v>0</v>
      </c>
      <c r="M104" s="3">
        <v>0</v>
      </c>
      <c r="N104" s="3">
        <v>0.10666666666666667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0.9</v>
      </c>
      <c r="X104" s="3">
        <v>0</v>
      </c>
      <c r="Y104" s="3">
        <v>0.3</v>
      </c>
      <c r="Z104" s="3">
        <v>0</v>
      </c>
      <c r="AA104" s="3">
        <v>0</v>
      </c>
      <c r="AB104" s="3">
        <v>0</v>
      </c>
      <c r="AC104" s="3">
        <v>0</v>
      </c>
      <c r="AD104" s="3">
        <v>0.2</v>
      </c>
      <c r="AE104" s="3">
        <v>0.1</v>
      </c>
      <c r="AF104" s="3">
        <v>0.2</v>
      </c>
      <c r="AG104" s="3">
        <v>0.2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4"/>
    </row>
    <row r="105" spans="1:46" x14ac:dyDescent="0.25">
      <c r="A105" s="65">
        <v>2021</v>
      </c>
      <c r="B105" s="65">
        <v>12</v>
      </c>
      <c r="C105" s="63">
        <v>5</v>
      </c>
      <c r="D105" s="64">
        <v>8</v>
      </c>
      <c r="E105" s="5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0.9</v>
      </c>
      <c r="X105" s="3">
        <v>0</v>
      </c>
      <c r="Y105" s="3">
        <v>0.3</v>
      </c>
      <c r="Z105" s="3">
        <v>0</v>
      </c>
      <c r="AA105" s="3">
        <v>0</v>
      </c>
      <c r="AB105" s="3">
        <v>0</v>
      </c>
      <c r="AC105" s="3">
        <v>0</v>
      </c>
      <c r="AD105" s="3">
        <v>0.2</v>
      </c>
      <c r="AE105" s="3">
        <v>0.1</v>
      </c>
      <c r="AF105" s="3">
        <v>0.10666666666666667</v>
      </c>
      <c r="AG105" s="3">
        <v>0.2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4"/>
    </row>
    <row r="106" spans="1:46" x14ac:dyDescent="0.25">
      <c r="A106" s="65">
        <v>2021</v>
      </c>
      <c r="B106" s="65">
        <v>12</v>
      </c>
      <c r="C106" s="63">
        <v>5</v>
      </c>
      <c r="D106" s="64">
        <v>9</v>
      </c>
      <c r="E106" s="5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0.47833333333333333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0.9</v>
      </c>
      <c r="X106" s="3">
        <v>0</v>
      </c>
      <c r="Y106" s="3">
        <v>0.3</v>
      </c>
      <c r="Z106" s="3">
        <v>0</v>
      </c>
      <c r="AA106" s="3">
        <v>0</v>
      </c>
      <c r="AB106" s="3">
        <v>0</v>
      </c>
      <c r="AC106" s="3">
        <v>0</v>
      </c>
      <c r="AD106" s="3">
        <v>0.2</v>
      </c>
      <c r="AE106" s="3">
        <v>0.1</v>
      </c>
      <c r="AF106" s="3">
        <v>0</v>
      </c>
      <c r="AG106" s="3">
        <v>0.2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4"/>
    </row>
    <row r="107" spans="1:46" x14ac:dyDescent="0.25">
      <c r="A107" s="65">
        <v>2021</v>
      </c>
      <c r="B107" s="65">
        <v>12</v>
      </c>
      <c r="C107" s="63">
        <v>5</v>
      </c>
      <c r="D107" s="64">
        <v>10</v>
      </c>
      <c r="E107" s="5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0.7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0.9</v>
      </c>
      <c r="X107" s="3">
        <v>0</v>
      </c>
      <c r="Y107" s="3">
        <v>0.3</v>
      </c>
      <c r="Z107" s="3">
        <v>0</v>
      </c>
      <c r="AA107" s="3">
        <v>0</v>
      </c>
      <c r="AB107" s="3">
        <v>0</v>
      </c>
      <c r="AC107" s="3">
        <v>0</v>
      </c>
      <c r="AD107" s="3">
        <v>0.2</v>
      </c>
      <c r="AE107" s="3">
        <v>0.1</v>
      </c>
      <c r="AF107" s="3">
        <v>0</v>
      </c>
      <c r="AG107" s="3">
        <v>0.2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4"/>
    </row>
    <row r="108" spans="1:46" x14ac:dyDescent="0.25">
      <c r="A108" s="65">
        <v>2021</v>
      </c>
      <c r="B108" s="65">
        <v>12</v>
      </c>
      <c r="C108" s="63">
        <v>5</v>
      </c>
      <c r="D108" s="64">
        <v>11</v>
      </c>
      <c r="E108" s="5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0.7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0.9</v>
      </c>
      <c r="X108" s="3">
        <v>0</v>
      </c>
      <c r="Y108" s="3">
        <v>0.3</v>
      </c>
      <c r="Z108" s="3">
        <v>0</v>
      </c>
      <c r="AA108" s="3">
        <v>0</v>
      </c>
      <c r="AB108" s="3">
        <v>0</v>
      </c>
      <c r="AC108" s="3">
        <v>0</v>
      </c>
      <c r="AD108" s="3">
        <v>0.2</v>
      </c>
      <c r="AE108" s="3">
        <v>0.1</v>
      </c>
      <c r="AF108" s="3">
        <v>0</v>
      </c>
      <c r="AG108" s="3">
        <v>0.2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4"/>
    </row>
    <row r="109" spans="1:46" x14ac:dyDescent="0.25">
      <c r="A109" s="65">
        <v>2021</v>
      </c>
      <c r="B109" s="65">
        <v>12</v>
      </c>
      <c r="C109" s="63">
        <v>5</v>
      </c>
      <c r="D109" s="64">
        <v>12</v>
      </c>
      <c r="E109" s="5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0.7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0.9</v>
      </c>
      <c r="X109" s="3">
        <v>0</v>
      </c>
      <c r="Y109" s="3">
        <v>0.3</v>
      </c>
      <c r="Z109" s="3">
        <v>0</v>
      </c>
      <c r="AA109" s="3">
        <v>0</v>
      </c>
      <c r="AB109" s="3">
        <v>0</v>
      </c>
      <c r="AC109" s="3">
        <v>0</v>
      </c>
      <c r="AD109" s="3">
        <v>0.2</v>
      </c>
      <c r="AE109" s="3">
        <v>0.1</v>
      </c>
      <c r="AF109" s="3">
        <v>0</v>
      </c>
      <c r="AG109" s="3">
        <v>0.2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4"/>
    </row>
    <row r="110" spans="1:46" x14ac:dyDescent="0.25">
      <c r="A110" s="65">
        <v>2021</v>
      </c>
      <c r="B110" s="65">
        <v>12</v>
      </c>
      <c r="C110" s="63">
        <v>5</v>
      </c>
      <c r="D110" s="64">
        <v>13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0.7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0.9</v>
      </c>
      <c r="X110" s="3">
        <v>0</v>
      </c>
      <c r="Y110" s="3">
        <v>0.3</v>
      </c>
      <c r="Z110" s="3">
        <v>0</v>
      </c>
      <c r="AA110" s="3">
        <v>0</v>
      </c>
      <c r="AB110" s="3">
        <v>0</v>
      </c>
      <c r="AC110" s="3">
        <v>0</v>
      </c>
      <c r="AD110" s="3">
        <v>0.2</v>
      </c>
      <c r="AE110" s="3">
        <v>0.1</v>
      </c>
      <c r="AF110" s="3">
        <v>0</v>
      </c>
      <c r="AG110" s="3">
        <v>0.2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4"/>
    </row>
    <row r="111" spans="1:46" x14ac:dyDescent="0.25">
      <c r="A111" s="65">
        <v>2021</v>
      </c>
      <c r="B111" s="65">
        <v>12</v>
      </c>
      <c r="C111" s="63">
        <v>5</v>
      </c>
      <c r="D111" s="64">
        <v>14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0.38666666666666671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0.7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0.9</v>
      </c>
      <c r="X111" s="3">
        <v>0</v>
      </c>
      <c r="Y111" s="3">
        <v>0.3</v>
      </c>
      <c r="Z111" s="3">
        <v>0</v>
      </c>
      <c r="AA111" s="3">
        <v>0</v>
      </c>
      <c r="AB111" s="3">
        <v>0</v>
      </c>
      <c r="AC111" s="3">
        <v>0</v>
      </c>
      <c r="AD111" s="3">
        <v>0.18666666666666668</v>
      </c>
      <c r="AE111" s="3">
        <v>0.1</v>
      </c>
      <c r="AF111" s="3">
        <v>0</v>
      </c>
      <c r="AG111" s="3">
        <v>0.2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4"/>
    </row>
    <row r="112" spans="1:46" x14ac:dyDescent="0.25">
      <c r="A112" s="65">
        <v>2021</v>
      </c>
      <c r="B112" s="65">
        <v>12</v>
      </c>
      <c r="C112" s="63">
        <v>5</v>
      </c>
      <c r="D112" s="64">
        <v>15</v>
      </c>
      <c r="E112" s="5">
        <v>0</v>
      </c>
      <c r="F112" s="3">
        <v>0</v>
      </c>
      <c r="G112" s="3">
        <v>1.6099999999999999</v>
      </c>
      <c r="H112" s="3">
        <v>0</v>
      </c>
      <c r="I112" s="3">
        <v>0</v>
      </c>
      <c r="J112" s="3">
        <v>0.8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0.7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0.9</v>
      </c>
      <c r="X112" s="3">
        <v>0</v>
      </c>
      <c r="Y112" s="3">
        <v>0.3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0.1</v>
      </c>
      <c r="AF112" s="3">
        <v>0</v>
      </c>
      <c r="AG112" s="3">
        <v>0.2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4"/>
    </row>
    <row r="113" spans="1:46" x14ac:dyDescent="0.25">
      <c r="A113" s="65">
        <v>2021</v>
      </c>
      <c r="B113" s="65">
        <v>12</v>
      </c>
      <c r="C113" s="63">
        <v>5</v>
      </c>
      <c r="D113" s="64">
        <v>16</v>
      </c>
      <c r="E113" s="5">
        <v>0</v>
      </c>
      <c r="F113" s="3">
        <v>0</v>
      </c>
      <c r="G113" s="3">
        <v>2.2999999999999998</v>
      </c>
      <c r="H113" s="3">
        <v>0</v>
      </c>
      <c r="I113" s="3">
        <v>0</v>
      </c>
      <c r="J113" s="3">
        <v>0.8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0.7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0.9</v>
      </c>
      <c r="X113" s="3">
        <v>0</v>
      </c>
      <c r="Y113" s="3">
        <v>0.3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0.1</v>
      </c>
      <c r="AF113" s="3">
        <v>0</v>
      </c>
      <c r="AG113" s="3">
        <v>0.2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4"/>
    </row>
    <row r="114" spans="1:46" x14ac:dyDescent="0.25">
      <c r="A114" s="65">
        <v>2021</v>
      </c>
      <c r="B114" s="65">
        <v>12</v>
      </c>
      <c r="C114" s="63">
        <v>5</v>
      </c>
      <c r="D114" s="64">
        <v>17</v>
      </c>
      <c r="E114" s="5">
        <v>0</v>
      </c>
      <c r="F114" s="3">
        <v>0</v>
      </c>
      <c r="G114" s="3">
        <v>2.2999999999999998</v>
      </c>
      <c r="H114" s="3">
        <v>0</v>
      </c>
      <c r="I114" s="3">
        <v>0</v>
      </c>
      <c r="J114" s="3">
        <v>1.1800000000000002</v>
      </c>
      <c r="K114" s="3">
        <v>0.6333333333333333</v>
      </c>
      <c r="L114" s="3">
        <v>0</v>
      </c>
      <c r="M114" s="3">
        <v>0</v>
      </c>
      <c r="N114" s="3">
        <v>0.12666666666666668</v>
      </c>
      <c r="O114" s="3">
        <v>0</v>
      </c>
      <c r="P114" s="3">
        <v>1.27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0.9</v>
      </c>
      <c r="X114" s="3">
        <v>0</v>
      </c>
      <c r="Y114" s="3">
        <v>0.3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0.1</v>
      </c>
      <c r="AF114" s="3">
        <v>0</v>
      </c>
      <c r="AG114" s="3">
        <v>0.2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4"/>
    </row>
    <row r="115" spans="1:46" x14ac:dyDescent="0.25">
      <c r="A115" s="65">
        <v>2021</v>
      </c>
      <c r="B115" s="65">
        <v>12</v>
      </c>
      <c r="C115" s="63">
        <v>5</v>
      </c>
      <c r="D115" s="64">
        <v>18</v>
      </c>
      <c r="E115" s="5">
        <v>0</v>
      </c>
      <c r="F115" s="3">
        <v>2.3433333333333333</v>
      </c>
      <c r="G115" s="3">
        <v>2.2999999999999998</v>
      </c>
      <c r="H115" s="3">
        <v>0</v>
      </c>
      <c r="I115" s="3">
        <v>1.85</v>
      </c>
      <c r="J115" s="3">
        <v>2</v>
      </c>
      <c r="K115" s="3">
        <v>2</v>
      </c>
      <c r="L115" s="3">
        <v>0</v>
      </c>
      <c r="M115" s="3">
        <v>0</v>
      </c>
      <c r="N115" s="3">
        <v>0.4</v>
      </c>
      <c r="O115" s="3">
        <v>0</v>
      </c>
      <c r="P115" s="3">
        <v>2.5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0.9</v>
      </c>
      <c r="X115" s="3">
        <v>0</v>
      </c>
      <c r="Y115" s="3">
        <v>0.3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0.1</v>
      </c>
      <c r="AF115" s="3">
        <v>0</v>
      </c>
      <c r="AG115" s="3">
        <v>0.2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4"/>
    </row>
    <row r="116" spans="1:46" x14ac:dyDescent="0.25">
      <c r="A116" s="65">
        <v>2021</v>
      </c>
      <c r="B116" s="65">
        <v>12</v>
      </c>
      <c r="C116" s="63">
        <v>5</v>
      </c>
      <c r="D116" s="64">
        <v>19</v>
      </c>
      <c r="E116" s="5">
        <v>0.77500000000000002</v>
      </c>
      <c r="F116" s="3">
        <v>3.7</v>
      </c>
      <c r="G116" s="3">
        <v>2.2999999999999998</v>
      </c>
      <c r="H116" s="3">
        <v>0</v>
      </c>
      <c r="I116" s="3">
        <v>3</v>
      </c>
      <c r="J116" s="3">
        <v>2</v>
      </c>
      <c r="K116" s="3">
        <v>2</v>
      </c>
      <c r="L116" s="3">
        <v>0</v>
      </c>
      <c r="M116" s="3">
        <v>0</v>
      </c>
      <c r="N116" s="3">
        <v>0.4</v>
      </c>
      <c r="O116" s="3">
        <v>0</v>
      </c>
      <c r="P116" s="3">
        <v>2.5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0.9</v>
      </c>
      <c r="X116" s="3">
        <v>0</v>
      </c>
      <c r="Y116" s="3">
        <v>0.3</v>
      </c>
      <c r="Z116" s="3">
        <v>0</v>
      </c>
      <c r="AA116" s="3">
        <v>0</v>
      </c>
      <c r="AB116" s="3">
        <v>0</v>
      </c>
      <c r="AC116" s="3">
        <v>0</v>
      </c>
      <c r="AD116" s="3">
        <v>0.18000000000000002</v>
      </c>
      <c r="AE116" s="3">
        <v>0.1</v>
      </c>
      <c r="AF116" s="3">
        <v>0</v>
      </c>
      <c r="AG116" s="3">
        <v>0.2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0.7</v>
      </c>
      <c r="AR116" s="3">
        <v>0</v>
      </c>
      <c r="AS116" s="3">
        <v>2.3333333333333335</v>
      </c>
      <c r="AT116" s="4"/>
    </row>
    <row r="117" spans="1:46" x14ac:dyDescent="0.25">
      <c r="A117" s="65">
        <v>2021</v>
      </c>
      <c r="B117" s="65">
        <v>12</v>
      </c>
      <c r="C117" s="63">
        <v>5</v>
      </c>
      <c r="D117" s="64">
        <v>20</v>
      </c>
      <c r="E117" s="5">
        <v>0</v>
      </c>
      <c r="F117" s="3">
        <v>3.7</v>
      </c>
      <c r="G117" s="3">
        <v>2.2999999999999998</v>
      </c>
      <c r="H117" s="3">
        <v>0</v>
      </c>
      <c r="I117" s="3">
        <v>3</v>
      </c>
      <c r="J117" s="3">
        <v>2</v>
      </c>
      <c r="K117" s="3">
        <v>2</v>
      </c>
      <c r="L117" s="3">
        <v>0</v>
      </c>
      <c r="M117" s="3">
        <v>0</v>
      </c>
      <c r="N117" s="3">
        <v>0.4</v>
      </c>
      <c r="O117" s="3">
        <v>0</v>
      </c>
      <c r="P117" s="3">
        <v>2.5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0.9</v>
      </c>
      <c r="X117" s="3">
        <v>0</v>
      </c>
      <c r="Y117" s="3">
        <v>0.3</v>
      </c>
      <c r="Z117" s="3">
        <v>0</v>
      </c>
      <c r="AA117" s="3">
        <v>0</v>
      </c>
      <c r="AB117" s="3">
        <v>0</v>
      </c>
      <c r="AC117" s="3">
        <v>0</v>
      </c>
      <c r="AD117" s="3">
        <v>0.2</v>
      </c>
      <c r="AE117" s="3">
        <v>0.1</v>
      </c>
      <c r="AF117" s="3">
        <v>0</v>
      </c>
      <c r="AG117" s="3">
        <v>0.2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2</v>
      </c>
      <c r="AR117" s="3">
        <v>0</v>
      </c>
      <c r="AS117" s="3">
        <v>5</v>
      </c>
      <c r="AT117" s="4"/>
    </row>
    <row r="118" spans="1:46" x14ac:dyDescent="0.25">
      <c r="A118" s="65">
        <v>2021</v>
      </c>
      <c r="B118" s="65">
        <v>12</v>
      </c>
      <c r="C118" s="63">
        <v>5</v>
      </c>
      <c r="D118" s="64">
        <v>21</v>
      </c>
      <c r="E118" s="5">
        <v>0</v>
      </c>
      <c r="F118" s="3">
        <v>3.7</v>
      </c>
      <c r="G118" s="3">
        <v>2.2999999999999998</v>
      </c>
      <c r="H118" s="3">
        <v>0</v>
      </c>
      <c r="I118" s="3">
        <v>3</v>
      </c>
      <c r="J118" s="3">
        <v>2</v>
      </c>
      <c r="K118" s="3">
        <v>2</v>
      </c>
      <c r="L118" s="3">
        <v>0</v>
      </c>
      <c r="M118" s="3">
        <v>0</v>
      </c>
      <c r="N118" s="3">
        <v>0.4</v>
      </c>
      <c r="O118" s="3">
        <v>0</v>
      </c>
      <c r="P118" s="3">
        <v>2.5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0.9</v>
      </c>
      <c r="X118" s="3">
        <v>0</v>
      </c>
      <c r="Y118" s="3">
        <v>0.3</v>
      </c>
      <c r="Z118" s="3">
        <v>0</v>
      </c>
      <c r="AA118" s="3">
        <v>0</v>
      </c>
      <c r="AB118" s="3">
        <v>0</v>
      </c>
      <c r="AC118" s="3">
        <v>0</v>
      </c>
      <c r="AD118" s="3">
        <v>0.2</v>
      </c>
      <c r="AE118" s="3">
        <v>0.1</v>
      </c>
      <c r="AF118" s="3">
        <v>0</v>
      </c>
      <c r="AG118" s="3">
        <v>0.2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2</v>
      </c>
      <c r="AR118" s="3">
        <v>0</v>
      </c>
      <c r="AS118" s="3">
        <v>5</v>
      </c>
      <c r="AT118" s="4"/>
    </row>
    <row r="119" spans="1:46" x14ac:dyDescent="0.25">
      <c r="A119" s="65">
        <v>2021</v>
      </c>
      <c r="B119" s="65">
        <v>12</v>
      </c>
      <c r="C119" s="63">
        <v>5</v>
      </c>
      <c r="D119" s="64">
        <v>22</v>
      </c>
      <c r="E119" s="5">
        <v>0</v>
      </c>
      <c r="F119" s="3">
        <v>3.7</v>
      </c>
      <c r="G119" s="3">
        <v>2.2999999999999998</v>
      </c>
      <c r="H119" s="3">
        <v>0</v>
      </c>
      <c r="I119" s="3">
        <v>3</v>
      </c>
      <c r="J119" s="3">
        <v>2</v>
      </c>
      <c r="K119" s="3">
        <v>2</v>
      </c>
      <c r="L119" s="3">
        <v>0</v>
      </c>
      <c r="M119" s="3">
        <v>0</v>
      </c>
      <c r="N119" s="3">
        <v>0.4</v>
      </c>
      <c r="O119" s="3">
        <v>0</v>
      </c>
      <c r="P119" s="3">
        <v>2.5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0.9</v>
      </c>
      <c r="X119" s="3">
        <v>0</v>
      </c>
      <c r="Y119" s="3">
        <v>0.15</v>
      </c>
      <c r="Z119" s="3">
        <v>0</v>
      </c>
      <c r="AA119" s="3">
        <v>0</v>
      </c>
      <c r="AB119" s="3">
        <v>0</v>
      </c>
      <c r="AC119" s="3">
        <v>0</v>
      </c>
      <c r="AD119" s="3">
        <v>0.2</v>
      </c>
      <c r="AE119" s="3">
        <v>0.1</v>
      </c>
      <c r="AF119" s="3">
        <v>0</v>
      </c>
      <c r="AG119" s="3">
        <v>0.2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2</v>
      </c>
      <c r="AR119" s="3">
        <v>0</v>
      </c>
      <c r="AS119" s="3">
        <v>5</v>
      </c>
      <c r="AT119" s="4"/>
    </row>
    <row r="120" spans="1:46" x14ac:dyDescent="0.25">
      <c r="A120" s="65">
        <v>2021</v>
      </c>
      <c r="B120" s="65">
        <v>12</v>
      </c>
      <c r="C120" s="63">
        <v>5</v>
      </c>
      <c r="D120" s="64">
        <v>23</v>
      </c>
      <c r="E120" s="5">
        <v>0</v>
      </c>
      <c r="F120" s="3">
        <v>3.7</v>
      </c>
      <c r="G120" s="3">
        <v>2.2999999999999998</v>
      </c>
      <c r="H120" s="3">
        <v>0</v>
      </c>
      <c r="I120" s="3">
        <v>3</v>
      </c>
      <c r="J120" s="3">
        <v>2</v>
      </c>
      <c r="K120" s="3">
        <v>2</v>
      </c>
      <c r="L120" s="3">
        <v>0</v>
      </c>
      <c r="M120" s="3">
        <v>0</v>
      </c>
      <c r="N120" s="3">
        <v>0.4</v>
      </c>
      <c r="O120" s="3">
        <v>0</v>
      </c>
      <c r="P120" s="3">
        <v>2.5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0.9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0.2</v>
      </c>
      <c r="AE120" s="3">
        <v>0.1</v>
      </c>
      <c r="AF120" s="3">
        <v>0</v>
      </c>
      <c r="AG120" s="3">
        <v>0.2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2</v>
      </c>
      <c r="AR120" s="3">
        <v>0</v>
      </c>
      <c r="AS120" s="3">
        <v>0</v>
      </c>
      <c r="AT120" s="4"/>
    </row>
    <row r="121" spans="1:46" x14ac:dyDescent="0.25">
      <c r="A121" s="65">
        <v>2021</v>
      </c>
      <c r="B121" s="65">
        <v>12</v>
      </c>
      <c r="C121" s="63">
        <v>5</v>
      </c>
      <c r="D121" s="64">
        <v>24</v>
      </c>
      <c r="E121" s="5">
        <v>0</v>
      </c>
      <c r="F121" s="3">
        <v>3.7</v>
      </c>
      <c r="G121" s="3">
        <v>2.2999999999999998</v>
      </c>
      <c r="H121" s="3">
        <v>0</v>
      </c>
      <c r="I121" s="3">
        <v>0</v>
      </c>
      <c r="J121" s="3">
        <v>2</v>
      </c>
      <c r="K121" s="3">
        <v>2</v>
      </c>
      <c r="L121" s="3">
        <v>0</v>
      </c>
      <c r="M121" s="3">
        <v>0</v>
      </c>
      <c r="N121" s="3">
        <v>0.4</v>
      </c>
      <c r="O121" s="3">
        <v>0</v>
      </c>
      <c r="P121" s="3">
        <v>2.5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0.9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0.2</v>
      </c>
      <c r="AE121" s="3">
        <v>0.1</v>
      </c>
      <c r="AF121" s="3">
        <v>0</v>
      </c>
      <c r="AG121" s="3">
        <v>0.2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0.23333333333333334</v>
      </c>
      <c r="AR121" s="3">
        <v>0</v>
      </c>
      <c r="AS121" s="3">
        <v>0</v>
      </c>
      <c r="AT121" s="4"/>
    </row>
    <row r="122" spans="1:46" x14ac:dyDescent="0.25">
      <c r="A122" s="65">
        <v>2021</v>
      </c>
      <c r="B122" s="65">
        <v>12</v>
      </c>
      <c r="C122" s="63">
        <v>6</v>
      </c>
      <c r="D122" s="64">
        <v>1</v>
      </c>
      <c r="E122" s="5">
        <v>0</v>
      </c>
      <c r="F122" s="3">
        <v>3.7</v>
      </c>
      <c r="G122" s="3">
        <v>0.61333333333333329</v>
      </c>
      <c r="H122" s="3">
        <v>0</v>
      </c>
      <c r="I122" s="3">
        <v>0</v>
      </c>
      <c r="J122" s="3">
        <v>2</v>
      </c>
      <c r="K122" s="3">
        <v>0</v>
      </c>
      <c r="L122" s="3">
        <v>0</v>
      </c>
      <c r="M122" s="3">
        <v>0</v>
      </c>
      <c r="N122" s="3">
        <v>0.4</v>
      </c>
      <c r="O122" s="3">
        <v>0</v>
      </c>
      <c r="P122" s="3">
        <v>2.5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0.9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0.2</v>
      </c>
      <c r="AE122" s="3">
        <v>0.1</v>
      </c>
      <c r="AF122" s="3">
        <v>0</v>
      </c>
      <c r="AG122" s="3">
        <v>0.2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4"/>
    </row>
    <row r="123" spans="1:46" x14ac:dyDescent="0.25">
      <c r="A123" s="65">
        <v>2021</v>
      </c>
      <c r="B123" s="65">
        <v>12</v>
      </c>
      <c r="C123" s="63">
        <v>6</v>
      </c>
      <c r="D123" s="64">
        <v>2</v>
      </c>
      <c r="E123" s="5">
        <v>0</v>
      </c>
      <c r="F123" s="3">
        <v>1.2949999999999999</v>
      </c>
      <c r="G123" s="3">
        <v>0</v>
      </c>
      <c r="H123" s="3">
        <v>0</v>
      </c>
      <c r="I123" s="3">
        <v>0</v>
      </c>
      <c r="J123" s="3">
        <v>2</v>
      </c>
      <c r="K123" s="3">
        <v>0</v>
      </c>
      <c r="L123" s="3">
        <v>0</v>
      </c>
      <c r="M123" s="3">
        <v>0</v>
      </c>
      <c r="N123" s="3">
        <v>0.4</v>
      </c>
      <c r="O123" s="3">
        <v>0</v>
      </c>
      <c r="P123" s="3">
        <v>2.5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0.9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0.2</v>
      </c>
      <c r="AE123" s="3">
        <v>0.1</v>
      </c>
      <c r="AF123" s="3">
        <v>0</v>
      </c>
      <c r="AG123" s="3">
        <v>0.2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4"/>
    </row>
    <row r="124" spans="1:46" x14ac:dyDescent="0.25">
      <c r="A124" s="65">
        <v>2021</v>
      </c>
      <c r="B124" s="65">
        <v>12</v>
      </c>
      <c r="C124" s="63">
        <v>6</v>
      </c>
      <c r="D124" s="64">
        <v>3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  <c r="J124" s="3">
        <v>2</v>
      </c>
      <c r="K124" s="3">
        <v>0</v>
      </c>
      <c r="L124" s="3">
        <v>0</v>
      </c>
      <c r="M124" s="3">
        <v>0</v>
      </c>
      <c r="N124" s="3">
        <v>0.4</v>
      </c>
      <c r="O124" s="3">
        <v>0</v>
      </c>
      <c r="P124" s="3">
        <v>2.5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0.9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0.2</v>
      </c>
      <c r="AE124" s="3">
        <v>0.1</v>
      </c>
      <c r="AF124" s="3">
        <v>0</v>
      </c>
      <c r="AG124" s="3">
        <v>0.2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4"/>
    </row>
    <row r="125" spans="1:46" x14ac:dyDescent="0.25">
      <c r="A125" s="65">
        <v>2021</v>
      </c>
      <c r="B125" s="65">
        <v>12</v>
      </c>
      <c r="C125" s="63">
        <v>6</v>
      </c>
      <c r="D125" s="64">
        <v>4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  <c r="J125" s="3">
        <v>2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2.5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0.9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0.2</v>
      </c>
      <c r="AE125" s="3">
        <v>0.1</v>
      </c>
      <c r="AF125" s="3">
        <v>0</v>
      </c>
      <c r="AG125" s="3">
        <v>0.2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4"/>
    </row>
    <row r="126" spans="1:46" x14ac:dyDescent="0.25">
      <c r="A126" s="65">
        <v>2021</v>
      </c>
      <c r="B126" s="65">
        <v>12</v>
      </c>
      <c r="C126" s="63">
        <v>6</v>
      </c>
      <c r="D126" s="64">
        <v>5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0.26666666666666666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2.5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0.9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0.2</v>
      </c>
      <c r="AE126" s="3">
        <v>0.1</v>
      </c>
      <c r="AF126" s="3">
        <v>0</v>
      </c>
      <c r="AG126" s="3">
        <v>0.2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4"/>
    </row>
    <row r="127" spans="1:46" x14ac:dyDescent="0.25">
      <c r="A127" s="65">
        <v>2021</v>
      </c>
      <c r="B127" s="65">
        <v>12</v>
      </c>
      <c r="C127" s="63">
        <v>6</v>
      </c>
      <c r="D127" s="64">
        <v>6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2.5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0.9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0.2</v>
      </c>
      <c r="AE127" s="3">
        <v>0.1</v>
      </c>
      <c r="AF127" s="3">
        <v>0</v>
      </c>
      <c r="AG127" s="3">
        <v>0.2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4"/>
    </row>
    <row r="128" spans="1:46" x14ac:dyDescent="0.25">
      <c r="A128" s="65">
        <v>2021</v>
      </c>
      <c r="B128" s="65">
        <v>12</v>
      </c>
      <c r="C128" s="63">
        <v>6</v>
      </c>
      <c r="D128" s="64">
        <v>7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2.5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0.9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0.2</v>
      </c>
      <c r="AE128" s="3">
        <v>0.1</v>
      </c>
      <c r="AF128" s="3">
        <v>0</v>
      </c>
      <c r="AG128" s="3">
        <v>0.2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4"/>
    </row>
    <row r="129" spans="1:46" x14ac:dyDescent="0.25">
      <c r="A129" s="65">
        <v>2021</v>
      </c>
      <c r="B129" s="65">
        <v>12</v>
      </c>
      <c r="C129" s="63">
        <v>6</v>
      </c>
      <c r="D129" s="64">
        <v>8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2.5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0.9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0.2</v>
      </c>
      <c r="AE129" s="3">
        <v>0.1</v>
      </c>
      <c r="AF129" s="3">
        <v>2.3333333333333334E-2</v>
      </c>
      <c r="AG129" s="3">
        <v>0.2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4"/>
    </row>
    <row r="130" spans="1:46" x14ac:dyDescent="0.25">
      <c r="A130" s="65">
        <v>2021</v>
      </c>
      <c r="B130" s="65">
        <v>12</v>
      </c>
      <c r="C130" s="63">
        <v>6</v>
      </c>
      <c r="D130" s="64">
        <v>9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2.5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0.9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0.2</v>
      </c>
      <c r="AE130" s="3">
        <v>0.19750000000000001</v>
      </c>
      <c r="AF130" s="3">
        <v>0.2</v>
      </c>
      <c r="AG130" s="3">
        <v>0.2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4"/>
    </row>
    <row r="131" spans="1:46" x14ac:dyDescent="0.25">
      <c r="A131" s="65">
        <v>2021</v>
      </c>
      <c r="B131" s="65">
        <v>12</v>
      </c>
      <c r="C131" s="63">
        <v>6</v>
      </c>
      <c r="D131" s="64">
        <v>10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2.0008333333333335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0.9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0.2</v>
      </c>
      <c r="AE131" s="3">
        <v>0.25</v>
      </c>
      <c r="AF131" s="3">
        <v>0.2</v>
      </c>
      <c r="AG131" s="3">
        <v>0.2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4"/>
    </row>
    <row r="132" spans="1:46" x14ac:dyDescent="0.25">
      <c r="A132" s="65">
        <v>2021</v>
      </c>
      <c r="B132" s="65">
        <v>12</v>
      </c>
      <c r="C132" s="63">
        <v>6</v>
      </c>
      <c r="D132" s="64">
        <v>11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2.4500000000000002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0.9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0.2</v>
      </c>
      <c r="AE132" s="3">
        <v>0.25</v>
      </c>
      <c r="AF132" s="3">
        <v>0.2</v>
      </c>
      <c r="AG132" s="3">
        <v>0.2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4"/>
    </row>
    <row r="133" spans="1:46" x14ac:dyDescent="0.25">
      <c r="A133" s="65">
        <v>2021</v>
      </c>
      <c r="B133" s="65">
        <v>12</v>
      </c>
      <c r="C133" s="63">
        <v>6</v>
      </c>
      <c r="D133" s="64">
        <v>12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0.4</v>
      </c>
      <c r="O133" s="3">
        <v>2.4500000000000002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0.9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0.2</v>
      </c>
      <c r="AE133" s="3">
        <v>0.25</v>
      </c>
      <c r="AF133" s="3">
        <v>0.2</v>
      </c>
      <c r="AG133" s="3">
        <v>0.2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4"/>
    </row>
    <row r="134" spans="1:46" x14ac:dyDescent="0.25">
      <c r="A134" s="65">
        <v>2021</v>
      </c>
      <c r="B134" s="65">
        <v>12</v>
      </c>
      <c r="C134" s="63">
        <v>6</v>
      </c>
      <c r="D134" s="64">
        <v>13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0.4</v>
      </c>
      <c r="O134" s="3">
        <v>2.4500000000000002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0.9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0.2</v>
      </c>
      <c r="AE134" s="3">
        <v>0.25</v>
      </c>
      <c r="AF134" s="3">
        <v>0.2</v>
      </c>
      <c r="AG134" s="3">
        <v>0.2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4"/>
    </row>
    <row r="135" spans="1:46" x14ac:dyDescent="0.25">
      <c r="A135" s="65">
        <v>2021</v>
      </c>
      <c r="B135" s="65">
        <v>12</v>
      </c>
      <c r="C135" s="63">
        <v>6</v>
      </c>
      <c r="D135" s="64">
        <v>14</v>
      </c>
      <c r="E135" s="5">
        <v>0</v>
      </c>
      <c r="F135" s="3">
        <v>0</v>
      </c>
      <c r="G135" s="3">
        <v>0</v>
      </c>
      <c r="H135" s="3">
        <v>0</v>
      </c>
      <c r="I135" s="3">
        <v>1.5</v>
      </c>
      <c r="J135" s="3">
        <v>0</v>
      </c>
      <c r="K135" s="3">
        <v>0</v>
      </c>
      <c r="L135" s="3">
        <v>0</v>
      </c>
      <c r="M135" s="3">
        <v>0</v>
      </c>
      <c r="N135" s="3">
        <v>0.4</v>
      </c>
      <c r="O135" s="3">
        <v>2.4500000000000002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0.9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0.18000000000000002</v>
      </c>
      <c r="AE135" s="3">
        <v>0.25</v>
      </c>
      <c r="AF135" s="3">
        <v>0.2</v>
      </c>
      <c r="AG135" s="3">
        <v>0.2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4"/>
    </row>
    <row r="136" spans="1:46" x14ac:dyDescent="0.25">
      <c r="A136" s="65">
        <v>2021</v>
      </c>
      <c r="B136" s="65">
        <v>12</v>
      </c>
      <c r="C136" s="63">
        <v>6</v>
      </c>
      <c r="D136" s="64">
        <v>15</v>
      </c>
      <c r="E136" s="5">
        <v>0</v>
      </c>
      <c r="F136" s="3">
        <v>0</v>
      </c>
      <c r="G136" s="3">
        <v>0</v>
      </c>
      <c r="H136" s="3">
        <v>0</v>
      </c>
      <c r="I136" s="3">
        <v>3</v>
      </c>
      <c r="J136" s="3">
        <v>0</v>
      </c>
      <c r="K136" s="3">
        <v>0</v>
      </c>
      <c r="L136" s="3">
        <v>0</v>
      </c>
      <c r="M136" s="3">
        <v>0</v>
      </c>
      <c r="N136" s="3">
        <v>0.4</v>
      </c>
      <c r="O136" s="3">
        <v>2.4500000000000002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0.9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0.25</v>
      </c>
      <c r="AF136" s="3">
        <v>0.2</v>
      </c>
      <c r="AG136" s="3">
        <v>0.2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4"/>
    </row>
    <row r="137" spans="1:46" x14ac:dyDescent="0.25">
      <c r="A137" s="65">
        <v>2021</v>
      </c>
      <c r="B137" s="65">
        <v>12</v>
      </c>
      <c r="C137" s="63">
        <v>6</v>
      </c>
      <c r="D137" s="64">
        <v>16</v>
      </c>
      <c r="E137" s="5">
        <v>0</v>
      </c>
      <c r="F137" s="3">
        <v>0</v>
      </c>
      <c r="G137" s="3">
        <v>0</v>
      </c>
      <c r="H137" s="3">
        <v>0</v>
      </c>
      <c r="I137" s="3">
        <v>3</v>
      </c>
      <c r="J137" s="3">
        <v>0</v>
      </c>
      <c r="K137" s="3">
        <v>0</v>
      </c>
      <c r="L137" s="3">
        <v>0</v>
      </c>
      <c r="M137" s="3">
        <v>0</v>
      </c>
      <c r="N137" s="3">
        <v>0.4</v>
      </c>
      <c r="O137" s="3">
        <v>2.4500000000000002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0.9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0.25</v>
      </c>
      <c r="AF137" s="3">
        <v>0.2</v>
      </c>
      <c r="AG137" s="3">
        <v>0.2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4"/>
    </row>
    <row r="138" spans="1:46" x14ac:dyDescent="0.25">
      <c r="A138" s="65">
        <v>2021</v>
      </c>
      <c r="B138" s="65">
        <v>12</v>
      </c>
      <c r="C138" s="63">
        <v>6</v>
      </c>
      <c r="D138" s="64">
        <v>17</v>
      </c>
      <c r="E138" s="5">
        <v>0</v>
      </c>
      <c r="F138" s="3">
        <v>0</v>
      </c>
      <c r="G138" s="3">
        <v>1.0349999999999999</v>
      </c>
      <c r="H138" s="3">
        <v>0</v>
      </c>
      <c r="I138" s="3">
        <v>3</v>
      </c>
      <c r="J138" s="3">
        <v>0</v>
      </c>
      <c r="K138" s="3">
        <v>0</v>
      </c>
      <c r="L138" s="3">
        <v>0</v>
      </c>
      <c r="M138" s="3">
        <v>0</v>
      </c>
      <c r="N138" s="3">
        <v>0.4</v>
      </c>
      <c r="O138" s="3">
        <v>2.4500000000000002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0.9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0.25</v>
      </c>
      <c r="AF138" s="3">
        <v>0.2</v>
      </c>
      <c r="AG138" s="3">
        <v>0.2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4"/>
    </row>
    <row r="139" spans="1:46" x14ac:dyDescent="0.25">
      <c r="A139" s="65">
        <v>2021</v>
      </c>
      <c r="B139" s="65">
        <v>12</v>
      </c>
      <c r="C139" s="63">
        <v>6</v>
      </c>
      <c r="D139" s="64">
        <v>18</v>
      </c>
      <c r="E139" s="5">
        <v>1.395</v>
      </c>
      <c r="F139" s="3">
        <v>0</v>
      </c>
      <c r="G139" s="3">
        <v>2.2999999999999998</v>
      </c>
      <c r="H139" s="3">
        <v>0</v>
      </c>
      <c r="I139" s="3">
        <v>3</v>
      </c>
      <c r="J139" s="3">
        <v>0</v>
      </c>
      <c r="K139" s="3">
        <v>1</v>
      </c>
      <c r="L139" s="3">
        <v>0</v>
      </c>
      <c r="M139" s="3">
        <v>0</v>
      </c>
      <c r="N139" s="3">
        <v>0.4</v>
      </c>
      <c r="O139" s="3">
        <v>2.4500000000000002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0.9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0.25</v>
      </c>
      <c r="AF139" s="3">
        <v>0.2</v>
      </c>
      <c r="AG139" s="3">
        <v>0.2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4.9000000000000004</v>
      </c>
      <c r="AS139" s="3">
        <v>0</v>
      </c>
      <c r="AT139" s="4"/>
    </row>
    <row r="140" spans="1:46" x14ac:dyDescent="0.25">
      <c r="A140" s="65">
        <v>2021</v>
      </c>
      <c r="B140" s="65">
        <v>12</v>
      </c>
      <c r="C140" s="63">
        <v>6</v>
      </c>
      <c r="D140" s="64">
        <v>19</v>
      </c>
      <c r="E140" s="5">
        <v>3.1</v>
      </c>
      <c r="F140" s="3">
        <v>0</v>
      </c>
      <c r="G140" s="3">
        <v>2.2999999999999998</v>
      </c>
      <c r="H140" s="3">
        <v>0</v>
      </c>
      <c r="I140" s="3">
        <v>3</v>
      </c>
      <c r="J140" s="3">
        <v>0</v>
      </c>
      <c r="K140" s="3">
        <v>2</v>
      </c>
      <c r="L140" s="3">
        <v>0</v>
      </c>
      <c r="M140" s="3">
        <v>0</v>
      </c>
      <c r="N140" s="3">
        <v>0.4</v>
      </c>
      <c r="O140" s="3">
        <v>2.4500000000000002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0.9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0.18666666666666668</v>
      </c>
      <c r="AE140" s="3">
        <v>0.25</v>
      </c>
      <c r="AF140" s="3">
        <v>0.2</v>
      </c>
      <c r="AG140" s="3">
        <v>0.2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0.27999999999999997</v>
      </c>
      <c r="AQ140" s="3">
        <v>0</v>
      </c>
      <c r="AR140" s="3">
        <v>6</v>
      </c>
      <c r="AS140" s="3">
        <v>0</v>
      </c>
      <c r="AT140" s="4"/>
    </row>
    <row r="141" spans="1:46" x14ac:dyDescent="0.25">
      <c r="A141" s="65">
        <v>2021</v>
      </c>
      <c r="B141" s="65">
        <v>12</v>
      </c>
      <c r="C141" s="63">
        <v>6</v>
      </c>
      <c r="D141" s="64">
        <v>20</v>
      </c>
      <c r="E141" s="5">
        <v>3.1</v>
      </c>
      <c r="F141" s="3">
        <v>0</v>
      </c>
      <c r="G141" s="3">
        <v>2.2999999999999998</v>
      </c>
      <c r="H141" s="3">
        <v>0</v>
      </c>
      <c r="I141" s="3">
        <v>3</v>
      </c>
      <c r="J141" s="3">
        <v>0</v>
      </c>
      <c r="K141" s="3">
        <v>2</v>
      </c>
      <c r="L141" s="3">
        <v>0</v>
      </c>
      <c r="M141" s="3">
        <v>0</v>
      </c>
      <c r="N141" s="3">
        <v>0.4</v>
      </c>
      <c r="O141" s="3">
        <v>2.4500000000000002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0.9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0.2</v>
      </c>
      <c r="AE141" s="3">
        <v>0.25</v>
      </c>
      <c r="AF141" s="3">
        <v>0.2</v>
      </c>
      <c r="AG141" s="3">
        <v>0.2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0.6</v>
      </c>
      <c r="AQ141" s="3">
        <v>0</v>
      </c>
      <c r="AR141" s="3">
        <v>6</v>
      </c>
      <c r="AS141" s="3">
        <v>0</v>
      </c>
      <c r="AT141" s="4"/>
    </row>
    <row r="142" spans="1:46" x14ac:dyDescent="0.25">
      <c r="A142" s="65">
        <v>2021</v>
      </c>
      <c r="B142" s="65">
        <v>12</v>
      </c>
      <c r="C142" s="63">
        <v>6</v>
      </c>
      <c r="D142" s="64">
        <v>21</v>
      </c>
      <c r="E142" s="5">
        <v>3.1</v>
      </c>
      <c r="F142" s="3">
        <v>0</v>
      </c>
      <c r="G142" s="3">
        <v>2.2999999999999998</v>
      </c>
      <c r="H142" s="3">
        <v>0</v>
      </c>
      <c r="I142" s="3">
        <v>3</v>
      </c>
      <c r="J142" s="3">
        <v>0</v>
      </c>
      <c r="K142" s="3">
        <v>2</v>
      </c>
      <c r="L142" s="3">
        <v>0</v>
      </c>
      <c r="M142" s="3">
        <v>0</v>
      </c>
      <c r="N142" s="3">
        <v>0.4</v>
      </c>
      <c r="O142" s="3">
        <v>2.4500000000000002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0.9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0.2</v>
      </c>
      <c r="AE142" s="3">
        <v>0.25</v>
      </c>
      <c r="AF142" s="3">
        <v>0.2</v>
      </c>
      <c r="AG142" s="3">
        <v>0.2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0.6</v>
      </c>
      <c r="AQ142" s="3">
        <v>0</v>
      </c>
      <c r="AR142" s="3">
        <v>6</v>
      </c>
      <c r="AS142" s="3">
        <v>0</v>
      </c>
      <c r="AT142" s="4"/>
    </row>
    <row r="143" spans="1:46" x14ac:dyDescent="0.25">
      <c r="A143" s="65">
        <v>2021</v>
      </c>
      <c r="B143" s="65">
        <v>12</v>
      </c>
      <c r="C143" s="63">
        <v>6</v>
      </c>
      <c r="D143" s="64">
        <v>22</v>
      </c>
      <c r="E143" s="5">
        <v>3.1</v>
      </c>
      <c r="F143" s="3">
        <v>0</v>
      </c>
      <c r="G143" s="3">
        <v>2.2999999999999998</v>
      </c>
      <c r="H143" s="3">
        <v>0</v>
      </c>
      <c r="I143" s="3">
        <v>3</v>
      </c>
      <c r="J143" s="3">
        <v>0</v>
      </c>
      <c r="K143" s="3">
        <v>2</v>
      </c>
      <c r="L143" s="3">
        <v>0</v>
      </c>
      <c r="M143" s="3">
        <v>0</v>
      </c>
      <c r="N143" s="3">
        <v>0.4</v>
      </c>
      <c r="O143" s="3">
        <v>2.4500000000000002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0.9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0.2</v>
      </c>
      <c r="AE143" s="3">
        <v>0.25</v>
      </c>
      <c r="AF143" s="3">
        <v>0.2</v>
      </c>
      <c r="AG143" s="3">
        <v>0.2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0.6</v>
      </c>
      <c r="AQ143" s="3">
        <v>0</v>
      </c>
      <c r="AR143" s="3">
        <v>6</v>
      </c>
      <c r="AS143" s="3">
        <v>0</v>
      </c>
      <c r="AT143" s="4"/>
    </row>
    <row r="144" spans="1:46" x14ac:dyDescent="0.25">
      <c r="A144" s="65">
        <v>2021</v>
      </c>
      <c r="B144" s="65">
        <v>12</v>
      </c>
      <c r="C144" s="63">
        <v>6</v>
      </c>
      <c r="D144" s="64">
        <v>23</v>
      </c>
      <c r="E144" s="5">
        <v>3.1</v>
      </c>
      <c r="F144" s="3">
        <v>0</v>
      </c>
      <c r="G144" s="3">
        <v>2.2999999999999998</v>
      </c>
      <c r="H144" s="3">
        <v>0</v>
      </c>
      <c r="I144" s="3">
        <v>3</v>
      </c>
      <c r="J144" s="3">
        <v>0.53333333333333333</v>
      </c>
      <c r="K144" s="3">
        <v>2</v>
      </c>
      <c r="L144" s="3">
        <v>0</v>
      </c>
      <c r="M144" s="3">
        <v>0</v>
      </c>
      <c r="N144" s="3">
        <v>0.4</v>
      </c>
      <c r="O144" s="3">
        <v>2.4500000000000002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0.9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0.2</v>
      </c>
      <c r="AE144" s="3">
        <v>0.25</v>
      </c>
      <c r="AF144" s="3">
        <v>0.2</v>
      </c>
      <c r="AG144" s="3">
        <v>0.2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0.6</v>
      </c>
      <c r="AQ144" s="3">
        <v>0</v>
      </c>
      <c r="AR144" s="3">
        <v>0</v>
      </c>
      <c r="AS144" s="3">
        <v>0</v>
      </c>
      <c r="AT144" s="4"/>
    </row>
    <row r="145" spans="1:46" x14ac:dyDescent="0.25">
      <c r="A145" s="65">
        <v>2021</v>
      </c>
      <c r="B145" s="65">
        <v>12</v>
      </c>
      <c r="C145" s="63">
        <v>6</v>
      </c>
      <c r="D145" s="64">
        <v>24</v>
      </c>
      <c r="E145" s="5">
        <v>3.1</v>
      </c>
      <c r="F145" s="3">
        <v>0</v>
      </c>
      <c r="G145" s="3">
        <v>2.2999999999999998</v>
      </c>
      <c r="H145" s="3">
        <v>0</v>
      </c>
      <c r="I145" s="3">
        <v>3</v>
      </c>
      <c r="J145" s="3">
        <v>2</v>
      </c>
      <c r="K145" s="3">
        <v>2</v>
      </c>
      <c r="L145" s="3">
        <v>0</v>
      </c>
      <c r="M145" s="3">
        <v>0</v>
      </c>
      <c r="N145" s="3">
        <v>0.4</v>
      </c>
      <c r="O145" s="3">
        <v>2.4500000000000002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0.9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0.2</v>
      </c>
      <c r="AE145" s="3">
        <v>0.25</v>
      </c>
      <c r="AF145" s="3">
        <v>0.2</v>
      </c>
      <c r="AG145" s="3">
        <v>0.2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0.6</v>
      </c>
      <c r="AQ145" s="3">
        <v>0</v>
      </c>
      <c r="AR145" s="3">
        <v>0</v>
      </c>
      <c r="AS145" s="3">
        <v>0</v>
      </c>
      <c r="AT145" s="4"/>
    </row>
    <row r="146" spans="1:46" x14ac:dyDescent="0.25">
      <c r="A146" s="65">
        <v>2021</v>
      </c>
      <c r="B146" s="65">
        <v>12</v>
      </c>
      <c r="C146" s="63">
        <v>7</v>
      </c>
      <c r="D146" s="64">
        <v>1</v>
      </c>
      <c r="E146" s="5">
        <v>3.1</v>
      </c>
      <c r="F146" s="3">
        <v>0</v>
      </c>
      <c r="G146" s="3">
        <v>2.2999999999999998</v>
      </c>
      <c r="H146" s="3">
        <v>0</v>
      </c>
      <c r="I146" s="3">
        <v>3</v>
      </c>
      <c r="J146" s="3">
        <v>0</v>
      </c>
      <c r="K146" s="3">
        <v>0</v>
      </c>
      <c r="L146" s="3">
        <v>0</v>
      </c>
      <c r="M146" s="3">
        <v>0</v>
      </c>
      <c r="N146" s="3">
        <v>0.4</v>
      </c>
      <c r="O146" s="3">
        <v>2.4500000000000002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0.9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0.2</v>
      </c>
      <c r="AE146" s="3">
        <v>0.25</v>
      </c>
      <c r="AF146" s="3">
        <v>0.2</v>
      </c>
      <c r="AG146" s="3">
        <v>0.2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9.9999999999999992E-2</v>
      </c>
      <c r="AQ146" s="3">
        <v>0</v>
      </c>
      <c r="AR146" s="3">
        <v>0</v>
      </c>
      <c r="AS146" s="3">
        <v>0</v>
      </c>
      <c r="AT146" s="4"/>
    </row>
    <row r="147" spans="1:46" x14ac:dyDescent="0.25">
      <c r="A147" s="65">
        <v>2021</v>
      </c>
      <c r="B147" s="65">
        <v>12</v>
      </c>
      <c r="C147" s="63">
        <v>7</v>
      </c>
      <c r="D147" s="64">
        <v>2</v>
      </c>
      <c r="E147" s="5">
        <v>3.1</v>
      </c>
      <c r="F147" s="3">
        <v>0</v>
      </c>
      <c r="G147" s="3">
        <v>0.72833333333333328</v>
      </c>
      <c r="H147" s="3">
        <v>0</v>
      </c>
      <c r="I147" s="3">
        <v>3</v>
      </c>
      <c r="J147" s="3">
        <v>0</v>
      </c>
      <c r="K147" s="3">
        <v>0</v>
      </c>
      <c r="L147" s="3">
        <v>0</v>
      </c>
      <c r="M147" s="3">
        <v>0</v>
      </c>
      <c r="N147" s="3">
        <v>0.4</v>
      </c>
      <c r="O147" s="3">
        <v>2.4500000000000002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0.9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0.2</v>
      </c>
      <c r="AE147" s="3">
        <v>0.25</v>
      </c>
      <c r="AF147" s="3">
        <v>0.2</v>
      </c>
      <c r="AG147" s="3">
        <v>0.2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4"/>
    </row>
    <row r="148" spans="1:46" x14ac:dyDescent="0.25">
      <c r="A148" s="65">
        <v>2021</v>
      </c>
      <c r="B148" s="65">
        <v>12</v>
      </c>
      <c r="C148" s="63">
        <v>7</v>
      </c>
      <c r="D148" s="64">
        <v>3</v>
      </c>
      <c r="E148" s="5">
        <v>0.36166666666666669</v>
      </c>
      <c r="F148" s="3">
        <v>0</v>
      </c>
      <c r="G148" s="3">
        <v>0</v>
      </c>
      <c r="H148" s="3">
        <v>0</v>
      </c>
      <c r="I148" s="3">
        <v>3</v>
      </c>
      <c r="J148" s="3">
        <v>0</v>
      </c>
      <c r="K148" s="3">
        <v>0</v>
      </c>
      <c r="L148" s="3">
        <v>0</v>
      </c>
      <c r="M148" s="3">
        <v>0</v>
      </c>
      <c r="N148" s="3">
        <v>0.4</v>
      </c>
      <c r="O148" s="3">
        <v>2.4500000000000002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0.9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0.2</v>
      </c>
      <c r="AE148" s="3">
        <v>0.25</v>
      </c>
      <c r="AF148" s="3">
        <v>0.2</v>
      </c>
      <c r="AG148" s="3">
        <v>0.2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4"/>
    </row>
    <row r="149" spans="1:46" x14ac:dyDescent="0.25">
      <c r="A149" s="65">
        <v>2021</v>
      </c>
      <c r="B149" s="65">
        <v>12</v>
      </c>
      <c r="C149" s="63">
        <v>7</v>
      </c>
      <c r="D149" s="64">
        <v>4</v>
      </c>
      <c r="E149" s="5">
        <v>0</v>
      </c>
      <c r="F149" s="3">
        <v>0</v>
      </c>
      <c r="G149" s="3">
        <v>0</v>
      </c>
      <c r="H149" s="3">
        <v>0</v>
      </c>
      <c r="I149" s="3">
        <v>3</v>
      </c>
      <c r="J149" s="3">
        <v>0</v>
      </c>
      <c r="K149" s="3">
        <v>0</v>
      </c>
      <c r="L149" s="3">
        <v>0</v>
      </c>
      <c r="M149" s="3">
        <v>0</v>
      </c>
      <c r="N149" s="3">
        <v>0.4</v>
      </c>
      <c r="O149" s="3">
        <v>2.4500000000000002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0.9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0.2</v>
      </c>
      <c r="AE149" s="3">
        <v>0.25</v>
      </c>
      <c r="AF149" s="3">
        <v>0.2</v>
      </c>
      <c r="AG149" s="3">
        <v>0.2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4"/>
    </row>
    <row r="150" spans="1:46" x14ac:dyDescent="0.25">
      <c r="A150" s="65">
        <v>2021</v>
      </c>
      <c r="B150" s="65">
        <v>12</v>
      </c>
      <c r="C150" s="63">
        <v>7</v>
      </c>
      <c r="D150" s="64">
        <v>5</v>
      </c>
      <c r="E150" s="5">
        <v>0</v>
      </c>
      <c r="F150" s="3">
        <v>0</v>
      </c>
      <c r="G150" s="3">
        <v>0</v>
      </c>
      <c r="H150" s="3">
        <v>0</v>
      </c>
      <c r="I150" s="3">
        <v>3</v>
      </c>
      <c r="J150" s="3">
        <v>0</v>
      </c>
      <c r="K150" s="3">
        <v>0</v>
      </c>
      <c r="L150" s="3">
        <v>0</v>
      </c>
      <c r="M150" s="3">
        <v>0</v>
      </c>
      <c r="N150" s="3">
        <v>0.4</v>
      </c>
      <c r="O150" s="3">
        <v>2.4500000000000002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0.9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0.2</v>
      </c>
      <c r="AE150" s="3">
        <v>0.25</v>
      </c>
      <c r="AF150" s="3">
        <v>0.2</v>
      </c>
      <c r="AG150" s="3">
        <v>0.2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4"/>
    </row>
    <row r="151" spans="1:46" x14ac:dyDescent="0.25">
      <c r="A151" s="65">
        <v>2021</v>
      </c>
      <c r="B151" s="65">
        <v>12</v>
      </c>
      <c r="C151" s="63">
        <v>7</v>
      </c>
      <c r="D151" s="64">
        <v>6</v>
      </c>
      <c r="E151" s="5">
        <v>0</v>
      </c>
      <c r="F151" s="3">
        <v>0</v>
      </c>
      <c r="G151" s="3">
        <v>0</v>
      </c>
      <c r="H151" s="3">
        <v>0</v>
      </c>
      <c r="I151" s="3">
        <v>3</v>
      </c>
      <c r="J151" s="3">
        <v>0</v>
      </c>
      <c r="K151" s="3">
        <v>0</v>
      </c>
      <c r="L151" s="3">
        <v>0</v>
      </c>
      <c r="M151" s="3">
        <v>0</v>
      </c>
      <c r="N151" s="3">
        <v>0.4</v>
      </c>
      <c r="O151" s="3">
        <v>2.4500000000000002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0.9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0.2</v>
      </c>
      <c r="AE151" s="3">
        <v>0.25</v>
      </c>
      <c r="AF151" s="3">
        <v>0.2</v>
      </c>
      <c r="AG151" s="3">
        <v>0.2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4"/>
    </row>
    <row r="152" spans="1:46" x14ac:dyDescent="0.25">
      <c r="A152" s="65">
        <v>2021</v>
      </c>
      <c r="B152" s="65">
        <v>12</v>
      </c>
      <c r="C152" s="63">
        <v>7</v>
      </c>
      <c r="D152" s="64">
        <v>7</v>
      </c>
      <c r="E152" s="5">
        <v>0</v>
      </c>
      <c r="F152" s="3">
        <v>0</v>
      </c>
      <c r="G152" s="3">
        <v>0</v>
      </c>
      <c r="H152" s="3">
        <v>0</v>
      </c>
      <c r="I152" s="3">
        <v>3</v>
      </c>
      <c r="J152" s="3">
        <v>0</v>
      </c>
      <c r="K152" s="3">
        <v>0</v>
      </c>
      <c r="L152" s="3">
        <v>0</v>
      </c>
      <c r="M152" s="3">
        <v>0</v>
      </c>
      <c r="N152" s="3">
        <v>0.4</v>
      </c>
      <c r="O152" s="3">
        <v>2.4500000000000002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0.9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0.2</v>
      </c>
      <c r="AE152" s="3">
        <v>0.25</v>
      </c>
      <c r="AF152" s="3">
        <v>0.2</v>
      </c>
      <c r="AG152" s="3">
        <v>0.2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4"/>
    </row>
    <row r="153" spans="1:46" x14ac:dyDescent="0.25">
      <c r="A153" s="65">
        <v>2021</v>
      </c>
      <c r="B153" s="65">
        <v>12</v>
      </c>
      <c r="C153" s="63">
        <v>7</v>
      </c>
      <c r="D153" s="64">
        <v>8</v>
      </c>
      <c r="E153" s="5">
        <v>0</v>
      </c>
      <c r="F153" s="3">
        <v>0</v>
      </c>
      <c r="G153" s="3">
        <v>0</v>
      </c>
      <c r="H153" s="3">
        <v>0</v>
      </c>
      <c r="I153" s="3">
        <v>2.0999999999999996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0.69416666666666671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0.9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0.2</v>
      </c>
      <c r="AE153" s="3">
        <v>0.25</v>
      </c>
      <c r="AF153" s="3">
        <v>0.2</v>
      </c>
      <c r="AG153" s="3">
        <v>0.2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4"/>
    </row>
    <row r="154" spans="1:46" x14ac:dyDescent="0.25">
      <c r="A154" s="65">
        <v>2021</v>
      </c>
      <c r="B154" s="65">
        <v>12</v>
      </c>
      <c r="C154" s="63">
        <v>7</v>
      </c>
      <c r="D154" s="64">
        <v>9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0.9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0.2</v>
      </c>
      <c r="AE154" s="3">
        <v>0.25</v>
      </c>
      <c r="AF154" s="3">
        <v>0.2</v>
      </c>
      <c r="AG154" s="3">
        <v>0.2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4"/>
    </row>
    <row r="155" spans="1:46" x14ac:dyDescent="0.25">
      <c r="A155" s="65">
        <v>2021</v>
      </c>
      <c r="B155" s="65">
        <v>12</v>
      </c>
      <c r="C155" s="63">
        <v>7</v>
      </c>
      <c r="D155" s="64">
        <v>10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0.20499999999999999</v>
      </c>
      <c r="W155" s="3">
        <v>0.9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0.2</v>
      </c>
      <c r="AE155" s="3">
        <v>0.25</v>
      </c>
      <c r="AF155" s="3">
        <v>0.2</v>
      </c>
      <c r="AG155" s="3">
        <v>0.2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4"/>
    </row>
    <row r="156" spans="1:46" x14ac:dyDescent="0.25">
      <c r="A156" s="65">
        <v>2021</v>
      </c>
      <c r="B156" s="65">
        <v>12</v>
      </c>
      <c r="C156" s="63">
        <v>7</v>
      </c>
      <c r="D156" s="64">
        <v>11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0.56333333333333335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0.41</v>
      </c>
      <c r="W156" s="3">
        <v>0.9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0.2</v>
      </c>
      <c r="AE156" s="3">
        <v>0.25</v>
      </c>
      <c r="AF156" s="3">
        <v>0.2</v>
      </c>
      <c r="AG156" s="3">
        <v>0.2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4"/>
    </row>
    <row r="157" spans="1:46" x14ac:dyDescent="0.25">
      <c r="A157" s="65">
        <v>2021</v>
      </c>
      <c r="B157" s="65">
        <v>12</v>
      </c>
      <c r="C157" s="63">
        <v>7</v>
      </c>
      <c r="D157" s="64">
        <v>12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2.6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0.41</v>
      </c>
      <c r="W157" s="3">
        <v>0.9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0.2</v>
      </c>
      <c r="AE157" s="3">
        <v>0.25</v>
      </c>
      <c r="AF157" s="3">
        <v>0.2</v>
      </c>
      <c r="AG157" s="3">
        <v>0.2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4"/>
    </row>
    <row r="158" spans="1:46" x14ac:dyDescent="0.25">
      <c r="A158" s="65">
        <v>2021</v>
      </c>
      <c r="B158" s="65">
        <v>12</v>
      </c>
      <c r="C158" s="63">
        <v>7</v>
      </c>
      <c r="D158" s="64">
        <v>13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2.5566666666666666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0.41</v>
      </c>
      <c r="W158" s="3">
        <v>0.9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0.2</v>
      </c>
      <c r="AE158" s="3">
        <v>0.25</v>
      </c>
      <c r="AF158" s="3">
        <v>0.2</v>
      </c>
      <c r="AG158" s="3">
        <v>0.2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4"/>
    </row>
    <row r="159" spans="1:46" x14ac:dyDescent="0.25">
      <c r="A159" s="65">
        <v>2021</v>
      </c>
      <c r="B159" s="65">
        <v>12</v>
      </c>
      <c r="C159" s="63">
        <v>7</v>
      </c>
      <c r="D159" s="64">
        <v>14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  <c r="J159" s="3">
        <v>1.2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0.41</v>
      </c>
      <c r="W159" s="3">
        <v>0.9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0.2</v>
      </c>
      <c r="AE159" s="3">
        <v>0.25</v>
      </c>
      <c r="AF159" s="3">
        <v>0.2</v>
      </c>
      <c r="AG159" s="3">
        <v>0.2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4"/>
    </row>
    <row r="160" spans="1:46" x14ac:dyDescent="0.25">
      <c r="A160" s="65">
        <v>2021</v>
      </c>
      <c r="B160" s="65">
        <v>12</v>
      </c>
      <c r="C160" s="63">
        <v>7</v>
      </c>
      <c r="D160" s="64">
        <v>15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  <c r="J160" s="3">
        <v>2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0.69333333333333336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0.9</v>
      </c>
      <c r="X160" s="3">
        <v>0</v>
      </c>
      <c r="Y160" s="3">
        <v>0.14499999999999999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0.25</v>
      </c>
      <c r="AF160" s="3">
        <v>0.2</v>
      </c>
      <c r="AG160" s="3">
        <v>0.2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4"/>
    </row>
    <row r="161" spans="1:46" x14ac:dyDescent="0.25">
      <c r="A161" s="65">
        <v>2021</v>
      </c>
      <c r="B161" s="65">
        <v>12</v>
      </c>
      <c r="C161" s="63">
        <v>7</v>
      </c>
      <c r="D161" s="64">
        <v>16</v>
      </c>
      <c r="E161" s="5">
        <v>0</v>
      </c>
      <c r="F161" s="3">
        <v>0</v>
      </c>
      <c r="G161" s="3">
        <v>0</v>
      </c>
      <c r="H161" s="3">
        <v>2.09</v>
      </c>
      <c r="I161" s="3">
        <v>0</v>
      </c>
      <c r="J161" s="3">
        <v>2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2.6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0.9</v>
      </c>
      <c r="X161" s="3">
        <v>0</v>
      </c>
      <c r="Y161" s="3">
        <v>0.3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0.25</v>
      </c>
      <c r="AF161" s="3">
        <v>0.2</v>
      </c>
      <c r="AG161" s="3">
        <v>0.2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4"/>
    </row>
    <row r="162" spans="1:46" x14ac:dyDescent="0.25">
      <c r="A162" s="65">
        <v>2021</v>
      </c>
      <c r="B162" s="65">
        <v>12</v>
      </c>
      <c r="C162" s="63">
        <v>7</v>
      </c>
      <c r="D162" s="64">
        <v>17</v>
      </c>
      <c r="E162" s="5">
        <v>0</v>
      </c>
      <c r="F162" s="3">
        <v>0</v>
      </c>
      <c r="G162" s="3">
        <v>0</v>
      </c>
      <c r="H162" s="3">
        <v>3.8</v>
      </c>
      <c r="I162" s="3">
        <v>0</v>
      </c>
      <c r="J162" s="3">
        <v>2</v>
      </c>
      <c r="K162" s="3">
        <v>0</v>
      </c>
      <c r="L162" s="3">
        <v>0</v>
      </c>
      <c r="M162" s="3">
        <v>0</v>
      </c>
      <c r="N162" s="3">
        <v>0.98333333333333328</v>
      </c>
      <c r="O162" s="3">
        <v>0</v>
      </c>
      <c r="P162" s="3">
        <v>2.6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0.9</v>
      </c>
      <c r="X162" s="3">
        <v>0</v>
      </c>
      <c r="Y162" s="3">
        <v>0.3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0.25</v>
      </c>
      <c r="AF162" s="3">
        <v>0.2</v>
      </c>
      <c r="AG162" s="3">
        <v>0.2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4"/>
    </row>
    <row r="163" spans="1:46" x14ac:dyDescent="0.25">
      <c r="A163" s="65">
        <v>2021</v>
      </c>
      <c r="B163" s="65">
        <v>12</v>
      </c>
      <c r="C163" s="63">
        <v>7</v>
      </c>
      <c r="D163" s="64">
        <v>18</v>
      </c>
      <c r="E163" s="5">
        <v>0</v>
      </c>
      <c r="F163" s="3">
        <v>0</v>
      </c>
      <c r="G163" s="3">
        <v>0</v>
      </c>
      <c r="H163" s="3">
        <v>3.8</v>
      </c>
      <c r="I163" s="3">
        <v>0</v>
      </c>
      <c r="J163" s="3">
        <v>2</v>
      </c>
      <c r="K163" s="3">
        <v>0</v>
      </c>
      <c r="L163" s="3">
        <v>0</v>
      </c>
      <c r="M163" s="3">
        <v>0</v>
      </c>
      <c r="N163" s="3">
        <v>1</v>
      </c>
      <c r="O163" s="3">
        <v>0</v>
      </c>
      <c r="P163" s="3">
        <v>2.6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0.9</v>
      </c>
      <c r="X163" s="3">
        <v>0</v>
      </c>
      <c r="Y163" s="3">
        <v>0.3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0.25</v>
      </c>
      <c r="AF163" s="3">
        <v>0.2</v>
      </c>
      <c r="AG163" s="3">
        <v>0.2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4"/>
    </row>
    <row r="164" spans="1:46" x14ac:dyDescent="0.25">
      <c r="A164" s="65">
        <v>2021</v>
      </c>
      <c r="B164" s="65">
        <v>12</v>
      </c>
      <c r="C164" s="63">
        <v>7</v>
      </c>
      <c r="D164" s="64">
        <v>19</v>
      </c>
      <c r="E164" s="5">
        <v>0</v>
      </c>
      <c r="F164" s="3">
        <v>2.7133333333333334</v>
      </c>
      <c r="G164" s="3">
        <v>0</v>
      </c>
      <c r="H164" s="3">
        <v>3.8</v>
      </c>
      <c r="I164" s="3">
        <v>0</v>
      </c>
      <c r="J164" s="3">
        <v>1.2600000000000002</v>
      </c>
      <c r="K164" s="3">
        <v>0</v>
      </c>
      <c r="L164" s="3">
        <v>1.8333333333333333</v>
      </c>
      <c r="M164" s="3">
        <v>0</v>
      </c>
      <c r="N164" s="3">
        <v>0.57999999999999996</v>
      </c>
      <c r="O164" s="3">
        <v>0</v>
      </c>
      <c r="P164" s="3">
        <v>1.4283333333333332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0.3666666666666667</v>
      </c>
      <c r="W164" s="3">
        <v>0.9</v>
      </c>
      <c r="X164" s="3">
        <v>0</v>
      </c>
      <c r="Y164" s="3">
        <v>0.3</v>
      </c>
      <c r="Z164" s="3">
        <v>0</v>
      </c>
      <c r="AA164" s="3">
        <v>0</v>
      </c>
      <c r="AB164" s="3">
        <v>0</v>
      </c>
      <c r="AC164" s="3">
        <v>0</v>
      </c>
      <c r="AD164" s="3">
        <v>0.18333333333333335</v>
      </c>
      <c r="AE164" s="3">
        <v>0.25</v>
      </c>
      <c r="AF164" s="3">
        <v>0.2</v>
      </c>
      <c r="AG164" s="3">
        <v>0.2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3.5833333333333335</v>
      </c>
      <c r="AT164" s="4"/>
    </row>
    <row r="165" spans="1:46" x14ac:dyDescent="0.25">
      <c r="A165" s="65">
        <v>2021</v>
      </c>
      <c r="B165" s="65">
        <v>12</v>
      </c>
      <c r="C165" s="63">
        <v>7</v>
      </c>
      <c r="D165" s="64">
        <v>20</v>
      </c>
      <c r="E165" s="5">
        <v>0</v>
      </c>
      <c r="F165" s="3">
        <v>3.7</v>
      </c>
      <c r="G165" s="3">
        <v>0</v>
      </c>
      <c r="H165" s="3">
        <v>3.8</v>
      </c>
      <c r="I165" s="3">
        <v>0</v>
      </c>
      <c r="J165" s="3">
        <v>2</v>
      </c>
      <c r="K165" s="3">
        <v>0</v>
      </c>
      <c r="L165" s="3">
        <v>2</v>
      </c>
      <c r="M165" s="3">
        <v>0</v>
      </c>
      <c r="N165" s="3">
        <v>1</v>
      </c>
      <c r="O165" s="3">
        <v>0</v>
      </c>
      <c r="P165" s="3">
        <v>2.6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0.4</v>
      </c>
      <c r="W165" s="3">
        <v>0.9</v>
      </c>
      <c r="X165" s="3">
        <v>0</v>
      </c>
      <c r="Y165" s="3">
        <v>0.3</v>
      </c>
      <c r="Z165" s="3">
        <v>0</v>
      </c>
      <c r="AA165" s="3">
        <v>0</v>
      </c>
      <c r="AB165" s="3">
        <v>0</v>
      </c>
      <c r="AC165" s="3">
        <v>0</v>
      </c>
      <c r="AD165" s="3">
        <v>0.2</v>
      </c>
      <c r="AE165" s="3">
        <v>0.25</v>
      </c>
      <c r="AF165" s="3">
        <v>0.2</v>
      </c>
      <c r="AG165" s="3">
        <v>0.2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1.6666666666666667</v>
      </c>
      <c r="AR165" s="3">
        <v>0</v>
      </c>
      <c r="AS165" s="3">
        <v>5</v>
      </c>
      <c r="AT165" s="4"/>
    </row>
    <row r="166" spans="1:46" x14ac:dyDescent="0.25">
      <c r="A166" s="65">
        <v>2021</v>
      </c>
      <c r="B166" s="65">
        <v>12</v>
      </c>
      <c r="C166" s="63">
        <v>7</v>
      </c>
      <c r="D166" s="64">
        <v>21</v>
      </c>
      <c r="E166" s="5">
        <v>0</v>
      </c>
      <c r="F166" s="3">
        <v>3.7</v>
      </c>
      <c r="G166" s="3">
        <v>0</v>
      </c>
      <c r="H166" s="3">
        <v>3.8</v>
      </c>
      <c r="I166" s="3">
        <v>0</v>
      </c>
      <c r="J166" s="3">
        <v>2</v>
      </c>
      <c r="K166" s="3">
        <v>0</v>
      </c>
      <c r="L166" s="3">
        <v>2</v>
      </c>
      <c r="M166" s="3">
        <v>0</v>
      </c>
      <c r="N166" s="3">
        <v>1</v>
      </c>
      <c r="O166" s="3">
        <v>0</v>
      </c>
      <c r="P166" s="3">
        <v>2.6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0.4</v>
      </c>
      <c r="W166" s="3">
        <v>0.9</v>
      </c>
      <c r="X166" s="3">
        <v>0</v>
      </c>
      <c r="Y166" s="3">
        <v>0.3</v>
      </c>
      <c r="Z166" s="3">
        <v>0</v>
      </c>
      <c r="AA166" s="3">
        <v>0</v>
      </c>
      <c r="AB166" s="3">
        <v>0</v>
      </c>
      <c r="AC166" s="3">
        <v>0</v>
      </c>
      <c r="AD166" s="3">
        <v>0.2</v>
      </c>
      <c r="AE166" s="3">
        <v>0.25</v>
      </c>
      <c r="AF166" s="3">
        <v>0.2</v>
      </c>
      <c r="AG166" s="3">
        <v>0.2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2</v>
      </c>
      <c r="AR166" s="3">
        <v>0</v>
      </c>
      <c r="AS166" s="3">
        <v>5</v>
      </c>
      <c r="AT166" s="4"/>
    </row>
    <row r="167" spans="1:46" x14ac:dyDescent="0.25">
      <c r="A167" s="65">
        <v>2021</v>
      </c>
      <c r="B167" s="65">
        <v>12</v>
      </c>
      <c r="C167" s="63">
        <v>7</v>
      </c>
      <c r="D167" s="64">
        <v>22</v>
      </c>
      <c r="E167" s="5">
        <v>0</v>
      </c>
      <c r="F167" s="3">
        <v>3.7</v>
      </c>
      <c r="G167" s="3">
        <v>0</v>
      </c>
      <c r="H167" s="3">
        <v>3.8</v>
      </c>
      <c r="I167" s="3">
        <v>0</v>
      </c>
      <c r="J167" s="3">
        <v>2</v>
      </c>
      <c r="K167" s="3">
        <v>0</v>
      </c>
      <c r="L167" s="3">
        <v>2</v>
      </c>
      <c r="M167" s="3">
        <v>0</v>
      </c>
      <c r="N167" s="3">
        <v>1</v>
      </c>
      <c r="O167" s="3">
        <v>0</v>
      </c>
      <c r="P167" s="3">
        <v>2.6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0.4</v>
      </c>
      <c r="W167" s="3">
        <v>0.9</v>
      </c>
      <c r="X167" s="3">
        <v>0</v>
      </c>
      <c r="Y167" s="3">
        <v>0.3</v>
      </c>
      <c r="Z167" s="3">
        <v>0</v>
      </c>
      <c r="AA167" s="3">
        <v>0</v>
      </c>
      <c r="AB167" s="3">
        <v>0</v>
      </c>
      <c r="AC167" s="3">
        <v>0</v>
      </c>
      <c r="AD167" s="3">
        <v>0.2</v>
      </c>
      <c r="AE167" s="3">
        <v>0.25</v>
      </c>
      <c r="AF167" s="3">
        <v>0.2</v>
      </c>
      <c r="AG167" s="3">
        <v>0.2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2</v>
      </c>
      <c r="AR167" s="3">
        <v>0</v>
      </c>
      <c r="AS167" s="3">
        <v>5</v>
      </c>
      <c r="AT167" s="4"/>
    </row>
    <row r="168" spans="1:46" x14ac:dyDescent="0.25">
      <c r="A168" s="65">
        <v>2021</v>
      </c>
      <c r="B168" s="65">
        <v>12</v>
      </c>
      <c r="C168" s="63">
        <v>7</v>
      </c>
      <c r="D168" s="64">
        <v>23</v>
      </c>
      <c r="E168" s="5">
        <v>0</v>
      </c>
      <c r="F168" s="3">
        <v>3.7</v>
      </c>
      <c r="G168" s="3">
        <v>0</v>
      </c>
      <c r="H168" s="3">
        <v>3.8</v>
      </c>
      <c r="I168" s="3">
        <v>0</v>
      </c>
      <c r="J168" s="3">
        <v>2</v>
      </c>
      <c r="K168" s="3">
        <v>0</v>
      </c>
      <c r="L168" s="3">
        <v>2</v>
      </c>
      <c r="M168" s="3">
        <v>0</v>
      </c>
      <c r="N168" s="3">
        <v>1</v>
      </c>
      <c r="O168" s="3">
        <v>0</v>
      </c>
      <c r="P168" s="3">
        <v>2.6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0.4</v>
      </c>
      <c r="W168" s="3">
        <v>0.9</v>
      </c>
      <c r="X168" s="3">
        <v>0</v>
      </c>
      <c r="Y168" s="3">
        <v>0.3</v>
      </c>
      <c r="Z168" s="3">
        <v>0</v>
      </c>
      <c r="AA168" s="3">
        <v>0</v>
      </c>
      <c r="AB168" s="3">
        <v>0</v>
      </c>
      <c r="AC168" s="3">
        <v>0</v>
      </c>
      <c r="AD168" s="3">
        <v>0.2</v>
      </c>
      <c r="AE168" s="3">
        <v>0.25</v>
      </c>
      <c r="AF168" s="3">
        <v>0.2</v>
      </c>
      <c r="AG168" s="3">
        <v>0.2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2</v>
      </c>
      <c r="AR168" s="3">
        <v>0</v>
      </c>
      <c r="AS168" s="3">
        <v>5</v>
      </c>
      <c r="AT168" s="4"/>
    </row>
    <row r="169" spans="1:46" x14ac:dyDescent="0.25">
      <c r="A169" s="65">
        <v>2021</v>
      </c>
      <c r="B169" s="65">
        <v>12</v>
      </c>
      <c r="C169" s="63">
        <v>7</v>
      </c>
      <c r="D169" s="64">
        <v>24</v>
      </c>
      <c r="E169" s="5">
        <v>0</v>
      </c>
      <c r="F169" s="3">
        <v>3.7</v>
      </c>
      <c r="G169" s="3">
        <v>0</v>
      </c>
      <c r="H169" s="3">
        <v>3.8</v>
      </c>
      <c r="I169" s="3">
        <v>0</v>
      </c>
      <c r="J169" s="3">
        <v>2</v>
      </c>
      <c r="K169" s="3">
        <v>0</v>
      </c>
      <c r="L169" s="3">
        <v>1.8333333333333333</v>
      </c>
      <c r="M169" s="3">
        <v>0</v>
      </c>
      <c r="N169" s="3">
        <v>1</v>
      </c>
      <c r="O169" s="3">
        <v>0</v>
      </c>
      <c r="P169" s="3">
        <v>2.6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5.3333333333333337E-2</v>
      </c>
      <c r="W169" s="3">
        <v>0.9</v>
      </c>
      <c r="X169" s="3">
        <v>0</v>
      </c>
      <c r="Y169" s="3">
        <v>0.3</v>
      </c>
      <c r="Z169" s="3">
        <v>0</v>
      </c>
      <c r="AA169" s="3">
        <v>0</v>
      </c>
      <c r="AB169" s="3">
        <v>0</v>
      </c>
      <c r="AC169" s="3">
        <v>0</v>
      </c>
      <c r="AD169" s="3">
        <v>0.2</v>
      </c>
      <c r="AE169" s="3">
        <v>0.25</v>
      </c>
      <c r="AF169" s="3">
        <v>0.2</v>
      </c>
      <c r="AG169" s="3">
        <v>0.2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2</v>
      </c>
      <c r="AR169" s="3">
        <v>0</v>
      </c>
      <c r="AS169" s="3">
        <v>5</v>
      </c>
      <c r="AT169" s="4"/>
    </row>
    <row r="170" spans="1:46" x14ac:dyDescent="0.25">
      <c r="A170" s="65">
        <v>2021</v>
      </c>
      <c r="B170" s="65">
        <v>12</v>
      </c>
      <c r="C170" s="63">
        <v>8</v>
      </c>
      <c r="D170" s="64">
        <v>1</v>
      </c>
      <c r="E170" s="5">
        <v>0</v>
      </c>
      <c r="F170" s="3">
        <v>3.7</v>
      </c>
      <c r="G170" s="3">
        <v>0</v>
      </c>
      <c r="H170" s="3">
        <v>3.8</v>
      </c>
      <c r="I170" s="3">
        <v>0</v>
      </c>
      <c r="J170" s="3">
        <v>2</v>
      </c>
      <c r="K170" s="3">
        <v>0</v>
      </c>
      <c r="L170" s="3">
        <v>0</v>
      </c>
      <c r="M170" s="3">
        <v>0</v>
      </c>
      <c r="N170" s="3">
        <v>1</v>
      </c>
      <c r="O170" s="3">
        <v>0</v>
      </c>
      <c r="P170" s="3">
        <v>2.6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0.9</v>
      </c>
      <c r="X170" s="3">
        <v>0</v>
      </c>
      <c r="Y170" s="3">
        <v>0.3</v>
      </c>
      <c r="Z170" s="3">
        <v>0</v>
      </c>
      <c r="AA170" s="3">
        <v>0</v>
      </c>
      <c r="AB170" s="3">
        <v>0</v>
      </c>
      <c r="AC170" s="3">
        <v>0</v>
      </c>
      <c r="AD170" s="3">
        <v>0.2</v>
      </c>
      <c r="AE170" s="3">
        <v>0.25</v>
      </c>
      <c r="AF170" s="3">
        <v>0.2</v>
      </c>
      <c r="AG170" s="3">
        <v>0.2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0.1</v>
      </c>
      <c r="AR170" s="3">
        <v>0</v>
      </c>
      <c r="AS170" s="3">
        <v>3.75</v>
      </c>
      <c r="AT170" s="4"/>
    </row>
    <row r="171" spans="1:46" x14ac:dyDescent="0.25">
      <c r="A171" s="65">
        <v>2021</v>
      </c>
      <c r="B171" s="65">
        <v>12</v>
      </c>
      <c r="C171" s="63">
        <v>8</v>
      </c>
      <c r="D171" s="64">
        <v>2</v>
      </c>
      <c r="E171" s="5">
        <v>0</v>
      </c>
      <c r="F171" s="3">
        <v>0.49333333333333335</v>
      </c>
      <c r="G171" s="3">
        <v>0</v>
      </c>
      <c r="H171" s="3">
        <v>1.8366666666666667</v>
      </c>
      <c r="I171" s="3">
        <v>0</v>
      </c>
      <c r="J171" s="3">
        <v>2</v>
      </c>
      <c r="K171" s="3">
        <v>0</v>
      </c>
      <c r="L171" s="3">
        <v>0</v>
      </c>
      <c r="M171" s="3">
        <v>0</v>
      </c>
      <c r="N171" s="3">
        <v>1</v>
      </c>
      <c r="O171" s="3">
        <v>0</v>
      </c>
      <c r="P171" s="3">
        <v>2.6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0.9</v>
      </c>
      <c r="X171" s="3">
        <v>0</v>
      </c>
      <c r="Y171" s="3">
        <v>0.3</v>
      </c>
      <c r="Z171" s="3">
        <v>0</v>
      </c>
      <c r="AA171" s="3">
        <v>0</v>
      </c>
      <c r="AB171" s="3">
        <v>0</v>
      </c>
      <c r="AC171" s="3">
        <v>0</v>
      </c>
      <c r="AD171" s="3">
        <v>0.2</v>
      </c>
      <c r="AE171" s="3">
        <v>0.25</v>
      </c>
      <c r="AF171" s="3">
        <v>0.2</v>
      </c>
      <c r="AG171" s="3">
        <v>0.2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4"/>
    </row>
    <row r="172" spans="1:46" x14ac:dyDescent="0.25">
      <c r="A172" s="65">
        <v>2021</v>
      </c>
      <c r="B172" s="65">
        <v>12</v>
      </c>
      <c r="C172" s="63">
        <v>8</v>
      </c>
      <c r="D172" s="64">
        <v>3</v>
      </c>
      <c r="E172" s="5">
        <v>0</v>
      </c>
      <c r="F172" s="3">
        <v>0</v>
      </c>
      <c r="G172" s="3">
        <v>0</v>
      </c>
      <c r="H172" s="3">
        <v>0</v>
      </c>
      <c r="I172" s="3">
        <v>0</v>
      </c>
      <c r="J172" s="3">
        <v>2</v>
      </c>
      <c r="K172" s="3">
        <v>0</v>
      </c>
      <c r="L172" s="3">
        <v>0</v>
      </c>
      <c r="M172" s="3">
        <v>0</v>
      </c>
      <c r="N172" s="3">
        <v>1</v>
      </c>
      <c r="O172" s="3">
        <v>0</v>
      </c>
      <c r="P172" s="3">
        <v>2.6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0.9</v>
      </c>
      <c r="X172" s="3">
        <v>0</v>
      </c>
      <c r="Y172" s="3">
        <v>0.01</v>
      </c>
      <c r="Z172" s="3">
        <v>0</v>
      </c>
      <c r="AA172" s="3">
        <v>0</v>
      </c>
      <c r="AB172" s="3">
        <v>0</v>
      </c>
      <c r="AC172" s="3">
        <v>0</v>
      </c>
      <c r="AD172" s="3">
        <v>0.2</v>
      </c>
      <c r="AE172" s="3">
        <v>0.25</v>
      </c>
      <c r="AF172" s="3">
        <v>0.2</v>
      </c>
      <c r="AG172" s="3">
        <v>0.2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4"/>
    </row>
    <row r="173" spans="1:46" x14ac:dyDescent="0.25">
      <c r="A173" s="65">
        <v>2021</v>
      </c>
      <c r="B173" s="65">
        <v>12</v>
      </c>
      <c r="C173" s="63">
        <v>8</v>
      </c>
      <c r="D173" s="64">
        <v>4</v>
      </c>
      <c r="E173" s="5">
        <v>0</v>
      </c>
      <c r="F173" s="3">
        <v>0</v>
      </c>
      <c r="G173" s="3">
        <v>0</v>
      </c>
      <c r="H173" s="3">
        <v>0</v>
      </c>
      <c r="I173" s="3">
        <v>0</v>
      </c>
      <c r="J173" s="3">
        <v>2</v>
      </c>
      <c r="K173" s="3">
        <v>0</v>
      </c>
      <c r="L173" s="3">
        <v>0</v>
      </c>
      <c r="M173" s="3">
        <v>0</v>
      </c>
      <c r="N173" s="3">
        <v>1</v>
      </c>
      <c r="O173" s="3">
        <v>0</v>
      </c>
      <c r="P173" s="3">
        <v>2.6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0.9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0.2</v>
      </c>
      <c r="AE173" s="3">
        <v>0.25</v>
      </c>
      <c r="AF173" s="3">
        <v>0.2</v>
      </c>
      <c r="AG173" s="3">
        <v>0.2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4"/>
    </row>
    <row r="174" spans="1:46" x14ac:dyDescent="0.25">
      <c r="A174" s="65">
        <v>2021</v>
      </c>
      <c r="B174" s="65">
        <v>12</v>
      </c>
      <c r="C174" s="63">
        <v>8</v>
      </c>
      <c r="D174" s="64">
        <v>5</v>
      </c>
      <c r="E174" s="5">
        <v>0</v>
      </c>
      <c r="F174" s="3">
        <v>0</v>
      </c>
      <c r="G174" s="3">
        <v>0</v>
      </c>
      <c r="H174" s="3">
        <v>0</v>
      </c>
      <c r="I174" s="3">
        <v>0</v>
      </c>
      <c r="J174" s="3">
        <v>2</v>
      </c>
      <c r="K174" s="3">
        <v>0</v>
      </c>
      <c r="L174" s="3">
        <v>0</v>
      </c>
      <c r="M174" s="3">
        <v>0</v>
      </c>
      <c r="N174" s="3">
        <v>1</v>
      </c>
      <c r="O174" s="3">
        <v>0</v>
      </c>
      <c r="P174" s="3">
        <v>2.6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0.9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0.2</v>
      </c>
      <c r="AE174" s="3">
        <v>0.25</v>
      </c>
      <c r="AF174" s="3">
        <v>0.2</v>
      </c>
      <c r="AG174" s="3">
        <v>0.2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4"/>
    </row>
    <row r="175" spans="1:46" x14ac:dyDescent="0.25">
      <c r="A175" s="65">
        <v>2021</v>
      </c>
      <c r="B175" s="65">
        <v>12</v>
      </c>
      <c r="C175" s="63">
        <v>8</v>
      </c>
      <c r="D175" s="64">
        <v>6</v>
      </c>
      <c r="E175" s="5">
        <v>0</v>
      </c>
      <c r="F175" s="3">
        <v>0</v>
      </c>
      <c r="G175" s="3">
        <v>0</v>
      </c>
      <c r="H175" s="3">
        <v>0</v>
      </c>
      <c r="I175" s="3">
        <v>0</v>
      </c>
      <c r="J175" s="3">
        <v>2</v>
      </c>
      <c r="K175" s="3">
        <v>0</v>
      </c>
      <c r="L175" s="3">
        <v>0</v>
      </c>
      <c r="M175" s="3">
        <v>0</v>
      </c>
      <c r="N175" s="3">
        <v>1</v>
      </c>
      <c r="O175" s="3">
        <v>0</v>
      </c>
      <c r="P175" s="3">
        <v>2.6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0.9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0.2</v>
      </c>
      <c r="AE175" s="3">
        <v>0.25</v>
      </c>
      <c r="AF175" s="3">
        <v>0.2</v>
      </c>
      <c r="AG175" s="3">
        <v>0.2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4"/>
    </row>
    <row r="176" spans="1:46" x14ac:dyDescent="0.25">
      <c r="A176" s="65">
        <v>2021</v>
      </c>
      <c r="B176" s="65">
        <v>12</v>
      </c>
      <c r="C176" s="63">
        <v>8</v>
      </c>
      <c r="D176" s="64">
        <v>7</v>
      </c>
      <c r="E176" s="5">
        <v>0</v>
      </c>
      <c r="F176" s="3">
        <v>0</v>
      </c>
      <c r="G176" s="3">
        <v>0</v>
      </c>
      <c r="H176" s="3">
        <v>0</v>
      </c>
      <c r="I176" s="3">
        <v>0</v>
      </c>
      <c r="J176" s="3">
        <v>2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0.38</v>
      </c>
      <c r="W176" s="3">
        <v>0.9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0.2</v>
      </c>
      <c r="AE176" s="3">
        <v>0.25</v>
      </c>
      <c r="AF176" s="3">
        <v>0.2</v>
      </c>
      <c r="AG176" s="3">
        <v>0.2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4"/>
    </row>
    <row r="177" spans="1:46" x14ac:dyDescent="0.25">
      <c r="A177" s="65">
        <v>2021</v>
      </c>
      <c r="B177" s="65">
        <v>12</v>
      </c>
      <c r="C177" s="63">
        <v>8</v>
      </c>
      <c r="D177" s="64">
        <v>8</v>
      </c>
      <c r="E177" s="5">
        <v>0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3">
        <v>0</v>
      </c>
      <c r="L177" s="3">
        <v>0</v>
      </c>
      <c r="M177" s="3">
        <v>0</v>
      </c>
      <c r="N177" s="3">
        <v>1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0.4</v>
      </c>
      <c r="W177" s="3">
        <v>0.9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0.2</v>
      </c>
      <c r="AE177" s="3">
        <v>0.25</v>
      </c>
      <c r="AF177" s="3">
        <v>0.2</v>
      </c>
      <c r="AG177" s="3">
        <v>0.2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4"/>
    </row>
    <row r="178" spans="1:46" x14ac:dyDescent="0.25">
      <c r="A178" s="65">
        <v>2021</v>
      </c>
      <c r="B178" s="65">
        <v>12</v>
      </c>
      <c r="C178" s="63">
        <v>8</v>
      </c>
      <c r="D178" s="64">
        <v>9</v>
      </c>
      <c r="E178" s="5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0.4</v>
      </c>
      <c r="W178" s="3">
        <v>0.9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0.2</v>
      </c>
      <c r="AE178" s="3">
        <v>0.25</v>
      </c>
      <c r="AF178" s="3">
        <v>0.2</v>
      </c>
      <c r="AG178" s="3">
        <v>0.2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4"/>
    </row>
    <row r="179" spans="1:46" x14ac:dyDescent="0.25">
      <c r="A179" s="65">
        <v>2021</v>
      </c>
      <c r="B179" s="65">
        <v>12</v>
      </c>
      <c r="C179" s="63">
        <v>8</v>
      </c>
      <c r="D179" s="64">
        <v>10</v>
      </c>
      <c r="E179" s="5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0.4</v>
      </c>
      <c r="W179" s="3">
        <v>0.9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0.2</v>
      </c>
      <c r="AE179" s="3">
        <v>0.25</v>
      </c>
      <c r="AF179" s="3">
        <v>0.2</v>
      </c>
      <c r="AG179" s="3">
        <v>0.2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4"/>
    </row>
    <row r="180" spans="1:46" x14ac:dyDescent="0.25">
      <c r="A180" s="65">
        <v>2021</v>
      </c>
      <c r="B180" s="65">
        <v>12</v>
      </c>
      <c r="C180" s="63">
        <v>8</v>
      </c>
      <c r="D180" s="64">
        <v>11</v>
      </c>
      <c r="E180" s="5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0.4</v>
      </c>
      <c r="W180" s="3">
        <v>0.9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0.2</v>
      </c>
      <c r="AE180" s="3">
        <v>0.25</v>
      </c>
      <c r="AF180" s="3">
        <v>0.2</v>
      </c>
      <c r="AG180" s="3">
        <v>0.2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4"/>
    </row>
    <row r="181" spans="1:46" x14ac:dyDescent="0.25">
      <c r="A181" s="65">
        <v>2021</v>
      </c>
      <c r="B181" s="65">
        <v>12</v>
      </c>
      <c r="C181" s="63">
        <v>8</v>
      </c>
      <c r="D181" s="64">
        <v>12</v>
      </c>
      <c r="E181" s="5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0.4</v>
      </c>
      <c r="W181" s="3">
        <v>0.9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0.2</v>
      </c>
      <c r="AE181" s="3">
        <v>0.25</v>
      </c>
      <c r="AF181" s="3">
        <v>0.2</v>
      </c>
      <c r="AG181" s="3">
        <v>0.2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4"/>
    </row>
    <row r="182" spans="1:46" x14ac:dyDescent="0.25">
      <c r="A182" s="65">
        <v>2021</v>
      </c>
      <c r="B182" s="65">
        <v>12</v>
      </c>
      <c r="C182" s="63">
        <v>8</v>
      </c>
      <c r="D182" s="64">
        <v>13</v>
      </c>
      <c r="E182" s="5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5.3333333333333337E-2</v>
      </c>
      <c r="W182" s="3">
        <v>0.9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0.2</v>
      </c>
      <c r="AE182" s="3">
        <v>4.1666666666666666E-3</v>
      </c>
      <c r="AF182" s="3">
        <v>0.2</v>
      </c>
      <c r="AG182" s="3">
        <v>0.2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4"/>
    </row>
    <row r="183" spans="1:46" x14ac:dyDescent="0.25">
      <c r="A183" s="65">
        <v>2021</v>
      </c>
      <c r="B183" s="65">
        <v>12</v>
      </c>
      <c r="C183" s="63">
        <v>8</v>
      </c>
      <c r="D183" s="64">
        <v>14</v>
      </c>
      <c r="E183" s="5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0.53083333333333338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0.9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0.2</v>
      </c>
      <c r="AE183" s="3">
        <v>0</v>
      </c>
      <c r="AF183" s="3">
        <v>0.2</v>
      </c>
      <c r="AG183" s="3">
        <v>0.2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4"/>
    </row>
    <row r="184" spans="1:46" x14ac:dyDescent="0.25">
      <c r="A184" s="65">
        <v>2021</v>
      </c>
      <c r="B184" s="65">
        <v>12</v>
      </c>
      <c r="C184" s="63">
        <v>8</v>
      </c>
      <c r="D184" s="64">
        <v>15</v>
      </c>
      <c r="E184" s="5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2.4500000000000002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0.9</v>
      </c>
      <c r="X184" s="3">
        <v>0</v>
      </c>
      <c r="Y184" s="3">
        <v>0.40833333333333333</v>
      </c>
      <c r="Z184" s="3">
        <v>0</v>
      </c>
      <c r="AA184" s="3">
        <v>0</v>
      </c>
      <c r="AB184" s="3">
        <v>0</v>
      </c>
      <c r="AC184" s="3">
        <v>0</v>
      </c>
      <c r="AD184" s="3">
        <v>6.6666666666666666E-2</v>
      </c>
      <c r="AE184" s="3">
        <v>0</v>
      </c>
      <c r="AF184" s="3">
        <v>0.2</v>
      </c>
      <c r="AG184" s="3">
        <v>0.2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4"/>
    </row>
    <row r="185" spans="1:46" x14ac:dyDescent="0.25">
      <c r="A185" s="65">
        <v>2021</v>
      </c>
      <c r="B185" s="65">
        <v>12</v>
      </c>
      <c r="C185" s="63">
        <v>8</v>
      </c>
      <c r="D185" s="64">
        <v>16</v>
      </c>
      <c r="E185" s="5">
        <v>1.1883333333333335</v>
      </c>
      <c r="F185" s="3">
        <v>0</v>
      </c>
      <c r="G185" s="3">
        <v>1.5333333333333332</v>
      </c>
      <c r="H185" s="3">
        <v>0</v>
      </c>
      <c r="I185" s="3">
        <v>2.4000000000000004</v>
      </c>
      <c r="J185" s="3">
        <v>0</v>
      </c>
      <c r="K185" s="3">
        <v>0</v>
      </c>
      <c r="L185" s="3">
        <v>0</v>
      </c>
      <c r="M185" s="3">
        <v>0</v>
      </c>
      <c r="N185" s="3">
        <v>0.45</v>
      </c>
      <c r="O185" s="3">
        <v>2.4500000000000002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0.9</v>
      </c>
      <c r="X185" s="3">
        <v>0</v>
      </c>
      <c r="Y185" s="3">
        <v>0.34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2.1666666666666667E-2</v>
      </c>
      <c r="AF185" s="3">
        <v>0.2</v>
      </c>
      <c r="AG185" s="3">
        <v>0.2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4"/>
    </row>
    <row r="186" spans="1:46" x14ac:dyDescent="0.25">
      <c r="A186" s="65">
        <v>2021</v>
      </c>
      <c r="B186" s="65">
        <v>12</v>
      </c>
      <c r="C186" s="63">
        <v>8</v>
      </c>
      <c r="D186" s="64">
        <v>17</v>
      </c>
      <c r="E186" s="5">
        <v>3.1</v>
      </c>
      <c r="F186" s="3">
        <v>0</v>
      </c>
      <c r="G186" s="3">
        <v>2.2999999999999998</v>
      </c>
      <c r="H186" s="3">
        <v>0</v>
      </c>
      <c r="I186" s="3">
        <v>3</v>
      </c>
      <c r="J186" s="3">
        <v>0</v>
      </c>
      <c r="K186" s="3">
        <v>0</v>
      </c>
      <c r="L186" s="3">
        <v>0</v>
      </c>
      <c r="M186" s="3">
        <v>0</v>
      </c>
      <c r="N186" s="3">
        <v>1</v>
      </c>
      <c r="O186" s="3">
        <v>2.4500000000000002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0.9</v>
      </c>
      <c r="X186" s="3">
        <v>0</v>
      </c>
      <c r="Y186" s="3">
        <v>0.3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0.1</v>
      </c>
      <c r="AF186" s="3">
        <v>0.2</v>
      </c>
      <c r="AG186" s="3">
        <v>0.2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4"/>
    </row>
    <row r="187" spans="1:46" x14ac:dyDescent="0.25">
      <c r="A187" s="65">
        <v>2021</v>
      </c>
      <c r="B187" s="65">
        <v>12</v>
      </c>
      <c r="C187" s="63">
        <v>8</v>
      </c>
      <c r="D187" s="64">
        <v>18</v>
      </c>
      <c r="E187" s="5">
        <v>3.1</v>
      </c>
      <c r="F187" s="3">
        <v>0</v>
      </c>
      <c r="G187" s="3">
        <v>2.2999999999999998</v>
      </c>
      <c r="H187" s="3">
        <v>0</v>
      </c>
      <c r="I187" s="3">
        <v>3</v>
      </c>
      <c r="J187" s="3">
        <v>0</v>
      </c>
      <c r="K187" s="3">
        <v>0</v>
      </c>
      <c r="L187" s="3">
        <v>0</v>
      </c>
      <c r="M187" s="3">
        <v>0</v>
      </c>
      <c r="N187" s="3">
        <v>0.81</v>
      </c>
      <c r="O187" s="3">
        <v>2.4500000000000002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0.78333333333333333</v>
      </c>
      <c r="X187" s="3">
        <v>0</v>
      </c>
      <c r="Y187" s="3">
        <v>0.3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0.1</v>
      </c>
      <c r="AF187" s="3">
        <v>0.2</v>
      </c>
      <c r="AG187" s="3">
        <v>0.2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0.18999999999999997</v>
      </c>
      <c r="AQ187" s="3">
        <v>0</v>
      </c>
      <c r="AR187" s="3">
        <v>4</v>
      </c>
      <c r="AS187" s="3">
        <v>0</v>
      </c>
      <c r="AT187" s="4"/>
    </row>
    <row r="188" spans="1:46" x14ac:dyDescent="0.25">
      <c r="A188" s="65">
        <v>2021</v>
      </c>
      <c r="B188" s="65">
        <v>12</v>
      </c>
      <c r="C188" s="63">
        <v>8</v>
      </c>
      <c r="D188" s="64">
        <v>19</v>
      </c>
      <c r="E188" s="5">
        <v>3.1</v>
      </c>
      <c r="F188" s="3">
        <v>0</v>
      </c>
      <c r="G188" s="3">
        <v>2.2999999999999998</v>
      </c>
      <c r="H188" s="3">
        <v>0</v>
      </c>
      <c r="I188" s="3">
        <v>3</v>
      </c>
      <c r="J188" s="3">
        <v>0.43333333333333335</v>
      </c>
      <c r="K188" s="3">
        <v>1.7666666666666666</v>
      </c>
      <c r="L188" s="3">
        <v>0</v>
      </c>
      <c r="M188" s="3">
        <v>0</v>
      </c>
      <c r="N188" s="3">
        <v>0.4</v>
      </c>
      <c r="O188" s="3">
        <v>2.4500000000000002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0.26499999999999996</v>
      </c>
      <c r="W188" s="3">
        <v>0.2</v>
      </c>
      <c r="X188" s="3">
        <v>0</v>
      </c>
      <c r="Y188" s="3">
        <v>0.3</v>
      </c>
      <c r="Z188" s="3">
        <v>0</v>
      </c>
      <c r="AA188" s="3">
        <v>0</v>
      </c>
      <c r="AB188" s="3">
        <v>0</v>
      </c>
      <c r="AC188" s="3">
        <v>0</v>
      </c>
      <c r="AD188" s="3">
        <v>0.17666666666666667</v>
      </c>
      <c r="AE188" s="3">
        <v>0.1</v>
      </c>
      <c r="AF188" s="3">
        <v>0.2</v>
      </c>
      <c r="AG188" s="3">
        <v>0.2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0.6</v>
      </c>
      <c r="AQ188" s="3">
        <v>0</v>
      </c>
      <c r="AR188" s="3">
        <v>6</v>
      </c>
      <c r="AS188" s="3">
        <v>0</v>
      </c>
      <c r="AT188" s="4"/>
    </row>
    <row r="189" spans="1:46" x14ac:dyDescent="0.25">
      <c r="A189" s="65">
        <v>2021</v>
      </c>
      <c r="B189" s="65">
        <v>12</v>
      </c>
      <c r="C189" s="63">
        <v>8</v>
      </c>
      <c r="D189" s="64">
        <v>20</v>
      </c>
      <c r="E189" s="5">
        <v>3.1</v>
      </c>
      <c r="F189" s="3">
        <v>0</v>
      </c>
      <c r="G189" s="3">
        <v>2.2999999999999998</v>
      </c>
      <c r="H189" s="3">
        <v>0</v>
      </c>
      <c r="I189" s="3">
        <v>3</v>
      </c>
      <c r="J189" s="3">
        <v>2</v>
      </c>
      <c r="K189" s="3">
        <v>2</v>
      </c>
      <c r="L189" s="3">
        <v>0</v>
      </c>
      <c r="M189" s="3">
        <v>0</v>
      </c>
      <c r="N189" s="3">
        <v>0.4</v>
      </c>
      <c r="O189" s="3">
        <v>2.4500000000000002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0.3</v>
      </c>
      <c r="W189" s="3">
        <v>0.2</v>
      </c>
      <c r="X189" s="3">
        <v>0</v>
      </c>
      <c r="Y189" s="3">
        <v>0.3</v>
      </c>
      <c r="Z189" s="3">
        <v>0</v>
      </c>
      <c r="AA189" s="3">
        <v>0</v>
      </c>
      <c r="AB189" s="3">
        <v>0</v>
      </c>
      <c r="AC189" s="3">
        <v>0</v>
      </c>
      <c r="AD189" s="3">
        <v>0.16666666666666669</v>
      </c>
      <c r="AE189" s="3">
        <v>8.0000000000000016E-2</v>
      </c>
      <c r="AF189" s="3">
        <v>0.16000000000000003</v>
      </c>
      <c r="AG189" s="3">
        <v>0.16000000000000003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0.6</v>
      </c>
      <c r="AQ189" s="3">
        <v>0</v>
      </c>
      <c r="AR189" s="3">
        <v>6</v>
      </c>
      <c r="AS189" s="3">
        <v>0</v>
      </c>
      <c r="AT189" s="4"/>
    </row>
    <row r="190" spans="1:46" x14ac:dyDescent="0.25">
      <c r="A190" s="65">
        <v>2021</v>
      </c>
      <c r="B190" s="65">
        <v>12</v>
      </c>
      <c r="C190" s="63">
        <v>8</v>
      </c>
      <c r="D190" s="64">
        <v>21</v>
      </c>
      <c r="E190" s="5">
        <v>3.1</v>
      </c>
      <c r="F190" s="3">
        <v>0</v>
      </c>
      <c r="G190" s="3">
        <v>2.2999999999999998</v>
      </c>
      <c r="H190" s="3">
        <v>0</v>
      </c>
      <c r="I190" s="3">
        <v>3</v>
      </c>
      <c r="J190" s="3">
        <v>2</v>
      </c>
      <c r="K190" s="3">
        <v>2</v>
      </c>
      <c r="L190" s="3">
        <v>0</v>
      </c>
      <c r="M190" s="3">
        <v>0</v>
      </c>
      <c r="N190" s="3">
        <v>0.4</v>
      </c>
      <c r="O190" s="3">
        <v>2.4500000000000002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0.3</v>
      </c>
      <c r="W190" s="3">
        <v>0.2</v>
      </c>
      <c r="X190" s="3">
        <v>0</v>
      </c>
      <c r="Y190" s="3">
        <v>0.3</v>
      </c>
      <c r="Z190" s="3">
        <v>0</v>
      </c>
      <c r="AA190" s="3">
        <v>0</v>
      </c>
      <c r="AB190" s="3">
        <v>0</v>
      </c>
      <c r="AC190" s="3">
        <v>0</v>
      </c>
      <c r="AD190" s="3">
        <v>0.2</v>
      </c>
      <c r="AE190" s="3">
        <v>0.1</v>
      </c>
      <c r="AF190" s="3">
        <v>0.2</v>
      </c>
      <c r="AG190" s="3">
        <v>0.2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0.6</v>
      </c>
      <c r="AQ190" s="3">
        <v>0</v>
      </c>
      <c r="AR190" s="3">
        <v>6</v>
      </c>
      <c r="AS190" s="3">
        <v>0</v>
      </c>
      <c r="AT190" s="4"/>
    </row>
    <row r="191" spans="1:46" x14ac:dyDescent="0.25">
      <c r="A191" s="65">
        <v>2021</v>
      </c>
      <c r="B191" s="65">
        <v>12</v>
      </c>
      <c r="C191" s="63">
        <v>8</v>
      </c>
      <c r="D191" s="64">
        <v>22</v>
      </c>
      <c r="E191" s="5">
        <v>3.1</v>
      </c>
      <c r="F191" s="3">
        <v>0</v>
      </c>
      <c r="G191" s="3">
        <v>2.2999999999999998</v>
      </c>
      <c r="H191" s="3">
        <v>0</v>
      </c>
      <c r="I191" s="3">
        <v>3</v>
      </c>
      <c r="J191" s="3">
        <v>0.53333333333333333</v>
      </c>
      <c r="K191" s="3">
        <v>2</v>
      </c>
      <c r="L191" s="3">
        <v>0</v>
      </c>
      <c r="M191" s="3">
        <v>0</v>
      </c>
      <c r="N191" s="3">
        <v>0.4</v>
      </c>
      <c r="O191" s="3">
        <v>2.4500000000000002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0.3</v>
      </c>
      <c r="W191" s="3">
        <v>0.2</v>
      </c>
      <c r="X191" s="3">
        <v>0</v>
      </c>
      <c r="Y191" s="3">
        <v>0.3</v>
      </c>
      <c r="Z191" s="3">
        <v>0</v>
      </c>
      <c r="AA191" s="3">
        <v>0</v>
      </c>
      <c r="AB191" s="3">
        <v>0</v>
      </c>
      <c r="AC191" s="3">
        <v>0</v>
      </c>
      <c r="AD191" s="3">
        <v>0.2</v>
      </c>
      <c r="AE191" s="3">
        <v>0.1</v>
      </c>
      <c r="AF191" s="3">
        <v>0.2</v>
      </c>
      <c r="AG191" s="3">
        <v>0.2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0.6</v>
      </c>
      <c r="AQ191" s="3">
        <v>0</v>
      </c>
      <c r="AR191" s="3">
        <v>6</v>
      </c>
      <c r="AS191" s="3">
        <v>0</v>
      </c>
      <c r="AT191" s="4"/>
    </row>
    <row r="192" spans="1:46" x14ac:dyDescent="0.25">
      <c r="A192" s="65">
        <v>2021</v>
      </c>
      <c r="B192" s="65">
        <v>12</v>
      </c>
      <c r="C192" s="63">
        <v>8</v>
      </c>
      <c r="D192" s="64">
        <v>23</v>
      </c>
      <c r="E192" s="5">
        <v>3.1</v>
      </c>
      <c r="F192" s="3">
        <v>0</v>
      </c>
      <c r="G192" s="3">
        <v>2.2999999999999998</v>
      </c>
      <c r="H192" s="3">
        <v>0</v>
      </c>
      <c r="I192" s="3">
        <v>3</v>
      </c>
      <c r="J192" s="3">
        <v>0</v>
      </c>
      <c r="K192" s="3">
        <v>2</v>
      </c>
      <c r="L192" s="3">
        <v>0</v>
      </c>
      <c r="M192" s="3">
        <v>0</v>
      </c>
      <c r="N192" s="3">
        <v>0.4</v>
      </c>
      <c r="O192" s="3">
        <v>2.4500000000000002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0.3</v>
      </c>
      <c r="W192" s="3">
        <v>0.2</v>
      </c>
      <c r="X192" s="3">
        <v>0</v>
      </c>
      <c r="Y192" s="3">
        <v>0.3</v>
      </c>
      <c r="Z192" s="3">
        <v>0</v>
      </c>
      <c r="AA192" s="3">
        <v>0</v>
      </c>
      <c r="AB192" s="3">
        <v>0</v>
      </c>
      <c r="AC192" s="3">
        <v>0</v>
      </c>
      <c r="AD192" s="3">
        <v>0.2</v>
      </c>
      <c r="AE192" s="3">
        <v>0.1</v>
      </c>
      <c r="AF192" s="3">
        <v>0.2</v>
      </c>
      <c r="AG192" s="3">
        <v>0.2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0.6</v>
      </c>
      <c r="AQ192" s="3">
        <v>0</v>
      </c>
      <c r="AR192" s="3">
        <v>6</v>
      </c>
      <c r="AS192" s="3">
        <v>0</v>
      </c>
      <c r="AT192" s="4"/>
    </row>
    <row r="193" spans="1:46" x14ac:dyDescent="0.25">
      <c r="A193" s="65">
        <v>2021</v>
      </c>
      <c r="B193" s="65">
        <v>12</v>
      </c>
      <c r="C193" s="63">
        <v>8</v>
      </c>
      <c r="D193" s="64">
        <v>24</v>
      </c>
      <c r="E193" s="5">
        <v>3.1</v>
      </c>
      <c r="F193" s="3">
        <v>0</v>
      </c>
      <c r="G193" s="3">
        <v>2.2999999999999998</v>
      </c>
      <c r="H193" s="3">
        <v>0</v>
      </c>
      <c r="I193" s="3">
        <v>3</v>
      </c>
      <c r="J193" s="3">
        <v>0</v>
      </c>
      <c r="K193" s="3">
        <v>2</v>
      </c>
      <c r="L193" s="3">
        <v>0</v>
      </c>
      <c r="M193" s="3">
        <v>0</v>
      </c>
      <c r="N193" s="3">
        <v>0.4</v>
      </c>
      <c r="O193" s="3">
        <v>2.4500000000000002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0.3</v>
      </c>
      <c r="W193" s="3">
        <v>0.2</v>
      </c>
      <c r="X193" s="3">
        <v>0</v>
      </c>
      <c r="Y193" s="3">
        <v>0.04</v>
      </c>
      <c r="Z193" s="3">
        <v>0</v>
      </c>
      <c r="AA193" s="3">
        <v>0</v>
      </c>
      <c r="AB193" s="3">
        <v>0</v>
      </c>
      <c r="AC193" s="3">
        <v>0</v>
      </c>
      <c r="AD193" s="3">
        <v>0.2</v>
      </c>
      <c r="AE193" s="3">
        <v>0.1</v>
      </c>
      <c r="AF193" s="3">
        <v>0.2</v>
      </c>
      <c r="AG193" s="3">
        <v>0.2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0.6</v>
      </c>
      <c r="AQ193" s="3">
        <v>0</v>
      </c>
      <c r="AR193" s="3">
        <v>6</v>
      </c>
      <c r="AS193" s="3">
        <v>0</v>
      </c>
      <c r="AT193" s="4"/>
    </row>
    <row r="194" spans="1:46" x14ac:dyDescent="0.25">
      <c r="A194" s="65">
        <v>2021</v>
      </c>
      <c r="B194" s="65">
        <v>12</v>
      </c>
      <c r="C194" s="63">
        <v>9</v>
      </c>
      <c r="D194" s="64">
        <v>1</v>
      </c>
      <c r="E194" s="5">
        <v>3.1</v>
      </c>
      <c r="F194" s="3">
        <v>0</v>
      </c>
      <c r="G194" s="3">
        <v>2.2999999999999998</v>
      </c>
      <c r="H194" s="3">
        <v>0</v>
      </c>
      <c r="I194" s="3">
        <v>3</v>
      </c>
      <c r="J194" s="3">
        <v>0</v>
      </c>
      <c r="K194" s="3">
        <v>0.26666666666666666</v>
      </c>
      <c r="L194" s="3">
        <v>0</v>
      </c>
      <c r="M194" s="3">
        <v>0</v>
      </c>
      <c r="N194" s="3">
        <v>0.4</v>
      </c>
      <c r="O194" s="3">
        <v>2.4500000000000002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0.04</v>
      </c>
      <c r="W194" s="3">
        <v>0.2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0.2</v>
      </c>
      <c r="AE194" s="3">
        <v>0.1</v>
      </c>
      <c r="AF194" s="3">
        <v>0.2</v>
      </c>
      <c r="AG194" s="3">
        <v>0.2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0.18</v>
      </c>
      <c r="AQ194" s="3">
        <v>0</v>
      </c>
      <c r="AR194" s="3">
        <v>5.2</v>
      </c>
      <c r="AS194" s="3">
        <v>0</v>
      </c>
      <c r="AT194" s="4"/>
    </row>
    <row r="195" spans="1:46" x14ac:dyDescent="0.25">
      <c r="A195" s="65">
        <v>2021</v>
      </c>
      <c r="B195" s="65">
        <v>12</v>
      </c>
      <c r="C195" s="63">
        <v>9</v>
      </c>
      <c r="D195" s="64">
        <v>2</v>
      </c>
      <c r="E195" s="5">
        <v>3.1</v>
      </c>
      <c r="F195" s="3">
        <v>0</v>
      </c>
      <c r="G195" s="3">
        <v>2.2999999999999998</v>
      </c>
      <c r="H195" s="3">
        <v>0</v>
      </c>
      <c r="I195" s="3">
        <v>3</v>
      </c>
      <c r="J195" s="3">
        <v>0</v>
      </c>
      <c r="K195" s="3">
        <v>0</v>
      </c>
      <c r="L195" s="3">
        <v>0</v>
      </c>
      <c r="M195" s="3">
        <v>0</v>
      </c>
      <c r="N195" s="3">
        <v>0.4</v>
      </c>
      <c r="O195" s="3">
        <v>2.4500000000000002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0.2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0.2</v>
      </c>
      <c r="AE195" s="3">
        <v>0.1</v>
      </c>
      <c r="AF195" s="3">
        <v>0.2</v>
      </c>
      <c r="AG195" s="3">
        <v>0.2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4"/>
    </row>
    <row r="196" spans="1:46" x14ac:dyDescent="0.25">
      <c r="A196" s="65">
        <v>2021</v>
      </c>
      <c r="B196" s="65">
        <v>12</v>
      </c>
      <c r="C196" s="63">
        <v>9</v>
      </c>
      <c r="D196" s="64">
        <v>3</v>
      </c>
      <c r="E196" s="5">
        <v>0</v>
      </c>
      <c r="F196" s="3">
        <v>0</v>
      </c>
      <c r="G196" s="3">
        <v>1.0733333333333333</v>
      </c>
      <c r="H196" s="3">
        <v>0</v>
      </c>
      <c r="I196" s="3">
        <v>3</v>
      </c>
      <c r="J196" s="3">
        <v>0</v>
      </c>
      <c r="K196" s="3">
        <v>0</v>
      </c>
      <c r="L196" s="3">
        <v>0</v>
      </c>
      <c r="M196" s="3">
        <v>0</v>
      </c>
      <c r="N196" s="3">
        <v>0.4</v>
      </c>
      <c r="O196" s="3">
        <v>2.4500000000000002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0.2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0.2</v>
      </c>
      <c r="AE196" s="3">
        <v>0.1</v>
      </c>
      <c r="AF196" s="3">
        <v>0.2</v>
      </c>
      <c r="AG196" s="3">
        <v>0.2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4"/>
    </row>
    <row r="197" spans="1:46" x14ac:dyDescent="0.25">
      <c r="A197" s="65">
        <v>2021</v>
      </c>
      <c r="B197" s="65">
        <v>12</v>
      </c>
      <c r="C197" s="63">
        <v>9</v>
      </c>
      <c r="D197" s="64">
        <v>4</v>
      </c>
      <c r="E197" s="5">
        <v>0</v>
      </c>
      <c r="F197" s="3">
        <v>0</v>
      </c>
      <c r="G197" s="3">
        <v>0</v>
      </c>
      <c r="H197" s="3">
        <v>0</v>
      </c>
      <c r="I197" s="3">
        <v>3</v>
      </c>
      <c r="J197" s="3">
        <v>0</v>
      </c>
      <c r="K197" s="3">
        <v>0</v>
      </c>
      <c r="L197" s="3">
        <v>0</v>
      </c>
      <c r="M197" s="3">
        <v>0</v>
      </c>
      <c r="N197" s="3">
        <v>0.4</v>
      </c>
      <c r="O197" s="3">
        <v>2.4500000000000002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0.2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0.2</v>
      </c>
      <c r="AE197" s="3">
        <v>0.1</v>
      </c>
      <c r="AF197" s="3">
        <v>0.2</v>
      </c>
      <c r="AG197" s="3">
        <v>0.2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4"/>
    </row>
    <row r="198" spans="1:46" x14ac:dyDescent="0.25">
      <c r="A198" s="65">
        <v>2021</v>
      </c>
      <c r="B198" s="65">
        <v>12</v>
      </c>
      <c r="C198" s="63">
        <v>9</v>
      </c>
      <c r="D198" s="64">
        <v>5</v>
      </c>
      <c r="E198" s="5">
        <v>0</v>
      </c>
      <c r="F198" s="3">
        <v>0</v>
      </c>
      <c r="G198" s="3">
        <v>0</v>
      </c>
      <c r="H198" s="3">
        <v>0</v>
      </c>
      <c r="I198" s="3">
        <v>3</v>
      </c>
      <c r="J198" s="3">
        <v>0</v>
      </c>
      <c r="K198" s="3">
        <v>0</v>
      </c>
      <c r="L198" s="3">
        <v>0</v>
      </c>
      <c r="M198" s="3">
        <v>0</v>
      </c>
      <c r="N198" s="3">
        <v>0.4</v>
      </c>
      <c r="O198" s="3">
        <v>2.4500000000000002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0.2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0.2</v>
      </c>
      <c r="AE198" s="3">
        <v>0.1</v>
      </c>
      <c r="AF198" s="3">
        <v>0.2</v>
      </c>
      <c r="AG198" s="3">
        <v>0.2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4"/>
    </row>
    <row r="199" spans="1:46" x14ac:dyDescent="0.25">
      <c r="A199" s="65">
        <v>2021</v>
      </c>
      <c r="B199" s="65">
        <v>12</v>
      </c>
      <c r="C199" s="63">
        <v>9</v>
      </c>
      <c r="D199" s="64">
        <v>6</v>
      </c>
      <c r="E199" s="5">
        <v>0</v>
      </c>
      <c r="F199" s="3">
        <v>0</v>
      </c>
      <c r="G199" s="3">
        <v>0</v>
      </c>
      <c r="H199" s="3">
        <v>0</v>
      </c>
      <c r="I199" s="3">
        <v>3</v>
      </c>
      <c r="J199" s="3">
        <v>0</v>
      </c>
      <c r="K199" s="3">
        <v>0</v>
      </c>
      <c r="L199" s="3">
        <v>0</v>
      </c>
      <c r="M199" s="3">
        <v>0</v>
      </c>
      <c r="N199" s="3">
        <v>0.4</v>
      </c>
      <c r="O199" s="3">
        <v>2.4500000000000002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0.2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0.2</v>
      </c>
      <c r="AE199" s="3">
        <v>0.1</v>
      </c>
      <c r="AF199" s="3">
        <v>0.2</v>
      </c>
      <c r="AG199" s="3">
        <v>0.2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4"/>
    </row>
    <row r="200" spans="1:46" x14ac:dyDescent="0.25">
      <c r="A200" s="65">
        <v>2021</v>
      </c>
      <c r="B200" s="65">
        <v>12</v>
      </c>
      <c r="C200" s="63">
        <v>9</v>
      </c>
      <c r="D200" s="64">
        <v>7</v>
      </c>
      <c r="E200" s="5">
        <v>0</v>
      </c>
      <c r="F200" s="3">
        <v>0</v>
      </c>
      <c r="G200" s="3">
        <v>0</v>
      </c>
      <c r="H200" s="3">
        <v>0</v>
      </c>
      <c r="I200" s="3">
        <v>3</v>
      </c>
      <c r="J200" s="3">
        <v>0</v>
      </c>
      <c r="K200" s="3">
        <v>0</v>
      </c>
      <c r="L200" s="3">
        <v>0</v>
      </c>
      <c r="M200" s="3">
        <v>0</v>
      </c>
      <c r="N200" s="3">
        <v>0.4</v>
      </c>
      <c r="O200" s="3">
        <v>1.5516666666666667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0.37333333333333335</v>
      </c>
      <c r="W200" s="3">
        <v>0.2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0.2</v>
      </c>
      <c r="AE200" s="3">
        <v>0.1</v>
      </c>
      <c r="AF200" s="3">
        <v>0.2</v>
      </c>
      <c r="AG200" s="3">
        <v>0.2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4"/>
    </row>
    <row r="201" spans="1:46" x14ac:dyDescent="0.25">
      <c r="A201" s="65">
        <v>2021</v>
      </c>
      <c r="B201" s="65">
        <v>12</v>
      </c>
      <c r="C201" s="63">
        <v>9</v>
      </c>
      <c r="D201" s="64">
        <v>8</v>
      </c>
      <c r="E201" s="5">
        <v>0</v>
      </c>
      <c r="F201" s="3">
        <v>0</v>
      </c>
      <c r="G201" s="3">
        <v>0</v>
      </c>
      <c r="H201" s="3">
        <v>0</v>
      </c>
      <c r="I201" s="3">
        <v>3</v>
      </c>
      <c r="J201" s="3">
        <v>0</v>
      </c>
      <c r="K201" s="3">
        <v>0</v>
      </c>
      <c r="L201" s="3">
        <v>0</v>
      </c>
      <c r="M201" s="3">
        <v>0</v>
      </c>
      <c r="N201" s="3">
        <v>0.4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0.4</v>
      </c>
      <c r="W201" s="3">
        <v>0.2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0.2</v>
      </c>
      <c r="AE201" s="3">
        <v>0.1</v>
      </c>
      <c r="AF201" s="3">
        <v>0.2</v>
      </c>
      <c r="AG201" s="3">
        <v>0.2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4"/>
    </row>
    <row r="202" spans="1:46" x14ac:dyDescent="0.25">
      <c r="A202" s="65">
        <v>2021</v>
      </c>
      <c r="B202" s="65">
        <v>12</v>
      </c>
      <c r="C202" s="63">
        <v>9</v>
      </c>
      <c r="D202" s="64">
        <v>9</v>
      </c>
      <c r="E202" s="5">
        <v>0</v>
      </c>
      <c r="F202" s="3">
        <v>0</v>
      </c>
      <c r="G202" s="3">
        <v>0</v>
      </c>
      <c r="H202" s="3">
        <v>0</v>
      </c>
      <c r="I202" s="3">
        <v>0.05</v>
      </c>
      <c r="J202" s="3">
        <v>0</v>
      </c>
      <c r="K202" s="3">
        <v>0</v>
      </c>
      <c r="L202" s="3">
        <v>0</v>
      </c>
      <c r="M202" s="3">
        <v>0</v>
      </c>
      <c r="N202" s="3">
        <v>0.17333333333333334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0.4</v>
      </c>
      <c r="W202" s="3">
        <v>0.2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0.2</v>
      </c>
      <c r="AE202" s="3">
        <v>0.1</v>
      </c>
      <c r="AF202" s="3">
        <v>0.2</v>
      </c>
      <c r="AG202" s="3">
        <v>0.2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4"/>
    </row>
    <row r="203" spans="1:46" x14ac:dyDescent="0.25">
      <c r="A203" s="65">
        <v>2021</v>
      </c>
      <c r="B203" s="65">
        <v>12</v>
      </c>
      <c r="C203" s="63">
        <v>9</v>
      </c>
      <c r="D203" s="64">
        <v>10</v>
      </c>
      <c r="E203" s="5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0.4</v>
      </c>
      <c r="W203" s="3">
        <v>0.2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0.2</v>
      </c>
      <c r="AE203" s="3">
        <v>0.1</v>
      </c>
      <c r="AF203" s="3">
        <v>0.2</v>
      </c>
      <c r="AG203" s="3">
        <v>0.2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4"/>
    </row>
    <row r="204" spans="1:46" x14ac:dyDescent="0.25">
      <c r="A204" s="65">
        <v>2021</v>
      </c>
      <c r="B204" s="65">
        <v>12</v>
      </c>
      <c r="C204" s="63">
        <v>9</v>
      </c>
      <c r="D204" s="64">
        <v>11</v>
      </c>
      <c r="E204" s="5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0.4</v>
      </c>
      <c r="W204" s="3">
        <v>0.2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0.2</v>
      </c>
      <c r="AE204" s="3">
        <v>0.1</v>
      </c>
      <c r="AF204" s="3">
        <v>0.2</v>
      </c>
      <c r="AG204" s="3">
        <v>0.2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4"/>
    </row>
    <row r="205" spans="1:46" x14ac:dyDescent="0.25">
      <c r="A205" s="65">
        <v>2021</v>
      </c>
      <c r="B205" s="65">
        <v>12</v>
      </c>
      <c r="C205" s="63">
        <v>9</v>
      </c>
      <c r="D205" s="64">
        <v>12</v>
      </c>
      <c r="E205" s="5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0.4</v>
      </c>
      <c r="W205" s="3">
        <v>0.2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0.2</v>
      </c>
      <c r="AE205" s="3">
        <v>0.1</v>
      </c>
      <c r="AF205" s="3">
        <v>0.2</v>
      </c>
      <c r="AG205" s="3">
        <v>0.2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4"/>
    </row>
    <row r="206" spans="1:46" x14ac:dyDescent="0.25">
      <c r="A206" s="65">
        <v>2021</v>
      </c>
      <c r="B206" s="65">
        <v>12</v>
      </c>
      <c r="C206" s="63">
        <v>9</v>
      </c>
      <c r="D206" s="64">
        <v>13</v>
      </c>
      <c r="E206" s="5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0.2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0.2</v>
      </c>
      <c r="AE206" s="3">
        <v>0.1</v>
      </c>
      <c r="AF206" s="3">
        <v>0.2</v>
      </c>
      <c r="AG206" s="3">
        <v>0.2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4"/>
    </row>
    <row r="207" spans="1:46" x14ac:dyDescent="0.25">
      <c r="A207" s="65">
        <v>2021</v>
      </c>
      <c r="B207" s="65">
        <v>12</v>
      </c>
      <c r="C207" s="63">
        <v>9</v>
      </c>
      <c r="D207" s="64">
        <v>14</v>
      </c>
      <c r="E207" s="5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1.5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0.2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0.2</v>
      </c>
      <c r="AE207" s="3">
        <v>0.1</v>
      </c>
      <c r="AF207" s="3">
        <v>0.2</v>
      </c>
      <c r="AG207" s="3">
        <v>0.2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4"/>
    </row>
    <row r="208" spans="1:46" x14ac:dyDescent="0.25">
      <c r="A208" s="65">
        <v>2021</v>
      </c>
      <c r="B208" s="65">
        <v>12</v>
      </c>
      <c r="C208" s="63">
        <v>9</v>
      </c>
      <c r="D208" s="64">
        <v>15</v>
      </c>
      <c r="E208" s="5">
        <v>0</v>
      </c>
      <c r="F208" s="3">
        <v>0</v>
      </c>
      <c r="G208" s="3">
        <v>0</v>
      </c>
      <c r="H208" s="3">
        <v>0</v>
      </c>
      <c r="I208" s="3">
        <v>0</v>
      </c>
      <c r="J208" s="3">
        <v>1.8</v>
      </c>
      <c r="K208" s="3">
        <v>0</v>
      </c>
      <c r="L208" s="3">
        <v>0.26666666666666666</v>
      </c>
      <c r="M208" s="3">
        <v>0</v>
      </c>
      <c r="N208" s="3">
        <v>0</v>
      </c>
      <c r="O208" s="3">
        <v>0</v>
      </c>
      <c r="P208" s="3">
        <v>2.2533333333333334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0.2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0.1</v>
      </c>
      <c r="AF208" s="3">
        <v>0.2</v>
      </c>
      <c r="AG208" s="3">
        <v>0.2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4"/>
    </row>
    <row r="209" spans="1:46" x14ac:dyDescent="0.25">
      <c r="A209" s="65">
        <v>2021</v>
      </c>
      <c r="B209" s="65">
        <v>12</v>
      </c>
      <c r="C209" s="63">
        <v>9</v>
      </c>
      <c r="D209" s="64">
        <v>16</v>
      </c>
      <c r="E209" s="5">
        <v>0</v>
      </c>
      <c r="F209" s="3">
        <v>0</v>
      </c>
      <c r="G209" s="3">
        <v>0</v>
      </c>
      <c r="H209" s="3">
        <v>0</v>
      </c>
      <c r="I209" s="3">
        <v>0</v>
      </c>
      <c r="J209" s="3">
        <v>2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2.6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0.2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0.1</v>
      </c>
      <c r="AF209" s="3">
        <v>0.2</v>
      </c>
      <c r="AG209" s="3">
        <v>0.2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4"/>
    </row>
    <row r="210" spans="1:46" x14ac:dyDescent="0.25">
      <c r="A210" s="65">
        <v>2021</v>
      </c>
      <c r="B210" s="65">
        <v>12</v>
      </c>
      <c r="C210" s="63">
        <v>9</v>
      </c>
      <c r="D210" s="64">
        <v>17</v>
      </c>
      <c r="E210" s="5">
        <v>0</v>
      </c>
      <c r="F210" s="3">
        <v>0</v>
      </c>
      <c r="G210" s="3">
        <v>0</v>
      </c>
      <c r="H210" s="3">
        <v>3.23</v>
      </c>
      <c r="I210" s="3">
        <v>0</v>
      </c>
      <c r="J210" s="3">
        <v>2</v>
      </c>
      <c r="K210" s="3">
        <v>0</v>
      </c>
      <c r="L210" s="3">
        <v>0</v>
      </c>
      <c r="M210" s="3">
        <v>0</v>
      </c>
      <c r="N210" s="3">
        <v>0.91666666666666663</v>
      </c>
      <c r="O210" s="3">
        <v>0</v>
      </c>
      <c r="P210" s="3">
        <v>2.6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0.2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0.1</v>
      </c>
      <c r="AF210" s="3">
        <v>0.2</v>
      </c>
      <c r="AG210" s="3">
        <v>0.2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4"/>
    </row>
    <row r="211" spans="1:46" x14ac:dyDescent="0.25">
      <c r="A211" s="65">
        <v>2021</v>
      </c>
      <c r="B211" s="65">
        <v>12</v>
      </c>
      <c r="C211" s="63">
        <v>9</v>
      </c>
      <c r="D211" s="64">
        <v>18</v>
      </c>
      <c r="E211" s="5">
        <v>0</v>
      </c>
      <c r="F211" s="3">
        <v>3.7</v>
      </c>
      <c r="G211" s="3">
        <v>0</v>
      </c>
      <c r="H211" s="3">
        <v>3.8</v>
      </c>
      <c r="I211" s="3">
        <v>0</v>
      </c>
      <c r="J211" s="3">
        <v>2</v>
      </c>
      <c r="K211" s="3">
        <v>0</v>
      </c>
      <c r="L211" s="3">
        <v>0</v>
      </c>
      <c r="M211" s="3">
        <v>0</v>
      </c>
      <c r="N211" s="3">
        <v>1</v>
      </c>
      <c r="O211" s="3">
        <v>0</v>
      </c>
      <c r="P211" s="3">
        <v>2.6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0.2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0.1</v>
      </c>
      <c r="AF211" s="3">
        <v>0.2</v>
      </c>
      <c r="AG211" s="3">
        <v>0.2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1.5833333333333333</v>
      </c>
      <c r="AT211" s="4"/>
    </row>
    <row r="212" spans="1:46" x14ac:dyDescent="0.25">
      <c r="A212" s="65">
        <v>2021</v>
      </c>
      <c r="B212" s="65">
        <v>12</v>
      </c>
      <c r="C212" s="63">
        <v>9</v>
      </c>
      <c r="D212" s="64">
        <v>19</v>
      </c>
      <c r="E212" s="5">
        <v>0</v>
      </c>
      <c r="F212" s="3">
        <v>3.7</v>
      </c>
      <c r="G212" s="3">
        <v>0</v>
      </c>
      <c r="H212" s="3">
        <v>3.8</v>
      </c>
      <c r="I212" s="3">
        <v>0</v>
      </c>
      <c r="J212" s="3">
        <v>2</v>
      </c>
      <c r="K212" s="3">
        <v>0</v>
      </c>
      <c r="L212" s="3">
        <v>1.6333333333333333</v>
      </c>
      <c r="M212" s="3">
        <v>0</v>
      </c>
      <c r="N212" s="3">
        <v>1</v>
      </c>
      <c r="O212" s="3">
        <v>0</v>
      </c>
      <c r="P212" s="3">
        <v>2.6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0.37333333333333335</v>
      </c>
      <c r="W212" s="3">
        <v>0.2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9.0000000000000011E-2</v>
      </c>
      <c r="AE212" s="3">
        <v>0.1</v>
      </c>
      <c r="AF212" s="3">
        <v>0.2</v>
      </c>
      <c r="AG212" s="3">
        <v>0.2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0.73333333333333328</v>
      </c>
      <c r="AR212" s="3">
        <v>0</v>
      </c>
      <c r="AS212" s="3">
        <v>5</v>
      </c>
      <c r="AT212" s="4"/>
    </row>
    <row r="213" spans="1:46" x14ac:dyDescent="0.25">
      <c r="A213" s="65">
        <v>2021</v>
      </c>
      <c r="B213" s="65">
        <v>12</v>
      </c>
      <c r="C213" s="63">
        <v>9</v>
      </c>
      <c r="D213" s="64">
        <v>20</v>
      </c>
      <c r="E213" s="5">
        <v>0</v>
      </c>
      <c r="F213" s="3">
        <v>3.7</v>
      </c>
      <c r="G213" s="3">
        <v>0</v>
      </c>
      <c r="H213" s="3">
        <v>3.8</v>
      </c>
      <c r="I213" s="3">
        <v>0</v>
      </c>
      <c r="J213" s="3">
        <v>2</v>
      </c>
      <c r="K213" s="3">
        <v>0</v>
      </c>
      <c r="L213" s="3">
        <v>2</v>
      </c>
      <c r="M213" s="3">
        <v>0</v>
      </c>
      <c r="N213" s="3">
        <v>1</v>
      </c>
      <c r="O213" s="3">
        <v>0</v>
      </c>
      <c r="P213" s="3">
        <v>2.6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0.4</v>
      </c>
      <c r="W213" s="3">
        <v>0.2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0.1</v>
      </c>
      <c r="AE213" s="3">
        <v>0.1</v>
      </c>
      <c r="AF213" s="3">
        <v>0.2</v>
      </c>
      <c r="AG213" s="3">
        <v>0.2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2</v>
      </c>
      <c r="AR213" s="3">
        <v>0</v>
      </c>
      <c r="AS213" s="3">
        <v>5</v>
      </c>
      <c r="AT213" s="4"/>
    </row>
    <row r="214" spans="1:46" x14ac:dyDescent="0.25">
      <c r="A214" s="65">
        <v>2021</v>
      </c>
      <c r="B214" s="65">
        <v>12</v>
      </c>
      <c r="C214" s="63">
        <v>9</v>
      </c>
      <c r="D214" s="64">
        <v>21</v>
      </c>
      <c r="E214" s="5">
        <v>0</v>
      </c>
      <c r="F214" s="3">
        <v>3.7</v>
      </c>
      <c r="G214" s="3">
        <v>0</v>
      </c>
      <c r="H214" s="3">
        <v>3.8</v>
      </c>
      <c r="I214" s="3">
        <v>0</v>
      </c>
      <c r="J214" s="3">
        <v>2</v>
      </c>
      <c r="K214" s="3">
        <v>0</v>
      </c>
      <c r="L214" s="3">
        <v>2</v>
      </c>
      <c r="M214" s="3">
        <v>0</v>
      </c>
      <c r="N214" s="3">
        <v>1</v>
      </c>
      <c r="O214" s="3">
        <v>0</v>
      </c>
      <c r="P214" s="3">
        <v>2.6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0.4</v>
      </c>
      <c r="W214" s="3">
        <v>0.2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0.1</v>
      </c>
      <c r="AE214" s="3">
        <v>0.1</v>
      </c>
      <c r="AF214" s="3">
        <v>0.2</v>
      </c>
      <c r="AG214" s="3">
        <v>0.2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2</v>
      </c>
      <c r="AR214" s="3">
        <v>0</v>
      </c>
      <c r="AS214" s="3">
        <v>5</v>
      </c>
      <c r="AT214" s="4"/>
    </row>
    <row r="215" spans="1:46" x14ac:dyDescent="0.25">
      <c r="A215" s="65">
        <v>2021</v>
      </c>
      <c r="B215" s="65">
        <v>12</v>
      </c>
      <c r="C215" s="63">
        <v>9</v>
      </c>
      <c r="D215" s="64">
        <v>22</v>
      </c>
      <c r="E215" s="5">
        <v>0</v>
      </c>
      <c r="F215" s="3">
        <v>3.7</v>
      </c>
      <c r="G215" s="3">
        <v>0</v>
      </c>
      <c r="H215" s="3">
        <v>3.8</v>
      </c>
      <c r="I215" s="3">
        <v>0</v>
      </c>
      <c r="J215" s="3">
        <v>2</v>
      </c>
      <c r="K215" s="3">
        <v>0</v>
      </c>
      <c r="L215" s="3">
        <v>2</v>
      </c>
      <c r="M215" s="3">
        <v>0</v>
      </c>
      <c r="N215" s="3">
        <v>1</v>
      </c>
      <c r="O215" s="3">
        <v>0</v>
      </c>
      <c r="P215" s="3">
        <v>2.6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0.4</v>
      </c>
      <c r="W215" s="3">
        <v>0.2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0.1</v>
      </c>
      <c r="AE215" s="3">
        <v>0.1</v>
      </c>
      <c r="AF215" s="3">
        <v>0.2</v>
      </c>
      <c r="AG215" s="3">
        <v>0.2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2</v>
      </c>
      <c r="AR215" s="3">
        <v>0</v>
      </c>
      <c r="AS215" s="3">
        <v>5</v>
      </c>
      <c r="AT215" s="4"/>
    </row>
    <row r="216" spans="1:46" x14ac:dyDescent="0.25">
      <c r="A216" s="65">
        <v>2021</v>
      </c>
      <c r="B216" s="65">
        <v>12</v>
      </c>
      <c r="C216" s="63">
        <v>9</v>
      </c>
      <c r="D216" s="64">
        <v>23</v>
      </c>
      <c r="E216" s="5">
        <v>0</v>
      </c>
      <c r="F216" s="3">
        <v>3.7</v>
      </c>
      <c r="G216" s="3">
        <v>0</v>
      </c>
      <c r="H216" s="3">
        <v>3.8</v>
      </c>
      <c r="I216" s="3">
        <v>0</v>
      </c>
      <c r="J216" s="3">
        <v>2</v>
      </c>
      <c r="K216" s="3">
        <v>0</v>
      </c>
      <c r="L216" s="3">
        <v>2</v>
      </c>
      <c r="M216" s="3">
        <v>0</v>
      </c>
      <c r="N216" s="3">
        <v>1</v>
      </c>
      <c r="O216" s="3">
        <v>0</v>
      </c>
      <c r="P216" s="3">
        <v>2.6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0.4</v>
      </c>
      <c r="W216" s="3">
        <v>0.2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0.1</v>
      </c>
      <c r="AE216" s="3">
        <v>0.1</v>
      </c>
      <c r="AF216" s="3">
        <v>0.2</v>
      </c>
      <c r="AG216" s="3">
        <v>0.2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2</v>
      </c>
      <c r="AR216" s="3">
        <v>0</v>
      </c>
      <c r="AS216" s="3">
        <v>5</v>
      </c>
      <c r="AT216" s="4"/>
    </row>
    <row r="217" spans="1:46" x14ac:dyDescent="0.25">
      <c r="A217" s="65">
        <v>2021</v>
      </c>
      <c r="B217" s="65">
        <v>12</v>
      </c>
      <c r="C217" s="63">
        <v>9</v>
      </c>
      <c r="D217" s="64">
        <v>24</v>
      </c>
      <c r="E217" s="5">
        <v>0</v>
      </c>
      <c r="F217" s="3">
        <v>3.7</v>
      </c>
      <c r="G217" s="3">
        <v>0</v>
      </c>
      <c r="H217" s="3">
        <v>3.8</v>
      </c>
      <c r="I217" s="3">
        <v>0</v>
      </c>
      <c r="J217" s="3">
        <v>2</v>
      </c>
      <c r="K217" s="3">
        <v>0</v>
      </c>
      <c r="L217" s="3">
        <v>1.7333333333333334</v>
      </c>
      <c r="M217" s="3">
        <v>0</v>
      </c>
      <c r="N217" s="3">
        <v>1</v>
      </c>
      <c r="O217" s="3">
        <v>0</v>
      </c>
      <c r="P217" s="3">
        <v>2.6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0.35333333333333333</v>
      </c>
      <c r="W217" s="3">
        <v>0.2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0.1</v>
      </c>
      <c r="AE217" s="3">
        <v>0.1</v>
      </c>
      <c r="AF217" s="3">
        <v>0.2</v>
      </c>
      <c r="AG217" s="3">
        <v>0.2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1.6333333333333333</v>
      </c>
      <c r="AR217" s="3">
        <v>0</v>
      </c>
      <c r="AS217" s="3">
        <v>4.833333333333333</v>
      </c>
      <c r="AT217" s="4"/>
    </row>
    <row r="218" spans="1:46" x14ac:dyDescent="0.25">
      <c r="A218" s="65">
        <v>2021</v>
      </c>
      <c r="B218" s="65">
        <v>12</v>
      </c>
      <c r="C218" s="63">
        <v>10</v>
      </c>
      <c r="D218" s="64">
        <v>1</v>
      </c>
      <c r="E218" s="5">
        <v>0</v>
      </c>
      <c r="F218" s="3">
        <v>3.7</v>
      </c>
      <c r="G218" s="3">
        <v>0</v>
      </c>
      <c r="H218" s="3">
        <v>3.8</v>
      </c>
      <c r="I218" s="3">
        <v>0</v>
      </c>
      <c r="J218" s="3">
        <v>2</v>
      </c>
      <c r="K218" s="3">
        <v>0</v>
      </c>
      <c r="L218" s="3">
        <v>0</v>
      </c>
      <c r="M218" s="3">
        <v>0</v>
      </c>
      <c r="N218" s="3">
        <v>1</v>
      </c>
      <c r="O218" s="3">
        <v>0</v>
      </c>
      <c r="P218" s="3">
        <v>2.6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0.2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0.1</v>
      </c>
      <c r="AE218" s="3">
        <v>0.1</v>
      </c>
      <c r="AF218" s="3">
        <v>0.2</v>
      </c>
      <c r="AG218" s="3">
        <v>0.2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4"/>
    </row>
    <row r="219" spans="1:46" x14ac:dyDescent="0.25">
      <c r="A219" s="65">
        <v>2021</v>
      </c>
      <c r="B219" s="65">
        <v>12</v>
      </c>
      <c r="C219" s="63">
        <v>10</v>
      </c>
      <c r="D219" s="64">
        <v>2</v>
      </c>
      <c r="E219" s="5">
        <v>0</v>
      </c>
      <c r="F219" s="3">
        <v>3.7</v>
      </c>
      <c r="G219" s="3">
        <v>0</v>
      </c>
      <c r="H219" s="3">
        <v>3.8</v>
      </c>
      <c r="I219" s="3">
        <v>0</v>
      </c>
      <c r="J219" s="3">
        <v>2</v>
      </c>
      <c r="K219" s="3">
        <v>0</v>
      </c>
      <c r="L219" s="3">
        <v>0</v>
      </c>
      <c r="M219" s="3">
        <v>0</v>
      </c>
      <c r="N219" s="3">
        <v>1</v>
      </c>
      <c r="O219" s="3">
        <v>0</v>
      </c>
      <c r="P219" s="3">
        <v>2.6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0.2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0.1</v>
      </c>
      <c r="AE219" s="3">
        <v>0.1</v>
      </c>
      <c r="AF219" s="3">
        <v>0.2</v>
      </c>
      <c r="AG219" s="3">
        <v>0.2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4"/>
    </row>
    <row r="220" spans="1:46" x14ac:dyDescent="0.25">
      <c r="A220" s="65">
        <v>2021</v>
      </c>
      <c r="B220" s="65">
        <v>12</v>
      </c>
      <c r="C220" s="63">
        <v>10</v>
      </c>
      <c r="D220" s="64">
        <v>3</v>
      </c>
      <c r="E220" s="5">
        <v>0</v>
      </c>
      <c r="F220" s="3">
        <v>3.0833333333333335</v>
      </c>
      <c r="G220" s="3">
        <v>0</v>
      </c>
      <c r="H220" s="3">
        <v>0.8866666666666666</v>
      </c>
      <c r="I220" s="3">
        <v>0</v>
      </c>
      <c r="J220" s="3">
        <v>2</v>
      </c>
      <c r="K220" s="3">
        <v>0</v>
      </c>
      <c r="L220" s="3">
        <v>0</v>
      </c>
      <c r="M220" s="3">
        <v>0</v>
      </c>
      <c r="N220" s="3">
        <v>1</v>
      </c>
      <c r="O220" s="3">
        <v>0</v>
      </c>
      <c r="P220" s="3">
        <v>2.6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0.2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0.1</v>
      </c>
      <c r="AE220" s="3">
        <v>0.1</v>
      </c>
      <c r="AF220" s="3">
        <v>0.2</v>
      </c>
      <c r="AG220" s="3">
        <v>0.2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4"/>
    </row>
    <row r="221" spans="1:46" x14ac:dyDescent="0.25">
      <c r="A221" s="65">
        <v>2021</v>
      </c>
      <c r="B221" s="65">
        <v>12</v>
      </c>
      <c r="C221" s="63">
        <v>10</v>
      </c>
      <c r="D221" s="64">
        <v>4</v>
      </c>
      <c r="E221" s="5">
        <v>0</v>
      </c>
      <c r="F221" s="3">
        <v>0</v>
      </c>
      <c r="G221" s="3">
        <v>0</v>
      </c>
      <c r="H221" s="3">
        <v>0</v>
      </c>
      <c r="I221" s="3">
        <v>0</v>
      </c>
      <c r="J221" s="3">
        <v>2</v>
      </c>
      <c r="K221" s="3">
        <v>0</v>
      </c>
      <c r="L221" s="3">
        <v>0</v>
      </c>
      <c r="M221" s="3">
        <v>0</v>
      </c>
      <c r="N221" s="3">
        <v>1</v>
      </c>
      <c r="O221" s="3">
        <v>0</v>
      </c>
      <c r="P221" s="3">
        <v>2.6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0.2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0.1</v>
      </c>
      <c r="AE221" s="3">
        <v>0.1</v>
      </c>
      <c r="AF221" s="3">
        <v>0.2</v>
      </c>
      <c r="AG221" s="3">
        <v>0.2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4"/>
    </row>
    <row r="222" spans="1:46" x14ac:dyDescent="0.25">
      <c r="A222" s="65">
        <v>2021</v>
      </c>
      <c r="B222" s="65">
        <v>12</v>
      </c>
      <c r="C222" s="63">
        <v>10</v>
      </c>
      <c r="D222" s="64">
        <v>5</v>
      </c>
      <c r="E222" s="5">
        <v>0</v>
      </c>
      <c r="F222" s="3">
        <v>0</v>
      </c>
      <c r="G222" s="3">
        <v>0</v>
      </c>
      <c r="H222" s="3">
        <v>0</v>
      </c>
      <c r="I222" s="3">
        <v>0</v>
      </c>
      <c r="J222" s="3">
        <v>2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3">
        <v>2.6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0.2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0.1</v>
      </c>
      <c r="AE222" s="3">
        <v>0.1</v>
      </c>
      <c r="AF222" s="3">
        <v>0.2</v>
      </c>
      <c r="AG222" s="3">
        <v>0.2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4"/>
    </row>
    <row r="223" spans="1:46" x14ac:dyDescent="0.25">
      <c r="A223" s="65">
        <v>2021</v>
      </c>
      <c r="B223" s="65">
        <v>12</v>
      </c>
      <c r="C223" s="63">
        <v>10</v>
      </c>
      <c r="D223" s="64">
        <v>6</v>
      </c>
      <c r="E223" s="5">
        <v>0</v>
      </c>
      <c r="F223" s="3">
        <v>0</v>
      </c>
      <c r="G223" s="3">
        <v>0</v>
      </c>
      <c r="H223" s="3">
        <v>0</v>
      </c>
      <c r="I223" s="3">
        <v>0</v>
      </c>
      <c r="J223" s="3">
        <v>2</v>
      </c>
      <c r="K223" s="3">
        <v>0</v>
      </c>
      <c r="L223" s="3">
        <v>0</v>
      </c>
      <c r="M223" s="3">
        <v>0</v>
      </c>
      <c r="N223" s="3">
        <v>6.6666666666666666E-2</v>
      </c>
      <c r="O223" s="3">
        <v>0</v>
      </c>
      <c r="P223" s="3">
        <v>2.6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0.2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0.1</v>
      </c>
      <c r="AE223" s="3">
        <v>0.1</v>
      </c>
      <c r="AF223" s="3">
        <v>0.2</v>
      </c>
      <c r="AG223" s="3">
        <v>0.2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4"/>
    </row>
    <row r="224" spans="1:46" x14ac:dyDescent="0.25">
      <c r="A224" s="65">
        <v>2021</v>
      </c>
      <c r="B224" s="65">
        <v>12</v>
      </c>
      <c r="C224" s="63">
        <v>10</v>
      </c>
      <c r="D224" s="64">
        <v>7</v>
      </c>
      <c r="E224" s="5">
        <v>0</v>
      </c>
      <c r="F224" s="3">
        <v>0</v>
      </c>
      <c r="G224" s="3">
        <v>0</v>
      </c>
      <c r="H224" s="3">
        <v>0</v>
      </c>
      <c r="I224" s="3">
        <v>0</v>
      </c>
      <c r="J224" s="3">
        <v>2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2.6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0.2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0.1</v>
      </c>
      <c r="AE224" s="3">
        <v>0.1</v>
      </c>
      <c r="AF224" s="3">
        <v>0.2</v>
      </c>
      <c r="AG224" s="3">
        <v>0.2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4"/>
    </row>
    <row r="225" spans="1:46" x14ac:dyDescent="0.25">
      <c r="A225" s="65">
        <v>2021</v>
      </c>
      <c r="B225" s="65">
        <v>12</v>
      </c>
      <c r="C225" s="63">
        <v>10</v>
      </c>
      <c r="D225" s="64">
        <v>8</v>
      </c>
      <c r="E225" s="5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0.6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2.6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0.2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0.1</v>
      </c>
      <c r="AE225" s="3">
        <v>0.1</v>
      </c>
      <c r="AF225" s="3">
        <v>0.2</v>
      </c>
      <c r="AG225" s="3">
        <v>0.2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4"/>
    </row>
    <row r="226" spans="1:46" x14ac:dyDescent="0.25">
      <c r="A226" s="65">
        <v>2021</v>
      </c>
      <c r="B226" s="65">
        <v>12</v>
      </c>
      <c r="C226" s="63">
        <v>10</v>
      </c>
      <c r="D226" s="64">
        <v>9</v>
      </c>
      <c r="E226" s="5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2.6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0.2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0.1</v>
      </c>
      <c r="AE226" s="3">
        <v>0.1</v>
      </c>
      <c r="AF226" s="3">
        <v>0.2</v>
      </c>
      <c r="AG226" s="3">
        <v>0.2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4"/>
    </row>
    <row r="227" spans="1:46" x14ac:dyDescent="0.25">
      <c r="A227" s="65">
        <v>2021</v>
      </c>
      <c r="B227" s="65">
        <v>12</v>
      </c>
      <c r="C227" s="63">
        <v>10</v>
      </c>
      <c r="D227" s="64">
        <v>10</v>
      </c>
      <c r="E227" s="5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2.1641666666666666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0.2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0.1</v>
      </c>
      <c r="AE227" s="3">
        <v>0.1</v>
      </c>
      <c r="AF227" s="3">
        <v>0.2</v>
      </c>
      <c r="AG227" s="3">
        <v>0.2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4"/>
    </row>
    <row r="228" spans="1:46" x14ac:dyDescent="0.25">
      <c r="A228" s="65">
        <v>2021</v>
      </c>
      <c r="B228" s="65">
        <v>12</v>
      </c>
      <c r="C228" s="63">
        <v>10</v>
      </c>
      <c r="D228" s="64">
        <v>11</v>
      </c>
      <c r="E228" s="5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2.4500000000000002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0.2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0.1</v>
      </c>
      <c r="AE228" s="3">
        <v>0.1</v>
      </c>
      <c r="AF228" s="3">
        <v>0.2</v>
      </c>
      <c r="AG228" s="3">
        <v>0.2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4"/>
    </row>
    <row r="229" spans="1:46" x14ac:dyDescent="0.25">
      <c r="A229" s="65">
        <v>2021</v>
      </c>
      <c r="B229" s="65">
        <v>12</v>
      </c>
      <c r="C229" s="63">
        <v>10</v>
      </c>
      <c r="D229" s="64">
        <v>12</v>
      </c>
      <c r="E229" s="5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2.4500000000000002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0.2</v>
      </c>
      <c r="X229" s="3">
        <v>0</v>
      </c>
      <c r="Y229" s="3">
        <v>0.28999999999999998</v>
      </c>
      <c r="Z229" s="3">
        <v>0</v>
      </c>
      <c r="AA229" s="3">
        <v>0</v>
      </c>
      <c r="AB229" s="3">
        <v>0</v>
      </c>
      <c r="AC229" s="3">
        <v>0</v>
      </c>
      <c r="AD229" s="3">
        <v>0.1</v>
      </c>
      <c r="AE229" s="3">
        <v>0.1</v>
      </c>
      <c r="AF229" s="3">
        <v>0.2</v>
      </c>
      <c r="AG229" s="3">
        <v>0.2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4"/>
    </row>
    <row r="230" spans="1:46" x14ac:dyDescent="0.25">
      <c r="A230" s="65">
        <v>2021</v>
      </c>
      <c r="B230" s="65">
        <v>12</v>
      </c>
      <c r="C230" s="63">
        <v>10</v>
      </c>
      <c r="D230" s="64">
        <v>13</v>
      </c>
      <c r="E230" s="5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2.4500000000000002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0.2</v>
      </c>
      <c r="X230" s="3">
        <v>0</v>
      </c>
      <c r="Y230" s="3">
        <v>0.3</v>
      </c>
      <c r="Z230" s="3">
        <v>0</v>
      </c>
      <c r="AA230" s="3">
        <v>0</v>
      </c>
      <c r="AB230" s="3">
        <v>0</v>
      </c>
      <c r="AC230" s="3">
        <v>0</v>
      </c>
      <c r="AD230" s="3">
        <v>0.1</v>
      </c>
      <c r="AE230" s="3">
        <v>0.1</v>
      </c>
      <c r="AF230" s="3">
        <v>0.2</v>
      </c>
      <c r="AG230" s="3">
        <v>0.2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4"/>
    </row>
    <row r="231" spans="1:46" x14ac:dyDescent="0.25">
      <c r="A231" s="65">
        <v>2021</v>
      </c>
      <c r="B231" s="65">
        <v>12</v>
      </c>
      <c r="C231" s="63">
        <v>10</v>
      </c>
      <c r="D231" s="64">
        <v>14</v>
      </c>
      <c r="E231" s="5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2.4500000000000002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0.2</v>
      </c>
      <c r="X231" s="3">
        <v>0</v>
      </c>
      <c r="Y231" s="3">
        <v>0.3</v>
      </c>
      <c r="Z231" s="3">
        <v>0</v>
      </c>
      <c r="AA231" s="3">
        <v>0</v>
      </c>
      <c r="AB231" s="3">
        <v>0</v>
      </c>
      <c r="AC231" s="3">
        <v>0</v>
      </c>
      <c r="AD231" s="3">
        <v>0.1</v>
      </c>
      <c r="AE231" s="3">
        <v>0.1</v>
      </c>
      <c r="AF231" s="3">
        <v>0.2</v>
      </c>
      <c r="AG231" s="3">
        <v>0.2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4"/>
    </row>
    <row r="232" spans="1:46" x14ac:dyDescent="0.25">
      <c r="A232" s="65">
        <v>2021</v>
      </c>
      <c r="B232" s="65">
        <v>12</v>
      </c>
      <c r="C232" s="63">
        <v>10</v>
      </c>
      <c r="D232" s="64">
        <v>15</v>
      </c>
      <c r="E232" s="5">
        <v>0</v>
      </c>
      <c r="F232" s="3">
        <v>0</v>
      </c>
      <c r="G232" s="3">
        <v>0</v>
      </c>
      <c r="H232" s="3">
        <v>0</v>
      </c>
      <c r="I232" s="3">
        <v>0.5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2.4500000000000002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0.2</v>
      </c>
      <c r="X232" s="3">
        <v>0</v>
      </c>
      <c r="Y232" s="3">
        <v>0.3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0.1</v>
      </c>
      <c r="AF232" s="3">
        <v>0.2</v>
      </c>
      <c r="AG232" s="3">
        <v>0.2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4"/>
    </row>
    <row r="233" spans="1:46" x14ac:dyDescent="0.25">
      <c r="A233" s="65">
        <v>2021</v>
      </c>
      <c r="B233" s="65">
        <v>12</v>
      </c>
      <c r="C233" s="63">
        <v>10</v>
      </c>
      <c r="D233" s="64">
        <v>16</v>
      </c>
      <c r="E233" s="5">
        <v>0</v>
      </c>
      <c r="F233" s="3">
        <v>0</v>
      </c>
      <c r="G233" s="3">
        <v>2.1849999999999996</v>
      </c>
      <c r="H233" s="3">
        <v>0</v>
      </c>
      <c r="I233" s="3">
        <v>3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2.4500000000000002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0.2</v>
      </c>
      <c r="X233" s="3">
        <v>0</v>
      </c>
      <c r="Y233" s="3">
        <v>0.3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0.1</v>
      </c>
      <c r="AF233" s="3">
        <v>0.2</v>
      </c>
      <c r="AG233" s="3">
        <v>0.2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4"/>
    </row>
    <row r="234" spans="1:46" x14ac:dyDescent="0.25">
      <c r="A234" s="65">
        <v>2021</v>
      </c>
      <c r="B234" s="65">
        <v>12</v>
      </c>
      <c r="C234" s="63">
        <v>10</v>
      </c>
      <c r="D234" s="64">
        <v>17</v>
      </c>
      <c r="E234" s="5">
        <v>0.31000000000000005</v>
      </c>
      <c r="F234" s="3">
        <v>0</v>
      </c>
      <c r="G234" s="3">
        <v>2.2999999999999998</v>
      </c>
      <c r="H234" s="3">
        <v>0</v>
      </c>
      <c r="I234" s="3">
        <v>3</v>
      </c>
      <c r="J234" s="3">
        <v>0</v>
      </c>
      <c r="K234" s="3">
        <v>0</v>
      </c>
      <c r="L234" s="3">
        <v>0.1</v>
      </c>
      <c r="M234" s="3">
        <v>0</v>
      </c>
      <c r="N234" s="3">
        <v>0.8833333333333333</v>
      </c>
      <c r="O234" s="3">
        <v>2.4500000000000002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0.2</v>
      </c>
      <c r="X234" s="3">
        <v>0</v>
      </c>
      <c r="Y234" s="3">
        <v>0.3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0.1</v>
      </c>
      <c r="AF234" s="3">
        <v>0.2</v>
      </c>
      <c r="AG234" s="3">
        <v>0.2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4"/>
    </row>
    <row r="235" spans="1:46" x14ac:dyDescent="0.25">
      <c r="A235" s="65">
        <v>2021</v>
      </c>
      <c r="B235" s="65">
        <v>12</v>
      </c>
      <c r="C235" s="63">
        <v>10</v>
      </c>
      <c r="D235" s="64">
        <v>18</v>
      </c>
      <c r="E235" s="5">
        <v>3.1</v>
      </c>
      <c r="F235" s="3">
        <v>0</v>
      </c>
      <c r="G235" s="3">
        <v>2.2999999999999998</v>
      </c>
      <c r="H235" s="3">
        <v>0</v>
      </c>
      <c r="I235" s="3">
        <v>3</v>
      </c>
      <c r="J235" s="3">
        <v>0</v>
      </c>
      <c r="K235" s="3">
        <v>0</v>
      </c>
      <c r="L235" s="3">
        <v>2</v>
      </c>
      <c r="M235" s="3">
        <v>0</v>
      </c>
      <c r="N235" s="3">
        <v>1</v>
      </c>
      <c r="O235" s="3">
        <v>2.4500000000000002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0.2</v>
      </c>
      <c r="X235" s="3">
        <v>0</v>
      </c>
      <c r="Y235" s="3">
        <v>0.3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0.1</v>
      </c>
      <c r="AF235" s="3">
        <v>0.2</v>
      </c>
      <c r="AG235" s="3">
        <v>0.2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4"/>
    </row>
    <row r="236" spans="1:46" x14ac:dyDescent="0.25">
      <c r="A236" s="65">
        <v>2021</v>
      </c>
      <c r="B236" s="65">
        <v>12</v>
      </c>
      <c r="C236" s="63">
        <v>10</v>
      </c>
      <c r="D236" s="64">
        <v>19</v>
      </c>
      <c r="E236" s="5">
        <v>3.1</v>
      </c>
      <c r="F236" s="3">
        <v>0</v>
      </c>
      <c r="G236" s="3">
        <v>2.2999999999999998</v>
      </c>
      <c r="H236" s="3">
        <v>0</v>
      </c>
      <c r="I236" s="3">
        <v>3</v>
      </c>
      <c r="J236" s="3">
        <v>0</v>
      </c>
      <c r="K236" s="3">
        <v>0</v>
      </c>
      <c r="L236" s="3">
        <v>2</v>
      </c>
      <c r="M236" s="3">
        <v>0</v>
      </c>
      <c r="N236" s="3">
        <v>1</v>
      </c>
      <c r="O236" s="3">
        <v>2.4500000000000002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0.2</v>
      </c>
      <c r="X236" s="3">
        <v>0</v>
      </c>
      <c r="Y236" s="3">
        <v>0.3</v>
      </c>
      <c r="Z236" s="3">
        <v>0</v>
      </c>
      <c r="AA236" s="3">
        <v>0</v>
      </c>
      <c r="AB236" s="3">
        <v>0</v>
      </c>
      <c r="AC236" s="3">
        <v>0</v>
      </c>
      <c r="AD236" s="3">
        <v>0.17333333333333334</v>
      </c>
      <c r="AE236" s="3">
        <v>0.1</v>
      </c>
      <c r="AF236" s="3">
        <v>0.2</v>
      </c>
      <c r="AG236" s="3">
        <v>0.2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0.52</v>
      </c>
      <c r="AQ236" s="3">
        <v>0</v>
      </c>
      <c r="AR236" s="3">
        <v>4</v>
      </c>
      <c r="AS236" s="3">
        <v>0</v>
      </c>
      <c r="AT236" s="4"/>
    </row>
    <row r="237" spans="1:46" x14ac:dyDescent="0.25">
      <c r="A237" s="65">
        <v>2021</v>
      </c>
      <c r="B237" s="65">
        <v>12</v>
      </c>
      <c r="C237" s="63">
        <v>10</v>
      </c>
      <c r="D237" s="64">
        <v>20</v>
      </c>
      <c r="E237" s="5">
        <v>3.1</v>
      </c>
      <c r="F237" s="3">
        <v>0</v>
      </c>
      <c r="G237" s="3">
        <v>2.2999999999999998</v>
      </c>
      <c r="H237" s="3">
        <v>0</v>
      </c>
      <c r="I237" s="3">
        <v>3</v>
      </c>
      <c r="J237" s="3">
        <v>0</v>
      </c>
      <c r="K237" s="3">
        <v>0</v>
      </c>
      <c r="L237" s="3">
        <v>2</v>
      </c>
      <c r="M237" s="3">
        <v>0</v>
      </c>
      <c r="N237" s="3">
        <v>1</v>
      </c>
      <c r="O237" s="3">
        <v>2.4500000000000002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0.2</v>
      </c>
      <c r="X237" s="3">
        <v>0</v>
      </c>
      <c r="Y237" s="3">
        <v>0.3</v>
      </c>
      <c r="Z237" s="3">
        <v>0</v>
      </c>
      <c r="AA237" s="3">
        <v>0</v>
      </c>
      <c r="AB237" s="3">
        <v>0</v>
      </c>
      <c r="AC237" s="3">
        <v>0</v>
      </c>
      <c r="AD237" s="3">
        <v>0.2</v>
      </c>
      <c r="AE237" s="3">
        <v>0.1</v>
      </c>
      <c r="AF237" s="3">
        <v>0.2</v>
      </c>
      <c r="AG237" s="3">
        <v>0.2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0.6</v>
      </c>
      <c r="AQ237" s="3">
        <v>0</v>
      </c>
      <c r="AR237" s="3">
        <v>6</v>
      </c>
      <c r="AS237" s="3">
        <v>0</v>
      </c>
      <c r="AT237" s="4"/>
    </row>
    <row r="238" spans="1:46" x14ac:dyDescent="0.25">
      <c r="A238" s="65">
        <v>2021</v>
      </c>
      <c r="B238" s="65">
        <v>12</v>
      </c>
      <c r="C238" s="63">
        <v>10</v>
      </c>
      <c r="D238" s="64">
        <v>21</v>
      </c>
      <c r="E238" s="5">
        <v>3.1</v>
      </c>
      <c r="F238" s="3">
        <v>0</v>
      </c>
      <c r="G238" s="3">
        <v>2.2999999999999998</v>
      </c>
      <c r="H238" s="3">
        <v>0</v>
      </c>
      <c r="I238" s="3">
        <v>3</v>
      </c>
      <c r="J238" s="3">
        <v>0</v>
      </c>
      <c r="K238" s="3">
        <v>0</v>
      </c>
      <c r="L238" s="3">
        <v>2</v>
      </c>
      <c r="M238" s="3">
        <v>0</v>
      </c>
      <c r="N238" s="3">
        <v>1</v>
      </c>
      <c r="O238" s="3">
        <v>2.4500000000000002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0.2</v>
      </c>
      <c r="X238" s="3">
        <v>0</v>
      </c>
      <c r="Y238" s="3">
        <v>0.3</v>
      </c>
      <c r="Z238" s="3">
        <v>0</v>
      </c>
      <c r="AA238" s="3">
        <v>0</v>
      </c>
      <c r="AB238" s="3">
        <v>0</v>
      </c>
      <c r="AC238" s="3">
        <v>0</v>
      </c>
      <c r="AD238" s="3">
        <v>0.2</v>
      </c>
      <c r="AE238" s="3">
        <v>0.1</v>
      </c>
      <c r="AF238" s="3">
        <v>0.2</v>
      </c>
      <c r="AG238" s="3">
        <v>0.2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0.6</v>
      </c>
      <c r="AQ238" s="3">
        <v>0</v>
      </c>
      <c r="AR238" s="3">
        <v>6</v>
      </c>
      <c r="AS238" s="3">
        <v>0</v>
      </c>
      <c r="AT238" s="4"/>
    </row>
    <row r="239" spans="1:46" x14ac:dyDescent="0.25">
      <c r="A239" s="65">
        <v>2021</v>
      </c>
      <c r="B239" s="65">
        <v>12</v>
      </c>
      <c r="C239" s="63">
        <v>10</v>
      </c>
      <c r="D239" s="64">
        <v>22</v>
      </c>
      <c r="E239" s="5">
        <v>3.1</v>
      </c>
      <c r="F239" s="3">
        <v>0</v>
      </c>
      <c r="G239" s="3">
        <v>2.2999999999999998</v>
      </c>
      <c r="H239" s="3">
        <v>0</v>
      </c>
      <c r="I239" s="3">
        <v>3</v>
      </c>
      <c r="J239" s="3">
        <v>0</v>
      </c>
      <c r="K239" s="3">
        <v>0</v>
      </c>
      <c r="L239" s="3">
        <v>2</v>
      </c>
      <c r="M239" s="3">
        <v>0</v>
      </c>
      <c r="N239" s="3">
        <v>1</v>
      </c>
      <c r="O239" s="3">
        <v>2.4500000000000002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0.2</v>
      </c>
      <c r="X239" s="3">
        <v>0</v>
      </c>
      <c r="Y239" s="3">
        <v>0.3</v>
      </c>
      <c r="Z239" s="3">
        <v>0</v>
      </c>
      <c r="AA239" s="3">
        <v>0</v>
      </c>
      <c r="AB239" s="3">
        <v>0</v>
      </c>
      <c r="AC239" s="3">
        <v>0</v>
      </c>
      <c r="AD239" s="3">
        <v>0.2</v>
      </c>
      <c r="AE239" s="3">
        <v>0.1</v>
      </c>
      <c r="AF239" s="3">
        <v>0.2</v>
      </c>
      <c r="AG239" s="3">
        <v>0.2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0.6</v>
      </c>
      <c r="AQ239" s="3">
        <v>0</v>
      </c>
      <c r="AR239" s="3">
        <v>6</v>
      </c>
      <c r="AS239" s="3">
        <v>0</v>
      </c>
      <c r="AT239" s="4"/>
    </row>
    <row r="240" spans="1:46" x14ac:dyDescent="0.25">
      <c r="A240" s="65">
        <v>2021</v>
      </c>
      <c r="B240" s="65">
        <v>12</v>
      </c>
      <c r="C240" s="63">
        <v>10</v>
      </c>
      <c r="D240" s="64">
        <v>23</v>
      </c>
      <c r="E240" s="5">
        <v>3.1</v>
      </c>
      <c r="F240" s="3">
        <v>0</v>
      </c>
      <c r="G240" s="3">
        <v>2.2999999999999998</v>
      </c>
      <c r="H240" s="3">
        <v>0</v>
      </c>
      <c r="I240" s="3">
        <v>3</v>
      </c>
      <c r="J240" s="3">
        <v>0</v>
      </c>
      <c r="K240" s="3">
        <v>0</v>
      </c>
      <c r="L240" s="3">
        <v>2</v>
      </c>
      <c r="M240" s="3">
        <v>0</v>
      </c>
      <c r="N240" s="3">
        <v>1</v>
      </c>
      <c r="O240" s="3">
        <v>2.4500000000000002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0.2</v>
      </c>
      <c r="X240" s="3">
        <v>0</v>
      </c>
      <c r="Y240" s="3">
        <v>0.3</v>
      </c>
      <c r="Z240" s="3">
        <v>0</v>
      </c>
      <c r="AA240" s="3">
        <v>0</v>
      </c>
      <c r="AB240" s="3">
        <v>0</v>
      </c>
      <c r="AC240" s="3">
        <v>0</v>
      </c>
      <c r="AD240" s="3">
        <v>0.2</v>
      </c>
      <c r="AE240" s="3">
        <v>0.1</v>
      </c>
      <c r="AF240" s="3">
        <v>0.2</v>
      </c>
      <c r="AG240" s="3">
        <v>0.2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0.6</v>
      </c>
      <c r="AQ240" s="3">
        <v>0</v>
      </c>
      <c r="AR240" s="3">
        <v>6</v>
      </c>
      <c r="AS240" s="3">
        <v>0</v>
      </c>
      <c r="AT240" s="4"/>
    </row>
    <row r="241" spans="1:46" x14ac:dyDescent="0.25">
      <c r="A241" s="65">
        <v>2021</v>
      </c>
      <c r="B241" s="65">
        <v>12</v>
      </c>
      <c r="C241" s="63">
        <v>10</v>
      </c>
      <c r="D241" s="64">
        <v>24</v>
      </c>
      <c r="E241" s="5">
        <v>3.1</v>
      </c>
      <c r="F241" s="3">
        <v>0</v>
      </c>
      <c r="G241" s="3">
        <v>2.2999999999999998</v>
      </c>
      <c r="H241" s="3">
        <v>0</v>
      </c>
      <c r="I241" s="3">
        <v>3</v>
      </c>
      <c r="J241" s="3">
        <v>0</v>
      </c>
      <c r="K241" s="3">
        <v>0</v>
      </c>
      <c r="L241" s="3">
        <v>2</v>
      </c>
      <c r="M241" s="3">
        <v>0</v>
      </c>
      <c r="N241" s="3">
        <v>1</v>
      </c>
      <c r="O241" s="3">
        <v>2.4500000000000002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0.2</v>
      </c>
      <c r="X241" s="3">
        <v>0</v>
      </c>
      <c r="Y241" s="3">
        <v>0.3</v>
      </c>
      <c r="Z241" s="3">
        <v>0</v>
      </c>
      <c r="AA241" s="3">
        <v>0</v>
      </c>
      <c r="AB241" s="3">
        <v>0</v>
      </c>
      <c r="AC241" s="3">
        <v>0</v>
      </c>
      <c r="AD241" s="3">
        <v>0.2</v>
      </c>
      <c r="AE241" s="3">
        <v>0.1</v>
      </c>
      <c r="AF241" s="3">
        <v>0.2</v>
      </c>
      <c r="AG241" s="3">
        <v>0.2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0.6</v>
      </c>
      <c r="AQ241" s="3">
        <v>0</v>
      </c>
      <c r="AR241" s="3">
        <v>5.2</v>
      </c>
      <c r="AS241" s="3">
        <v>0</v>
      </c>
      <c r="AT241" s="4"/>
    </row>
    <row r="242" spans="1:46" x14ac:dyDescent="0.25">
      <c r="A242" s="65">
        <v>2021</v>
      </c>
      <c r="B242" s="65">
        <v>12</v>
      </c>
      <c r="C242" s="63">
        <v>11</v>
      </c>
      <c r="D242" s="64">
        <v>1</v>
      </c>
      <c r="E242" s="5">
        <v>3.1</v>
      </c>
      <c r="F242" s="3">
        <v>0</v>
      </c>
      <c r="G242" s="3">
        <v>2.2999999999999998</v>
      </c>
      <c r="H242" s="3">
        <v>0</v>
      </c>
      <c r="I242" s="3">
        <v>3</v>
      </c>
      <c r="J242" s="3">
        <v>0</v>
      </c>
      <c r="K242" s="3">
        <v>0</v>
      </c>
      <c r="L242" s="3">
        <v>0</v>
      </c>
      <c r="M242" s="3">
        <v>0</v>
      </c>
      <c r="N242" s="3">
        <v>1</v>
      </c>
      <c r="O242" s="3">
        <v>2.4500000000000002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0.2</v>
      </c>
      <c r="X242" s="3">
        <v>0</v>
      </c>
      <c r="Y242" s="3">
        <v>0.3</v>
      </c>
      <c r="Z242" s="3">
        <v>0</v>
      </c>
      <c r="AA242" s="3">
        <v>0</v>
      </c>
      <c r="AB242" s="3">
        <v>0</v>
      </c>
      <c r="AC242" s="3">
        <v>0</v>
      </c>
      <c r="AD242" s="3">
        <v>0.2</v>
      </c>
      <c r="AE242" s="3">
        <v>0.1</v>
      </c>
      <c r="AF242" s="3">
        <v>0.2</v>
      </c>
      <c r="AG242" s="3">
        <v>0.2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0.03</v>
      </c>
      <c r="AQ242" s="3">
        <v>0</v>
      </c>
      <c r="AR242" s="3">
        <v>0</v>
      </c>
      <c r="AS242" s="3">
        <v>0</v>
      </c>
      <c r="AT242" s="4"/>
    </row>
    <row r="243" spans="1:46" x14ac:dyDescent="0.25">
      <c r="A243" s="65">
        <v>2021</v>
      </c>
      <c r="B243" s="65">
        <v>12</v>
      </c>
      <c r="C243" s="63">
        <v>11</v>
      </c>
      <c r="D243" s="64">
        <v>2</v>
      </c>
      <c r="E243" s="5">
        <v>3.1</v>
      </c>
      <c r="F243" s="3">
        <v>0</v>
      </c>
      <c r="G243" s="3">
        <v>0</v>
      </c>
      <c r="H243" s="3">
        <v>0</v>
      </c>
      <c r="I243" s="3">
        <v>3</v>
      </c>
      <c r="J243" s="3">
        <v>0</v>
      </c>
      <c r="K243" s="3">
        <v>0</v>
      </c>
      <c r="L243" s="3">
        <v>0</v>
      </c>
      <c r="M243" s="3">
        <v>0</v>
      </c>
      <c r="N243" s="3">
        <v>1</v>
      </c>
      <c r="O243" s="3">
        <v>2.4500000000000002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0.2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0.2</v>
      </c>
      <c r="AE243" s="3">
        <v>0.1</v>
      </c>
      <c r="AF243" s="3">
        <v>0.2</v>
      </c>
      <c r="AG243" s="3">
        <v>0.2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4"/>
    </row>
    <row r="244" spans="1:46" x14ac:dyDescent="0.25">
      <c r="A244" s="65">
        <v>2021</v>
      </c>
      <c r="B244" s="65">
        <v>12</v>
      </c>
      <c r="C244" s="63">
        <v>11</v>
      </c>
      <c r="D244" s="64">
        <v>3</v>
      </c>
      <c r="E244" s="5">
        <v>1.1883333333333335</v>
      </c>
      <c r="F244" s="3">
        <v>0</v>
      </c>
      <c r="G244" s="3">
        <v>0</v>
      </c>
      <c r="H244" s="3">
        <v>0</v>
      </c>
      <c r="I244" s="3">
        <v>3</v>
      </c>
      <c r="J244" s="3">
        <v>0</v>
      </c>
      <c r="K244" s="3">
        <v>0</v>
      </c>
      <c r="L244" s="3">
        <v>0</v>
      </c>
      <c r="M244" s="3">
        <v>0</v>
      </c>
      <c r="N244" s="3">
        <v>1</v>
      </c>
      <c r="O244" s="3">
        <v>2.4500000000000002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0.2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0.2</v>
      </c>
      <c r="AE244" s="3">
        <v>0.1</v>
      </c>
      <c r="AF244" s="3">
        <v>0.2</v>
      </c>
      <c r="AG244" s="3">
        <v>0.2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4"/>
    </row>
    <row r="245" spans="1:46" x14ac:dyDescent="0.25">
      <c r="A245" s="65">
        <v>2021</v>
      </c>
      <c r="B245" s="65">
        <v>12</v>
      </c>
      <c r="C245" s="63">
        <v>11</v>
      </c>
      <c r="D245" s="64">
        <v>4</v>
      </c>
      <c r="E245" s="5">
        <v>0</v>
      </c>
      <c r="F245" s="3">
        <v>0</v>
      </c>
      <c r="G245" s="3">
        <v>0</v>
      </c>
      <c r="H245" s="3">
        <v>0</v>
      </c>
      <c r="I245" s="3">
        <v>3</v>
      </c>
      <c r="J245" s="3">
        <v>0</v>
      </c>
      <c r="K245" s="3">
        <v>0</v>
      </c>
      <c r="L245" s="3">
        <v>0</v>
      </c>
      <c r="M245" s="3">
        <v>0</v>
      </c>
      <c r="N245" s="3">
        <v>1</v>
      </c>
      <c r="O245" s="3">
        <v>2.4500000000000002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0.2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0.2</v>
      </c>
      <c r="AE245" s="3">
        <v>0.1</v>
      </c>
      <c r="AF245" s="3">
        <v>0.2</v>
      </c>
      <c r="AG245" s="3">
        <v>0.2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4"/>
    </row>
    <row r="246" spans="1:46" x14ac:dyDescent="0.25">
      <c r="A246" s="65">
        <v>2021</v>
      </c>
      <c r="B246" s="65">
        <v>12</v>
      </c>
      <c r="C246" s="63">
        <v>11</v>
      </c>
      <c r="D246" s="64">
        <v>5</v>
      </c>
      <c r="E246" s="5">
        <v>0</v>
      </c>
      <c r="F246" s="3">
        <v>0</v>
      </c>
      <c r="G246" s="3">
        <v>0</v>
      </c>
      <c r="H246" s="3">
        <v>0</v>
      </c>
      <c r="I246" s="3">
        <v>3</v>
      </c>
      <c r="J246" s="3">
        <v>0</v>
      </c>
      <c r="K246" s="3">
        <v>0</v>
      </c>
      <c r="L246" s="3">
        <v>0</v>
      </c>
      <c r="M246" s="3">
        <v>0</v>
      </c>
      <c r="N246" s="3">
        <v>1</v>
      </c>
      <c r="O246" s="3">
        <v>2.4500000000000002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0.2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0.2</v>
      </c>
      <c r="AE246" s="3">
        <v>0.1</v>
      </c>
      <c r="AF246" s="3">
        <v>0.2</v>
      </c>
      <c r="AG246" s="3">
        <v>0.2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4"/>
    </row>
    <row r="247" spans="1:46" x14ac:dyDescent="0.25">
      <c r="A247" s="65">
        <v>2021</v>
      </c>
      <c r="B247" s="65">
        <v>12</v>
      </c>
      <c r="C247" s="63">
        <v>11</v>
      </c>
      <c r="D247" s="64">
        <v>6</v>
      </c>
      <c r="E247" s="5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1</v>
      </c>
      <c r="O247" s="3">
        <v>2.4500000000000002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0.2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0.2</v>
      </c>
      <c r="AE247" s="3">
        <v>0.1</v>
      </c>
      <c r="AF247" s="3">
        <v>0.2</v>
      </c>
      <c r="AG247" s="3">
        <v>0.2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4"/>
    </row>
    <row r="248" spans="1:46" x14ac:dyDescent="0.25">
      <c r="A248" s="65">
        <v>2021</v>
      </c>
      <c r="B248" s="65">
        <v>12</v>
      </c>
      <c r="C248" s="63">
        <v>11</v>
      </c>
      <c r="D248" s="64">
        <v>7</v>
      </c>
      <c r="E248" s="5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1</v>
      </c>
      <c r="O248" s="3">
        <v>2.4500000000000002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0.2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0.2</v>
      </c>
      <c r="AE248" s="3">
        <v>0.1</v>
      </c>
      <c r="AF248" s="3">
        <v>0.2</v>
      </c>
      <c r="AG248" s="3">
        <v>0.2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4"/>
    </row>
    <row r="249" spans="1:46" x14ac:dyDescent="0.25">
      <c r="A249" s="65">
        <v>2021</v>
      </c>
      <c r="B249" s="65">
        <v>12</v>
      </c>
      <c r="C249" s="63">
        <v>11</v>
      </c>
      <c r="D249" s="64">
        <v>8</v>
      </c>
      <c r="E249" s="5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0.24500000000000002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0.2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0.2</v>
      </c>
      <c r="AE249" s="3">
        <v>0.1</v>
      </c>
      <c r="AF249" s="3">
        <v>0.2</v>
      </c>
      <c r="AG249" s="3">
        <v>0.2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4"/>
    </row>
    <row r="250" spans="1:46" x14ac:dyDescent="0.25">
      <c r="A250" s="65">
        <v>2021</v>
      </c>
      <c r="B250" s="65">
        <v>12</v>
      </c>
      <c r="C250" s="63">
        <v>11</v>
      </c>
      <c r="D250" s="64">
        <v>9</v>
      </c>
      <c r="E250" s="5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0.2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0.2</v>
      </c>
      <c r="AE250" s="3">
        <v>0.1</v>
      </c>
      <c r="AF250" s="3">
        <v>0.2</v>
      </c>
      <c r="AG250" s="3">
        <v>0.2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4"/>
    </row>
    <row r="251" spans="1:46" x14ac:dyDescent="0.25">
      <c r="A251" s="65">
        <v>2021</v>
      </c>
      <c r="B251" s="65">
        <v>12</v>
      </c>
      <c r="C251" s="63">
        <v>11</v>
      </c>
      <c r="D251" s="64">
        <v>10</v>
      </c>
      <c r="E251" s="5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0.2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0.2</v>
      </c>
      <c r="AE251" s="3">
        <v>0.1</v>
      </c>
      <c r="AF251" s="3">
        <v>0.2</v>
      </c>
      <c r="AG251" s="3">
        <v>0.2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4"/>
    </row>
    <row r="252" spans="1:46" x14ac:dyDescent="0.25">
      <c r="A252" s="65">
        <v>2021</v>
      </c>
      <c r="B252" s="65">
        <v>12</v>
      </c>
      <c r="C252" s="63">
        <v>11</v>
      </c>
      <c r="D252" s="64">
        <v>11</v>
      </c>
      <c r="E252" s="5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0.2</v>
      </c>
      <c r="X252" s="3">
        <v>0</v>
      </c>
      <c r="Y252" s="3">
        <v>0.28499999999999998</v>
      </c>
      <c r="Z252" s="3">
        <v>0</v>
      </c>
      <c r="AA252" s="3">
        <v>0</v>
      </c>
      <c r="AB252" s="3">
        <v>0</v>
      </c>
      <c r="AC252" s="3">
        <v>0</v>
      </c>
      <c r="AD252" s="3">
        <v>0.2</v>
      </c>
      <c r="AE252" s="3">
        <v>0.1</v>
      </c>
      <c r="AF252" s="3">
        <v>0.2</v>
      </c>
      <c r="AG252" s="3">
        <v>0.2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4"/>
    </row>
    <row r="253" spans="1:46" x14ac:dyDescent="0.25">
      <c r="A253" s="65">
        <v>2021</v>
      </c>
      <c r="B253" s="65">
        <v>12</v>
      </c>
      <c r="C253" s="63">
        <v>11</v>
      </c>
      <c r="D253" s="64">
        <v>12</v>
      </c>
      <c r="E253" s="5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0.2</v>
      </c>
      <c r="X253" s="3">
        <v>0</v>
      </c>
      <c r="Y253" s="3">
        <v>0.3</v>
      </c>
      <c r="Z253" s="3">
        <v>0</v>
      </c>
      <c r="AA253" s="3">
        <v>0</v>
      </c>
      <c r="AB253" s="3">
        <v>0</v>
      </c>
      <c r="AC253" s="3">
        <v>0</v>
      </c>
      <c r="AD253" s="3">
        <v>0.2</v>
      </c>
      <c r="AE253" s="3">
        <v>0.1</v>
      </c>
      <c r="AF253" s="3">
        <v>0.2</v>
      </c>
      <c r="AG253" s="3">
        <v>0.2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4"/>
    </row>
    <row r="254" spans="1:46" x14ac:dyDescent="0.25">
      <c r="A254" s="65">
        <v>2021</v>
      </c>
      <c r="B254" s="65">
        <v>12</v>
      </c>
      <c r="C254" s="63">
        <v>11</v>
      </c>
      <c r="D254" s="64">
        <v>13</v>
      </c>
      <c r="E254" s="5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0.2</v>
      </c>
      <c r="X254" s="3">
        <v>0</v>
      </c>
      <c r="Y254" s="3">
        <v>0.3</v>
      </c>
      <c r="Z254" s="3">
        <v>0</v>
      </c>
      <c r="AA254" s="3">
        <v>0</v>
      </c>
      <c r="AB254" s="3">
        <v>0</v>
      </c>
      <c r="AC254" s="3">
        <v>0</v>
      </c>
      <c r="AD254" s="3">
        <v>0.2</v>
      </c>
      <c r="AE254" s="3">
        <v>0.1</v>
      </c>
      <c r="AF254" s="3">
        <v>0.2</v>
      </c>
      <c r="AG254" s="3">
        <v>0.2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4"/>
    </row>
    <row r="255" spans="1:46" x14ac:dyDescent="0.25">
      <c r="A255" s="65">
        <v>2021</v>
      </c>
      <c r="B255" s="65">
        <v>12</v>
      </c>
      <c r="C255" s="63">
        <v>11</v>
      </c>
      <c r="D255" s="64">
        <v>14</v>
      </c>
      <c r="E255" s="5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0.46666666666666667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2.166666666666667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0.2</v>
      </c>
      <c r="X255" s="3">
        <v>0</v>
      </c>
      <c r="Y255" s="3">
        <v>0.3</v>
      </c>
      <c r="Z255" s="3">
        <v>0</v>
      </c>
      <c r="AA255" s="3">
        <v>0</v>
      </c>
      <c r="AB255" s="3">
        <v>0</v>
      </c>
      <c r="AC255" s="3">
        <v>0</v>
      </c>
      <c r="AD255" s="3">
        <v>0.2</v>
      </c>
      <c r="AE255" s="3">
        <v>0.1</v>
      </c>
      <c r="AF255" s="3">
        <v>0.2</v>
      </c>
      <c r="AG255" s="3">
        <v>0.2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4"/>
    </row>
    <row r="256" spans="1:46" x14ac:dyDescent="0.25">
      <c r="A256" s="65">
        <v>2021</v>
      </c>
      <c r="B256" s="65">
        <v>12</v>
      </c>
      <c r="C256" s="63">
        <v>11</v>
      </c>
      <c r="D256" s="64">
        <v>15</v>
      </c>
      <c r="E256" s="5">
        <v>0</v>
      </c>
      <c r="F256" s="3">
        <v>0</v>
      </c>
      <c r="G256" s="3">
        <v>0</v>
      </c>
      <c r="H256" s="3">
        <v>0</v>
      </c>
      <c r="I256" s="3">
        <v>0</v>
      </c>
      <c r="J256" s="3">
        <v>2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2.6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0.2</v>
      </c>
      <c r="X256" s="3">
        <v>0</v>
      </c>
      <c r="Y256" s="3">
        <v>0.3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0.1</v>
      </c>
      <c r="AF256" s="3">
        <v>0.2</v>
      </c>
      <c r="AG256" s="3">
        <v>0.2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4"/>
    </row>
    <row r="257" spans="1:46" x14ac:dyDescent="0.25">
      <c r="A257" s="65">
        <v>2021</v>
      </c>
      <c r="B257" s="65">
        <v>12</v>
      </c>
      <c r="C257" s="63">
        <v>11</v>
      </c>
      <c r="D257" s="64">
        <v>16</v>
      </c>
      <c r="E257" s="5">
        <v>0</v>
      </c>
      <c r="F257" s="3">
        <v>0</v>
      </c>
      <c r="G257" s="3">
        <v>0</v>
      </c>
      <c r="H257" s="3">
        <v>0</v>
      </c>
      <c r="I257" s="3">
        <v>0</v>
      </c>
      <c r="J257" s="3">
        <v>2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2.6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0.2</v>
      </c>
      <c r="X257" s="3">
        <v>0</v>
      </c>
      <c r="Y257" s="3">
        <v>0.3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0.1</v>
      </c>
      <c r="AF257" s="3">
        <v>0.2</v>
      </c>
      <c r="AG257" s="3">
        <v>0.2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4.166666666666667</v>
      </c>
      <c r="AT257" s="4"/>
    </row>
    <row r="258" spans="1:46" x14ac:dyDescent="0.25">
      <c r="A258" s="65">
        <v>2021</v>
      </c>
      <c r="B258" s="65">
        <v>12</v>
      </c>
      <c r="C258" s="63">
        <v>11</v>
      </c>
      <c r="D258" s="64">
        <v>17</v>
      </c>
      <c r="E258" s="5">
        <v>0</v>
      </c>
      <c r="F258" s="3">
        <v>0</v>
      </c>
      <c r="G258" s="3">
        <v>0.84333333333333316</v>
      </c>
      <c r="H258" s="3">
        <v>0</v>
      </c>
      <c r="I258" s="3">
        <v>0</v>
      </c>
      <c r="J258" s="3">
        <v>2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2.6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0.2</v>
      </c>
      <c r="X258" s="3">
        <v>0</v>
      </c>
      <c r="Y258" s="3">
        <v>0.3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0.1</v>
      </c>
      <c r="AF258" s="3">
        <v>0.2</v>
      </c>
      <c r="AG258" s="3">
        <v>0.2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5</v>
      </c>
      <c r="AT258" s="4"/>
    </row>
    <row r="259" spans="1:46" x14ac:dyDescent="0.25">
      <c r="A259" s="65">
        <v>2021</v>
      </c>
      <c r="B259" s="65">
        <v>12</v>
      </c>
      <c r="C259" s="63">
        <v>11</v>
      </c>
      <c r="D259" s="64">
        <v>18</v>
      </c>
      <c r="E259" s="5">
        <v>0</v>
      </c>
      <c r="F259" s="3">
        <v>1.9733333333333334</v>
      </c>
      <c r="G259" s="3">
        <v>2.2999999999999998</v>
      </c>
      <c r="H259" s="3">
        <v>0</v>
      </c>
      <c r="I259" s="3">
        <v>0</v>
      </c>
      <c r="J259" s="3">
        <v>2</v>
      </c>
      <c r="K259" s="3">
        <v>0</v>
      </c>
      <c r="L259" s="3">
        <v>0</v>
      </c>
      <c r="M259" s="3">
        <v>0</v>
      </c>
      <c r="N259" s="3">
        <v>0.6</v>
      </c>
      <c r="O259" s="3">
        <v>0</v>
      </c>
      <c r="P259" s="3">
        <v>2.6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0.2</v>
      </c>
      <c r="X259" s="3">
        <v>0</v>
      </c>
      <c r="Y259" s="3">
        <v>0.3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0.1</v>
      </c>
      <c r="AF259" s="3">
        <v>0.2</v>
      </c>
      <c r="AG259" s="3">
        <v>0.2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5</v>
      </c>
      <c r="AT259" s="4"/>
    </row>
    <row r="260" spans="1:46" x14ac:dyDescent="0.25">
      <c r="A260" s="65">
        <v>2021</v>
      </c>
      <c r="B260" s="65">
        <v>12</v>
      </c>
      <c r="C260" s="63">
        <v>11</v>
      </c>
      <c r="D260" s="64">
        <v>19</v>
      </c>
      <c r="E260" s="5">
        <v>0</v>
      </c>
      <c r="F260" s="3">
        <v>3.7</v>
      </c>
      <c r="G260" s="3">
        <v>2.2999999999999998</v>
      </c>
      <c r="H260" s="3">
        <v>0</v>
      </c>
      <c r="I260" s="3">
        <v>0</v>
      </c>
      <c r="J260" s="3">
        <v>2</v>
      </c>
      <c r="K260" s="3">
        <v>1.4</v>
      </c>
      <c r="L260" s="3">
        <v>0</v>
      </c>
      <c r="M260" s="3">
        <v>0</v>
      </c>
      <c r="N260" s="3">
        <v>1</v>
      </c>
      <c r="O260" s="3">
        <v>0</v>
      </c>
      <c r="P260" s="3">
        <v>2.6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0.2</v>
      </c>
      <c r="X260" s="3">
        <v>0</v>
      </c>
      <c r="Y260" s="3">
        <v>0.3</v>
      </c>
      <c r="Z260" s="3">
        <v>0</v>
      </c>
      <c r="AA260" s="3">
        <v>0</v>
      </c>
      <c r="AB260" s="3">
        <v>0</v>
      </c>
      <c r="AC260" s="3">
        <v>0</v>
      </c>
      <c r="AD260" s="3">
        <v>0.18333333333333335</v>
      </c>
      <c r="AE260" s="3">
        <v>0.1</v>
      </c>
      <c r="AF260" s="3">
        <v>0.2</v>
      </c>
      <c r="AG260" s="3">
        <v>0.2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5</v>
      </c>
      <c r="AT260" s="4"/>
    </row>
    <row r="261" spans="1:46" x14ac:dyDescent="0.25">
      <c r="A261" s="65">
        <v>2021</v>
      </c>
      <c r="B261" s="65">
        <v>12</v>
      </c>
      <c r="C261" s="63">
        <v>11</v>
      </c>
      <c r="D261" s="64">
        <v>20</v>
      </c>
      <c r="E261" s="5">
        <v>0</v>
      </c>
      <c r="F261" s="3">
        <v>3.7</v>
      </c>
      <c r="G261" s="3">
        <v>2.2999999999999998</v>
      </c>
      <c r="H261" s="3">
        <v>0</v>
      </c>
      <c r="I261" s="3">
        <v>0</v>
      </c>
      <c r="J261" s="3">
        <v>2</v>
      </c>
      <c r="K261" s="3">
        <v>2</v>
      </c>
      <c r="L261" s="3">
        <v>0</v>
      </c>
      <c r="M261" s="3">
        <v>0</v>
      </c>
      <c r="N261" s="3">
        <v>1</v>
      </c>
      <c r="O261" s="3">
        <v>0</v>
      </c>
      <c r="P261" s="3">
        <v>2.6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0.2</v>
      </c>
      <c r="X261" s="3">
        <v>0</v>
      </c>
      <c r="Y261" s="3">
        <v>0.3</v>
      </c>
      <c r="Z261" s="3">
        <v>0</v>
      </c>
      <c r="AA261" s="3">
        <v>0</v>
      </c>
      <c r="AB261" s="3">
        <v>0</v>
      </c>
      <c r="AC261" s="3">
        <v>0</v>
      </c>
      <c r="AD261" s="3">
        <v>0.2</v>
      </c>
      <c r="AE261" s="3">
        <v>0.1</v>
      </c>
      <c r="AF261" s="3">
        <v>0.2</v>
      </c>
      <c r="AG261" s="3">
        <v>0.2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1.7666666666666666</v>
      </c>
      <c r="AR261" s="3">
        <v>0</v>
      </c>
      <c r="AS261" s="3">
        <v>5</v>
      </c>
      <c r="AT261" s="4"/>
    </row>
    <row r="262" spans="1:46" x14ac:dyDescent="0.25">
      <c r="A262" s="65">
        <v>2021</v>
      </c>
      <c r="B262" s="65">
        <v>12</v>
      </c>
      <c r="C262" s="63">
        <v>11</v>
      </c>
      <c r="D262" s="64">
        <v>21</v>
      </c>
      <c r="E262" s="5">
        <v>0</v>
      </c>
      <c r="F262" s="3">
        <v>3.7</v>
      </c>
      <c r="G262" s="3">
        <v>2.2999999999999998</v>
      </c>
      <c r="H262" s="3">
        <v>0</v>
      </c>
      <c r="I262" s="3">
        <v>0</v>
      </c>
      <c r="J262" s="3">
        <v>2</v>
      </c>
      <c r="K262" s="3">
        <v>2</v>
      </c>
      <c r="L262" s="3">
        <v>0</v>
      </c>
      <c r="M262" s="3">
        <v>0</v>
      </c>
      <c r="N262" s="3">
        <v>1</v>
      </c>
      <c r="O262" s="3">
        <v>0</v>
      </c>
      <c r="P262" s="3">
        <v>2.6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0.2</v>
      </c>
      <c r="X262" s="3">
        <v>0</v>
      </c>
      <c r="Y262" s="3">
        <v>0.3</v>
      </c>
      <c r="Z262" s="3">
        <v>0</v>
      </c>
      <c r="AA262" s="3">
        <v>0</v>
      </c>
      <c r="AB262" s="3">
        <v>0</v>
      </c>
      <c r="AC262" s="3">
        <v>0</v>
      </c>
      <c r="AD262" s="3">
        <v>0.2</v>
      </c>
      <c r="AE262" s="3">
        <v>0.1</v>
      </c>
      <c r="AF262" s="3">
        <v>0.2</v>
      </c>
      <c r="AG262" s="3">
        <v>0.2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2</v>
      </c>
      <c r="AR262" s="3">
        <v>0</v>
      </c>
      <c r="AS262" s="3">
        <v>2.3333333333333335</v>
      </c>
      <c r="AT262" s="4"/>
    </row>
    <row r="263" spans="1:46" x14ac:dyDescent="0.25">
      <c r="A263" s="65">
        <v>2021</v>
      </c>
      <c r="B263" s="65">
        <v>12</v>
      </c>
      <c r="C263" s="63">
        <v>11</v>
      </c>
      <c r="D263" s="64">
        <v>22</v>
      </c>
      <c r="E263" s="5">
        <v>0</v>
      </c>
      <c r="F263" s="3">
        <v>3.7</v>
      </c>
      <c r="G263" s="3">
        <v>2.2999999999999998</v>
      </c>
      <c r="H263" s="3">
        <v>0</v>
      </c>
      <c r="I263" s="3">
        <v>0</v>
      </c>
      <c r="J263" s="3">
        <v>2</v>
      </c>
      <c r="K263" s="3">
        <v>2</v>
      </c>
      <c r="L263" s="3">
        <v>0</v>
      </c>
      <c r="M263" s="3">
        <v>0</v>
      </c>
      <c r="N263" s="3">
        <v>1</v>
      </c>
      <c r="O263" s="3">
        <v>0</v>
      </c>
      <c r="P263" s="3">
        <v>2.6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0.2</v>
      </c>
      <c r="X263" s="3">
        <v>0</v>
      </c>
      <c r="Y263" s="3">
        <v>0.3</v>
      </c>
      <c r="Z263" s="3">
        <v>0</v>
      </c>
      <c r="AA263" s="3">
        <v>0</v>
      </c>
      <c r="AB263" s="3">
        <v>0</v>
      </c>
      <c r="AC263" s="3">
        <v>0</v>
      </c>
      <c r="AD263" s="3">
        <v>0.2</v>
      </c>
      <c r="AE263" s="3">
        <v>0.1</v>
      </c>
      <c r="AF263" s="3">
        <v>0.2</v>
      </c>
      <c r="AG263" s="3">
        <v>0.2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2</v>
      </c>
      <c r="AR263" s="3">
        <v>0</v>
      </c>
      <c r="AS263" s="3">
        <v>0</v>
      </c>
      <c r="AT263" s="4"/>
    </row>
    <row r="264" spans="1:46" x14ac:dyDescent="0.25">
      <c r="A264" s="65">
        <v>2021</v>
      </c>
      <c r="B264" s="65">
        <v>12</v>
      </c>
      <c r="C264" s="63">
        <v>11</v>
      </c>
      <c r="D264" s="64">
        <v>23</v>
      </c>
      <c r="E264" s="5">
        <v>0</v>
      </c>
      <c r="F264" s="3">
        <v>3.7</v>
      </c>
      <c r="G264" s="3">
        <v>2.2999999999999998</v>
      </c>
      <c r="H264" s="3">
        <v>0</v>
      </c>
      <c r="I264" s="3">
        <v>0</v>
      </c>
      <c r="J264" s="3">
        <v>2</v>
      </c>
      <c r="K264" s="3">
        <v>2</v>
      </c>
      <c r="L264" s="3">
        <v>0</v>
      </c>
      <c r="M264" s="3">
        <v>0</v>
      </c>
      <c r="N264" s="3">
        <v>1</v>
      </c>
      <c r="O264" s="3">
        <v>0</v>
      </c>
      <c r="P264" s="3">
        <v>2.6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0.2</v>
      </c>
      <c r="X264" s="3">
        <v>0</v>
      </c>
      <c r="Y264" s="3">
        <v>0.3</v>
      </c>
      <c r="Z264" s="3">
        <v>0</v>
      </c>
      <c r="AA264" s="3">
        <v>0</v>
      </c>
      <c r="AB264" s="3">
        <v>0</v>
      </c>
      <c r="AC264" s="3">
        <v>0</v>
      </c>
      <c r="AD264" s="3">
        <v>0.2</v>
      </c>
      <c r="AE264" s="3">
        <v>0.1</v>
      </c>
      <c r="AF264" s="3">
        <v>0.2</v>
      </c>
      <c r="AG264" s="3">
        <v>0.2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2</v>
      </c>
      <c r="AR264" s="3">
        <v>0</v>
      </c>
      <c r="AS264" s="3">
        <v>0</v>
      </c>
      <c r="AT264" s="4"/>
    </row>
    <row r="265" spans="1:46" x14ac:dyDescent="0.25">
      <c r="A265" s="65">
        <v>2021</v>
      </c>
      <c r="B265" s="65">
        <v>12</v>
      </c>
      <c r="C265" s="63">
        <v>11</v>
      </c>
      <c r="D265" s="64">
        <v>24</v>
      </c>
      <c r="E265" s="5">
        <v>0</v>
      </c>
      <c r="F265" s="3">
        <v>3.7</v>
      </c>
      <c r="G265" s="3">
        <v>2.2999999999999998</v>
      </c>
      <c r="H265" s="3">
        <v>0</v>
      </c>
      <c r="I265" s="3">
        <v>0</v>
      </c>
      <c r="J265" s="3">
        <v>2</v>
      </c>
      <c r="K265" s="3">
        <v>2</v>
      </c>
      <c r="L265" s="3">
        <v>0</v>
      </c>
      <c r="M265" s="3">
        <v>0</v>
      </c>
      <c r="N265" s="3">
        <v>1</v>
      </c>
      <c r="O265" s="3">
        <v>0</v>
      </c>
      <c r="P265" s="3">
        <v>2.6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0.2</v>
      </c>
      <c r="X265" s="3">
        <v>0</v>
      </c>
      <c r="Y265" s="3">
        <v>0.29999999999999993</v>
      </c>
      <c r="Z265" s="3">
        <v>0</v>
      </c>
      <c r="AA265" s="3">
        <v>0</v>
      </c>
      <c r="AB265" s="3">
        <v>0</v>
      </c>
      <c r="AC265" s="3">
        <v>0</v>
      </c>
      <c r="AD265" s="3">
        <v>0.2</v>
      </c>
      <c r="AE265" s="3">
        <v>0.1</v>
      </c>
      <c r="AF265" s="3">
        <v>0.2</v>
      </c>
      <c r="AG265" s="3">
        <v>0.2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4"/>
    </row>
    <row r="266" spans="1:46" x14ac:dyDescent="0.25">
      <c r="A266" s="65">
        <v>2021</v>
      </c>
      <c r="B266" s="65">
        <v>12</v>
      </c>
      <c r="C266" s="63">
        <v>12</v>
      </c>
      <c r="D266" s="64">
        <v>1</v>
      </c>
      <c r="E266" s="5">
        <v>0</v>
      </c>
      <c r="F266" s="3">
        <v>3.7</v>
      </c>
      <c r="G266" s="3">
        <v>1.4949999999999999</v>
      </c>
      <c r="H266" s="3">
        <v>0</v>
      </c>
      <c r="I266" s="3">
        <v>0</v>
      </c>
      <c r="J266" s="3">
        <v>2</v>
      </c>
      <c r="K266" s="3">
        <v>0.66666666666666663</v>
      </c>
      <c r="L266" s="3">
        <v>0</v>
      </c>
      <c r="M266" s="3">
        <v>0</v>
      </c>
      <c r="N266" s="3">
        <v>1</v>
      </c>
      <c r="O266" s="3">
        <v>0</v>
      </c>
      <c r="P266" s="3">
        <v>2.6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0.2</v>
      </c>
      <c r="X266" s="3">
        <v>0</v>
      </c>
      <c r="Y266" s="3">
        <v>0.29999999999999993</v>
      </c>
      <c r="Z266" s="3">
        <v>0</v>
      </c>
      <c r="AA266" s="3">
        <v>0</v>
      </c>
      <c r="AB266" s="3">
        <v>0</v>
      </c>
      <c r="AC266" s="3">
        <v>0</v>
      </c>
      <c r="AD266" s="3">
        <v>0.2</v>
      </c>
      <c r="AE266" s="3">
        <v>0.1</v>
      </c>
      <c r="AF266" s="3">
        <v>0.2</v>
      </c>
      <c r="AG266" s="3">
        <v>0.2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4"/>
    </row>
    <row r="267" spans="1:46" x14ac:dyDescent="0.25">
      <c r="A267" s="65">
        <v>2021</v>
      </c>
      <c r="B267" s="65">
        <v>12</v>
      </c>
      <c r="C267" s="63">
        <v>12</v>
      </c>
      <c r="D267" s="64">
        <v>2</v>
      </c>
      <c r="E267" s="5">
        <v>0</v>
      </c>
      <c r="F267" s="3">
        <v>3.7</v>
      </c>
      <c r="G267" s="3">
        <v>0</v>
      </c>
      <c r="H267" s="3">
        <v>0</v>
      </c>
      <c r="I267" s="3">
        <v>0</v>
      </c>
      <c r="J267" s="3">
        <v>2</v>
      </c>
      <c r="K267" s="3">
        <v>0</v>
      </c>
      <c r="L267" s="3">
        <v>0</v>
      </c>
      <c r="M267" s="3">
        <v>0</v>
      </c>
      <c r="N267" s="3">
        <v>1</v>
      </c>
      <c r="O267" s="3">
        <v>0</v>
      </c>
      <c r="P267" s="3">
        <v>2.6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0.2</v>
      </c>
      <c r="X267" s="3">
        <v>0</v>
      </c>
      <c r="Y267" s="3">
        <v>0.3</v>
      </c>
      <c r="Z267" s="3">
        <v>0</v>
      </c>
      <c r="AA267" s="3">
        <v>0</v>
      </c>
      <c r="AB267" s="3">
        <v>0</v>
      </c>
      <c r="AC267" s="3">
        <v>0</v>
      </c>
      <c r="AD267" s="3">
        <v>0.2</v>
      </c>
      <c r="AE267" s="3">
        <v>0.1</v>
      </c>
      <c r="AF267" s="3">
        <v>0.2</v>
      </c>
      <c r="AG267" s="3">
        <v>0.2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4"/>
    </row>
    <row r="268" spans="1:46" x14ac:dyDescent="0.25">
      <c r="A268" s="65">
        <v>2021</v>
      </c>
      <c r="B268" s="65">
        <v>12</v>
      </c>
      <c r="C268" s="63">
        <v>12</v>
      </c>
      <c r="D268" s="64">
        <v>3</v>
      </c>
      <c r="E268" s="5">
        <v>0</v>
      </c>
      <c r="F268" s="3">
        <v>0</v>
      </c>
      <c r="G268" s="3">
        <v>0</v>
      </c>
      <c r="H268" s="3">
        <v>0</v>
      </c>
      <c r="I268" s="3">
        <v>0</v>
      </c>
      <c r="J268" s="3">
        <v>2</v>
      </c>
      <c r="K268" s="3">
        <v>0</v>
      </c>
      <c r="L268" s="3">
        <v>0</v>
      </c>
      <c r="M268" s="3">
        <v>0</v>
      </c>
      <c r="N268" s="3">
        <v>1</v>
      </c>
      <c r="O268" s="3">
        <v>0</v>
      </c>
      <c r="P268" s="3">
        <v>2.6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0.2</v>
      </c>
      <c r="X268" s="3">
        <v>0</v>
      </c>
      <c r="Y268" s="3">
        <v>0.3</v>
      </c>
      <c r="Z268" s="3">
        <v>0</v>
      </c>
      <c r="AA268" s="3">
        <v>0</v>
      </c>
      <c r="AB268" s="3">
        <v>0</v>
      </c>
      <c r="AC268" s="3">
        <v>0</v>
      </c>
      <c r="AD268" s="3">
        <v>0.2</v>
      </c>
      <c r="AE268" s="3">
        <v>0.1</v>
      </c>
      <c r="AF268" s="3">
        <v>0.2</v>
      </c>
      <c r="AG268" s="3">
        <v>0.2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4"/>
    </row>
    <row r="269" spans="1:46" x14ac:dyDescent="0.25">
      <c r="A269" s="65">
        <v>2021</v>
      </c>
      <c r="B269" s="65">
        <v>12</v>
      </c>
      <c r="C269" s="63">
        <v>12</v>
      </c>
      <c r="D269" s="64">
        <v>4</v>
      </c>
      <c r="E269" s="5">
        <v>0</v>
      </c>
      <c r="F269" s="3">
        <v>0</v>
      </c>
      <c r="G269" s="3">
        <v>0</v>
      </c>
      <c r="H269" s="3">
        <v>0</v>
      </c>
      <c r="I269" s="3">
        <v>0</v>
      </c>
      <c r="J269" s="3">
        <v>2</v>
      </c>
      <c r="K269" s="3">
        <v>0</v>
      </c>
      <c r="L269" s="3">
        <v>0</v>
      </c>
      <c r="M269" s="3">
        <v>0</v>
      </c>
      <c r="N269" s="3">
        <v>1</v>
      </c>
      <c r="O269" s="3">
        <v>0</v>
      </c>
      <c r="P269" s="3">
        <v>2.6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0.2</v>
      </c>
      <c r="X269" s="3">
        <v>0</v>
      </c>
      <c r="Y269" s="3">
        <v>0.3</v>
      </c>
      <c r="Z269" s="3">
        <v>0</v>
      </c>
      <c r="AA269" s="3">
        <v>0</v>
      </c>
      <c r="AB269" s="3">
        <v>0</v>
      </c>
      <c r="AC269" s="3">
        <v>0</v>
      </c>
      <c r="AD269" s="3">
        <v>0.2</v>
      </c>
      <c r="AE269" s="3">
        <v>0.1</v>
      </c>
      <c r="AF269" s="3">
        <v>0.2</v>
      </c>
      <c r="AG269" s="3">
        <v>0.2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4"/>
    </row>
    <row r="270" spans="1:46" x14ac:dyDescent="0.25">
      <c r="A270" s="65">
        <v>2021</v>
      </c>
      <c r="B270" s="65">
        <v>12</v>
      </c>
      <c r="C270" s="63">
        <v>12</v>
      </c>
      <c r="D270" s="64">
        <v>5</v>
      </c>
      <c r="E270" s="5">
        <v>0</v>
      </c>
      <c r="F270" s="3">
        <v>0</v>
      </c>
      <c r="G270" s="3">
        <v>0</v>
      </c>
      <c r="H270" s="3">
        <v>0</v>
      </c>
      <c r="I270" s="3">
        <v>0</v>
      </c>
      <c r="J270" s="3">
        <v>2</v>
      </c>
      <c r="K270" s="3">
        <v>0</v>
      </c>
      <c r="L270" s="3">
        <v>0</v>
      </c>
      <c r="M270" s="3">
        <v>0</v>
      </c>
      <c r="N270" s="3">
        <v>1</v>
      </c>
      <c r="O270" s="3">
        <v>0</v>
      </c>
      <c r="P270" s="3">
        <v>2.6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0.2</v>
      </c>
      <c r="X270" s="3">
        <v>0</v>
      </c>
      <c r="Y270" s="3">
        <v>0.3</v>
      </c>
      <c r="Z270" s="3">
        <v>0</v>
      </c>
      <c r="AA270" s="3">
        <v>0</v>
      </c>
      <c r="AB270" s="3">
        <v>0</v>
      </c>
      <c r="AC270" s="3">
        <v>0</v>
      </c>
      <c r="AD270" s="3">
        <v>0.2</v>
      </c>
      <c r="AE270" s="3">
        <v>0.1</v>
      </c>
      <c r="AF270" s="3">
        <v>0.2</v>
      </c>
      <c r="AG270" s="3">
        <v>0.2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4"/>
    </row>
    <row r="271" spans="1:46" x14ac:dyDescent="0.25">
      <c r="A271" s="65">
        <v>2021</v>
      </c>
      <c r="B271" s="65">
        <v>12</v>
      </c>
      <c r="C271" s="63">
        <v>12</v>
      </c>
      <c r="D271" s="64">
        <v>6</v>
      </c>
      <c r="E271" s="5">
        <v>0</v>
      </c>
      <c r="F271" s="3">
        <v>0</v>
      </c>
      <c r="G271" s="3">
        <v>0</v>
      </c>
      <c r="H271" s="3">
        <v>0</v>
      </c>
      <c r="I271" s="3">
        <v>0</v>
      </c>
      <c r="J271" s="3">
        <v>2</v>
      </c>
      <c r="K271" s="3">
        <v>0</v>
      </c>
      <c r="L271" s="3">
        <v>0</v>
      </c>
      <c r="M271" s="3">
        <v>0</v>
      </c>
      <c r="N271" s="3">
        <v>1</v>
      </c>
      <c r="O271" s="3">
        <v>0</v>
      </c>
      <c r="P271" s="3">
        <v>2.6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0.2</v>
      </c>
      <c r="X271" s="3">
        <v>0</v>
      </c>
      <c r="Y271" s="3">
        <v>0.3</v>
      </c>
      <c r="Z271" s="3">
        <v>0</v>
      </c>
      <c r="AA271" s="3">
        <v>0</v>
      </c>
      <c r="AB271" s="3">
        <v>0</v>
      </c>
      <c r="AC271" s="3">
        <v>0</v>
      </c>
      <c r="AD271" s="3">
        <v>0.2</v>
      </c>
      <c r="AE271" s="3">
        <v>0.1</v>
      </c>
      <c r="AF271" s="3">
        <v>0.2</v>
      </c>
      <c r="AG271" s="3">
        <v>0.2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4"/>
    </row>
    <row r="272" spans="1:46" x14ac:dyDescent="0.25">
      <c r="A272" s="65">
        <v>2021</v>
      </c>
      <c r="B272" s="65">
        <v>12</v>
      </c>
      <c r="C272" s="63">
        <v>12</v>
      </c>
      <c r="D272" s="64">
        <v>7</v>
      </c>
      <c r="E272" s="5">
        <v>0</v>
      </c>
      <c r="F272" s="3">
        <v>0</v>
      </c>
      <c r="G272" s="3">
        <v>0</v>
      </c>
      <c r="H272" s="3">
        <v>0</v>
      </c>
      <c r="I272" s="3">
        <v>0</v>
      </c>
      <c r="J272" s="3">
        <v>2</v>
      </c>
      <c r="K272" s="3">
        <v>0</v>
      </c>
      <c r="L272" s="3">
        <v>0</v>
      </c>
      <c r="M272" s="3">
        <v>0</v>
      </c>
      <c r="N272" s="3">
        <v>1</v>
      </c>
      <c r="O272" s="3">
        <v>0</v>
      </c>
      <c r="P272" s="3">
        <v>1.7333333333333334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0.2</v>
      </c>
      <c r="X272" s="3">
        <v>0</v>
      </c>
      <c r="Y272" s="3">
        <v>0.3</v>
      </c>
      <c r="Z272" s="3">
        <v>0</v>
      </c>
      <c r="AA272" s="3">
        <v>0</v>
      </c>
      <c r="AB272" s="3">
        <v>0</v>
      </c>
      <c r="AC272" s="3">
        <v>0</v>
      </c>
      <c r="AD272" s="3">
        <v>0.2</v>
      </c>
      <c r="AE272" s="3">
        <v>0.1</v>
      </c>
      <c r="AF272" s="3">
        <v>0.2</v>
      </c>
      <c r="AG272" s="3">
        <v>0.2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4"/>
    </row>
    <row r="273" spans="1:46" x14ac:dyDescent="0.25">
      <c r="A273" s="65">
        <v>2021</v>
      </c>
      <c r="B273" s="65">
        <v>12</v>
      </c>
      <c r="C273" s="63">
        <v>12</v>
      </c>
      <c r="D273" s="64">
        <v>8</v>
      </c>
      <c r="E273" s="5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0.1</v>
      </c>
      <c r="K273" s="3">
        <v>0</v>
      </c>
      <c r="L273" s="3">
        <v>0</v>
      </c>
      <c r="M273" s="3">
        <v>0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0.2</v>
      </c>
      <c r="X273" s="3">
        <v>0</v>
      </c>
      <c r="Y273" s="3">
        <v>0.3</v>
      </c>
      <c r="Z273" s="3">
        <v>0</v>
      </c>
      <c r="AA273" s="3">
        <v>0</v>
      </c>
      <c r="AB273" s="3">
        <v>0</v>
      </c>
      <c r="AC273" s="3">
        <v>0</v>
      </c>
      <c r="AD273" s="3">
        <v>0.2</v>
      </c>
      <c r="AE273" s="3">
        <v>0.1</v>
      </c>
      <c r="AF273" s="3">
        <v>0.2</v>
      </c>
      <c r="AG273" s="3">
        <v>0.2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4"/>
    </row>
    <row r="274" spans="1:46" x14ac:dyDescent="0.25">
      <c r="A274" s="65">
        <v>2021</v>
      </c>
      <c r="B274" s="65">
        <v>12</v>
      </c>
      <c r="C274" s="63">
        <v>12</v>
      </c>
      <c r="D274" s="64">
        <v>9</v>
      </c>
      <c r="E274" s="5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1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0.2</v>
      </c>
      <c r="X274" s="3">
        <v>0</v>
      </c>
      <c r="Y274" s="3">
        <v>0.3</v>
      </c>
      <c r="Z274" s="3">
        <v>0</v>
      </c>
      <c r="AA274" s="3">
        <v>0</v>
      </c>
      <c r="AB274" s="3">
        <v>0</v>
      </c>
      <c r="AC274" s="3">
        <v>0</v>
      </c>
      <c r="AD274" s="3">
        <v>0.2</v>
      </c>
      <c r="AE274" s="3">
        <v>0.1</v>
      </c>
      <c r="AF274" s="3">
        <v>0.2</v>
      </c>
      <c r="AG274" s="3">
        <v>0.2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4"/>
    </row>
    <row r="275" spans="1:46" x14ac:dyDescent="0.25">
      <c r="A275" s="65">
        <v>2021</v>
      </c>
      <c r="B275" s="65">
        <v>12</v>
      </c>
      <c r="C275" s="63">
        <v>12</v>
      </c>
      <c r="D275" s="64">
        <v>10</v>
      </c>
      <c r="E275" s="5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0.2</v>
      </c>
      <c r="X275" s="3">
        <v>0</v>
      </c>
      <c r="Y275" s="3">
        <v>0.3</v>
      </c>
      <c r="Z275" s="3">
        <v>0</v>
      </c>
      <c r="AA275" s="3">
        <v>0</v>
      </c>
      <c r="AB275" s="3">
        <v>0</v>
      </c>
      <c r="AC275" s="3">
        <v>0</v>
      </c>
      <c r="AD275" s="3">
        <v>0.2</v>
      </c>
      <c r="AE275" s="3">
        <v>0.1</v>
      </c>
      <c r="AF275" s="3">
        <v>0.2</v>
      </c>
      <c r="AG275" s="3">
        <v>0.2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4"/>
    </row>
    <row r="276" spans="1:46" x14ac:dyDescent="0.25">
      <c r="A276" s="65">
        <v>2021</v>
      </c>
      <c r="B276" s="65">
        <v>12</v>
      </c>
      <c r="C276" s="63">
        <v>12</v>
      </c>
      <c r="D276" s="64">
        <v>11</v>
      </c>
      <c r="E276" s="5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0.2</v>
      </c>
      <c r="X276" s="3">
        <v>0</v>
      </c>
      <c r="Y276" s="3">
        <v>0.3</v>
      </c>
      <c r="Z276" s="3">
        <v>0</v>
      </c>
      <c r="AA276" s="3">
        <v>0</v>
      </c>
      <c r="AB276" s="3">
        <v>0</v>
      </c>
      <c r="AC276" s="3">
        <v>0</v>
      </c>
      <c r="AD276" s="3">
        <v>0.2</v>
      </c>
      <c r="AE276" s="3">
        <v>0.1</v>
      </c>
      <c r="AF276" s="3">
        <v>0.2</v>
      </c>
      <c r="AG276" s="3">
        <v>0.2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4"/>
    </row>
    <row r="277" spans="1:46" x14ac:dyDescent="0.25">
      <c r="A277" s="65">
        <v>2021</v>
      </c>
      <c r="B277" s="65">
        <v>12</v>
      </c>
      <c r="C277" s="63">
        <v>12</v>
      </c>
      <c r="D277" s="64">
        <v>12</v>
      </c>
      <c r="E277" s="5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1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0.2</v>
      </c>
      <c r="X277" s="3">
        <v>0</v>
      </c>
      <c r="Y277" s="3">
        <v>0.3</v>
      </c>
      <c r="Z277" s="3">
        <v>0</v>
      </c>
      <c r="AA277" s="3">
        <v>0</v>
      </c>
      <c r="AB277" s="3">
        <v>0</v>
      </c>
      <c r="AC277" s="3">
        <v>0</v>
      </c>
      <c r="AD277" s="3">
        <v>0.2</v>
      </c>
      <c r="AE277" s="3">
        <v>0.1</v>
      </c>
      <c r="AF277" s="3">
        <v>0.2</v>
      </c>
      <c r="AG277" s="3">
        <v>0.2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4"/>
    </row>
    <row r="278" spans="1:46" x14ac:dyDescent="0.25">
      <c r="A278" s="65">
        <v>2021</v>
      </c>
      <c r="B278" s="65">
        <v>12</v>
      </c>
      <c r="C278" s="63">
        <v>12</v>
      </c>
      <c r="D278" s="64">
        <v>13</v>
      </c>
      <c r="E278" s="5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0.2</v>
      </c>
      <c r="X278" s="3">
        <v>0</v>
      </c>
      <c r="Y278" s="3">
        <v>0.3</v>
      </c>
      <c r="Z278" s="3">
        <v>0</v>
      </c>
      <c r="AA278" s="3">
        <v>0</v>
      </c>
      <c r="AB278" s="3">
        <v>0</v>
      </c>
      <c r="AC278" s="3">
        <v>0</v>
      </c>
      <c r="AD278" s="3">
        <v>0.2</v>
      </c>
      <c r="AE278" s="3">
        <v>0.1</v>
      </c>
      <c r="AF278" s="3">
        <v>0.2</v>
      </c>
      <c r="AG278" s="3">
        <v>0.2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4"/>
    </row>
    <row r="279" spans="1:46" x14ac:dyDescent="0.25">
      <c r="A279" s="65">
        <v>2021</v>
      </c>
      <c r="B279" s="65">
        <v>12</v>
      </c>
      <c r="C279" s="63">
        <v>12</v>
      </c>
      <c r="D279" s="64">
        <v>14</v>
      </c>
      <c r="E279" s="5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0.2</v>
      </c>
      <c r="X279" s="3">
        <v>0</v>
      </c>
      <c r="Y279" s="3">
        <v>0.3</v>
      </c>
      <c r="Z279" s="3">
        <v>0</v>
      </c>
      <c r="AA279" s="3">
        <v>0</v>
      </c>
      <c r="AB279" s="3">
        <v>0</v>
      </c>
      <c r="AC279" s="3">
        <v>0</v>
      </c>
      <c r="AD279" s="3">
        <v>0.2</v>
      </c>
      <c r="AE279" s="3">
        <v>0.1</v>
      </c>
      <c r="AF279" s="3">
        <v>0.2</v>
      </c>
      <c r="AG279" s="3">
        <v>0.2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4"/>
    </row>
    <row r="280" spans="1:46" x14ac:dyDescent="0.25">
      <c r="A280" s="65">
        <v>2021</v>
      </c>
      <c r="B280" s="65">
        <v>12</v>
      </c>
      <c r="C280" s="63">
        <v>12</v>
      </c>
      <c r="D280" s="64">
        <v>15</v>
      </c>
      <c r="E280" s="5">
        <v>0</v>
      </c>
      <c r="F280" s="3">
        <v>0</v>
      </c>
      <c r="G280" s="3">
        <v>0</v>
      </c>
      <c r="H280" s="3">
        <v>0</v>
      </c>
      <c r="I280" s="3">
        <v>2.15</v>
      </c>
      <c r="J280" s="3">
        <v>0</v>
      </c>
      <c r="K280" s="3">
        <v>0</v>
      </c>
      <c r="L280" s="3">
        <v>0</v>
      </c>
      <c r="M280" s="3">
        <v>0</v>
      </c>
      <c r="N280" s="3">
        <v>1</v>
      </c>
      <c r="O280" s="3">
        <v>1.0616666666666668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0.2</v>
      </c>
      <c r="X280" s="3">
        <v>0</v>
      </c>
      <c r="Y280" s="3">
        <v>0.3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0.1</v>
      </c>
      <c r="AF280" s="3">
        <v>0.2</v>
      </c>
      <c r="AG280" s="3">
        <v>0.2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4"/>
    </row>
    <row r="281" spans="1:46" x14ac:dyDescent="0.25">
      <c r="A281" s="65">
        <v>2021</v>
      </c>
      <c r="B281" s="65">
        <v>12</v>
      </c>
      <c r="C281" s="63">
        <v>12</v>
      </c>
      <c r="D281" s="64">
        <v>16</v>
      </c>
      <c r="E281" s="5">
        <v>0</v>
      </c>
      <c r="F281" s="3">
        <v>0</v>
      </c>
      <c r="G281" s="3">
        <v>0</v>
      </c>
      <c r="H281" s="3">
        <v>0</v>
      </c>
      <c r="I281" s="3">
        <v>3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  <c r="O281" s="3">
        <v>2.4500000000000002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0.2</v>
      </c>
      <c r="X281" s="3">
        <v>0</v>
      </c>
      <c r="Y281" s="3">
        <v>0.3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0.1</v>
      </c>
      <c r="AF281" s="3">
        <v>0.2</v>
      </c>
      <c r="AG281" s="3">
        <v>0.2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4"/>
    </row>
    <row r="282" spans="1:46" x14ac:dyDescent="0.25">
      <c r="A282" s="65">
        <v>2021</v>
      </c>
      <c r="B282" s="65">
        <v>12</v>
      </c>
      <c r="C282" s="63">
        <v>12</v>
      </c>
      <c r="D282" s="64">
        <v>17</v>
      </c>
      <c r="E282" s="5">
        <v>0</v>
      </c>
      <c r="F282" s="3">
        <v>0</v>
      </c>
      <c r="G282" s="3">
        <v>1.8783333333333332</v>
      </c>
      <c r="H282" s="3">
        <v>0</v>
      </c>
      <c r="I282" s="3">
        <v>3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2.4500000000000002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0.2</v>
      </c>
      <c r="X282" s="3">
        <v>0</v>
      </c>
      <c r="Y282" s="3">
        <v>0.02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0.1</v>
      </c>
      <c r="AF282" s="3">
        <v>0.2</v>
      </c>
      <c r="AG282" s="3">
        <v>0.2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4"/>
    </row>
    <row r="283" spans="1:46" x14ac:dyDescent="0.25">
      <c r="A283" s="65">
        <v>2021</v>
      </c>
      <c r="B283" s="65">
        <v>12</v>
      </c>
      <c r="C283" s="63">
        <v>12</v>
      </c>
      <c r="D283" s="64">
        <v>18</v>
      </c>
      <c r="E283" s="5">
        <v>1.085</v>
      </c>
      <c r="F283" s="3">
        <v>0</v>
      </c>
      <c r="G283" s="3">
        <v>2.2999999999999998</v>
      </c>
      <c r="H283" s="3">
        <v>0</v>
      </c>
      <c r="I283" s="3">
        <v>3</v>
      </c>
      <c r="J283" s="3">
        <v>0</v>
      </c>
      <c r="K283" s="3">
        <v>0</v>
      </c>
      <c r="L283" s="3">
        <v>0</v>
      </c>
      <c r="M283" s="3">
        <v>0</v>
      </c>
      <c r="N283" s="3">
        <v>1</v>
      </c>
      <c r="O283" s="3">
        <v>2.4500000000000002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0.2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0.1</v>
      </c>
      <c r="AF283" s="3">
        <v>0.2</v>
      </c>
      <c r="AG283" s="3">
        <v>0.2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0.6</v>
      </c>
      <c r="AQ283" s="3">
        <v>0</v>
      </c>
      <c r="AR283" s="3">
        <v>0</v>
      </c>
      <c r="AS283" s="3">
        <v>0</v>
      </c>
      <c r="AT283" s="4"/>
    </row>
    <row r="284" spans="1:46" x14ac:dyDescent="0.25">
      <c r="A284" s="65">
        <v>2021</v>
      </c>
      <c r="B284" s="65">
        <v>12</v>
      </c>
      <c r="C284" s="63">
        <v>12</v>
      </c>
      <c r="D284" s="64">
        <v>19</v>
      </c>
      <c r="E284" s="5">
        <v>3.1</v>
      </c>
      <c r="F284" s="3">
        <v>0</v>
      </c>
      <c r="G284" s="3">
        <v>2.2999999999999998</v>
      </c>
      <c r="H284" s="3">
        <v>0</v>
      </c>
      <c r="I284" s="3">
        <v>3</v>
      </c>
      <c r="J284" s="3">
        <v>0</v>
      </c>
      <c r="K284" s="3">
        <v>0</v>
      </c>
      <c r="L284" s="3">
        <v>2</v>
      </c>
      <c r="M284" s="3">
        <v>0</v>
      </c>
      <c r="N284" s="3">
        <v>1</v>
      </c>
      <c r="O284" s="3">
        <v>2.4500000000000002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0.2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1.8333333333333333E-2</v>
      </c>
      <c r="AE284" s="3">
        <v>0.1</v>
      </c>
      <c r="AF284" s="3">
        <v>0.2</v>
      </c>
      <c r="AG284" s="3">
        <v>0.2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0.6</v>
      </c>
      <c r="AQ284" s="3">
        <v>0</v>
      </c>
      <c r="AR284" s="3">
        <v>1.2000000000000002</v>
      </c>
      <c r="AS284" s="3">
        <v>0</v>
      </c>
      <c r="AT284" s="4"/>
    </row>
    <row r="285" spans="1:46" x14ac:dyDescent="0.25">
      <c r="A285" s="65">
        <v>2021</v>
      </c>
      <c r="B285" s="65">
        <v>12</v>
      </c>
      <c r="C285" s="63">
        <v>12</v>
      </c>
      <c r="D285" s="64">
        <v>20</v>
      </c>
      <c r="E285" s="5">
        <v>3.1</v>
      </c>
      <c r="F285" s="3">
        <v>0</v>
      </c>
      <c r="G285" s="3">
        <v>2.2999999999999998</v>
      </c>
      <c r="H285" s="3">
        <v>0</v>
      </c>
      <c r="I285" s="3">
        <v>3</v>
      </c>
      <c r="J285" s="3">
        <v>0</v>
      </c>
      <c r="K285" s="3">
        <v>0</v>
      </c>
      <c r="L285" s="3">
        <v>2</v>
      </c>
      <c r="M285" s="3">
        <v>0</v>
      </c>
      <c r="N285" s="3">
        <v>0.68</v>
      </c>
      <c r="O285" s="3">
        <v>1.604166666666667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0.2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0.1</v>
      </c>
      <c r="AE285" s="3">
        <v>0.1</v>
      </c>
      <c r="AF285" s="3">
        <v>0.2</v>
      </c>
      <c r="AG285" s="3">
        <v>0.2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0.6</v>
      </c>
      <c r="AQ285" s="3">
        <v>0</v>
      </c>
      <c r="AR285" s="3">
        <v>6</v>
      </c>
      <c r="AS285" s="3">
        <v>0</v>
      </c>
      <c r="AT285" s="4"/>
    </row>
    <row r="286" spans="1:46" x14ac:dyDescent="0.25">
      <c r="A286" s="65">
        <v>2021</v>
      </c>
      <c r="B286" s="65">
        <v>12</v>
      </c>
      <c r="C286" s="63">
        <v>12</v>
      </c>
      <c r="D286" s="64">
        <v>21</v>
      </c>
      <c r="E286" s="5">
        <v>3.1</v>
      </c>
      <c r="F286" s="3">
        <v>0</v>
      </c>
      <c r="G286" s="3">
        <v>2.2999999999999998</v>
      </c>
      <c r="H286" s="3">
        <v>0</v>
      </c>
      <c r="I286" s="3">
        <v>3</v>
      </c>
      <c r="J286" s="3">
        <v>0</v>
      </c>
      <c r="K286" s="3">
        <v>0</v>
      </c>
      <c r="L286" s="3">
        <v>2</v>
      </c>
      <c r="M286" s="3">
        <v>0</v>
      </c>
      <c r="N286" s="3">
        <v>0.4</v>
      </c>
      <c r="O286" s="3">
        <v>0.7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0.2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0.1</v>
      </c>
      <c r="AE286" s="3">
        <v>0.1</v>
      </c>
      <c r="AF286" s="3">
        <v>0.2</v>
      </c>
      <c r="AG286" s="3">
        <v>0.2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0.6</v>
      </c>
      <c r="AQ286" s="3">
        <v>0</v>
      </c>
      <c r="AR286" s="3">
        <v>6</v>
      </c>
      <c r="AS286" s="3">
        <v>0</v>
      </c>
      <c r="AT286" s="4"/>
    </row>
    <row r="287" spans="1:46" x14ac:dyDescent="0.25">
      <c r="A287" s="65">
        <v>2021</v>
      </c>
      <c r="B287" s="65">
        <v>12</v>
      </c>
      <c r="C287" s="63">
        <v>12</v>
      </c>
      <c r="D287" s="64">
        <v>22</v>
      </c>
      <c r="E287" s="5">
        <v>3.1</v>
      </c>
      <c r="F287" s="3">
        <v>0</v>
      </c>
      <c r="G287" s="3">
        <v>2.2999999999999998</v>
      </c>
      <c r="H287" s="3">
        <v>0</v>
      </c>
      <c r="I287" s="3">
        <v>3</v>
      </c>
      <c r="J287" s="3">
        <v>0</v>
      </c>
      <c r="K287" s="3">
        <v>0</v>
      </c>
      <c r="L287" s="3">
        <v>2</v>
      </c>
      <c r="M287" s="3">
        <v>0</v>
      </c>
      <c r="N287" s="3">
        <v>0.4</v>
      </c>
      <c r="O287" s="3">
        <v>0.7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0.2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0.1</v>
      </c>
      <c r="AE287" s="3">
        <v>0.1</v>
      </c>
      <c r="AF287" s="3">
        <v>0.2</v>
      </c>
      <c r="AG287" s="3">
        <v>0.2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0.6</v>
      </c>
      <c r="AQ287" s="3">
        <v>0</v>
      </c>
      <c r="AR287" s="3">
        <v>6</v>
      </c>
      <c r="AS287" s="3">
        <v>0</v>
      </c>
      <c r="AT287" s="4"/>
    </row>
    <row r="288" spans="1:46" x14ac:dyDescent="0.25">
      <c r="A288" s="65">
        <v>2021</v>
      </c>
      <c r="B288" s="65">
        <v>12</v>
      </c>
      <c r="C288" s="63">
        <v>12</v>
      </c>
      <c r="D288" s="64">
        <v>23</v>
      </c>
      <c r="E288" s="5">
        <v>3.1</v>
      </c>
      <c r="F288" s="3">
        <v>0</v>
      </c>
      <c r="G288" s="3">
        <v>2.2999999999999998</v>
      </c>
      <c r="H288" s="3">
        <v>0</v>
      </c>
      <c r="I288" s="3">
        <v>3</v>
      </c>
      <c r="J288" s="3">
        <v>0</v>
      </c>
      <c r="K288" s="3">
        <v>0</v>
      </c>
      <c r="L288" s="3">
        <v>2</v>
      </c>
      <c r="M288" s="3">
        <v>0</v>
      </c>
      <c r="N288" s="3">
        <v>0.4</v>
      </c>
      <c r="O288" s="3">
        <v>0.7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0.2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0.1</v>
      </c>
      <c r="AE288" s="3">
        <v>0.1</v>
      </c>
      <c r="AF288" s="3">
        <v>0.2</v>
      </c>
      <c r="AG288" s="3">
        <v>0.2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0.6</v>
      </c>
      <c r="AQ288" s="3">
        <v>0</v>
      </c>
      <c r="AR288" s="3">
        <v>6</v>
      </c>
      <c r="AS288" s="3">
        <v>0</v>
      </c>
      <c r="AT288" s="4"/>
    </row>
    <row r="289" spans="1:46" x14ac:dyDescent="0.25">
      <c r="A289" s="65">
        <v>2021</v>
      </c>
      <c r="B289" s="65">
        <v>12</v>
      </c>
      <c r="C289" s="63">
        <v>12</v>
      </c>
      <c r="D289" s="64">
        <v>24</v>
      </c>
      <c r="E289" s="5">
        <v>3.1</v>
      </c>
      <c r="F289" s="3">
        <v>0</v>
      </c>
      <c r="G289" s="3">
        <v>2.2999999999999998</v>
      </c>
      <c r="H289" s="3">
        <v>0</v>
      </c>
      <c r="I289" s="3">
        <v>3</v>
      </c>
      <c r="J289" s="3">
        <v>0</v>
      </c>
      <c r="K289" s="3">
        <v>0</v>
      </c>
      <c r="L289" s="3">
        <v>2</v>
      </c>
      <c r="M289" s="3">
        <v>0</v>
      </c>
      <c r="N289" s="3">
        <v>0.4</v>
      </c>
      <c r="O289" s="3">
        <v>0.7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0.2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0.1</v>
      </c>
      <c r="AE289" s="3">
        <v>0.1</v>
      </c>
      <c r="AF289" s="3">
        <v>0.2</v>
      </c>
      <c r="AG289" s="3">
        <v>0.2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0.04</v>
      </c>
      <c r="AQ289" s="3">
        <v>0</v>
      </c>
      <c r="AR289" s="3">
        <v>0</v>
      </c>
      <c r="AS289" s="3">
        <v>0</v>
      </c>
      <c r="AT289" s="4"/>
    </row>
    <row r="290" spans="1:46" x14ac:dyDescent="0.25">
      <c r="A290" s="65">
        <v>2021</v>
      </c>
      <c r="B290" s="65">
        <v>12</v>
      </c>
      <c r="C290" s="63">
        <v>13</v>
      </c>
      <c r="D290" s="64">
        <v>1</v>
      </c>
      <c r="E290" s="5">
        <v>3.1</v>
      </c>
      <c r="F290" s="3">
        <v>0</v>
      </c>
      <c r="G290" s="3">
        <v>2.2999999999999998</v>
      </c>
      <c r="H290" s="3">
        <v>0</v>
      </c>
      <c r="I290" s="3">
        <v>3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0.7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0.2</v>
      </c>
      <c r="X290" s="3">
        <v>0</v>
      </c>
      <c r="Y290" s="3">
        <v>0.3</v>
      </c>
      <c r="Z290" s="3">
        <v>0</v>
      </c>
      <c r="AA290" s="3">
        <v>0</v>
      </c>
      <c r="AB290" s="3">
        <v>0</v>
      </c>
      <c r="AC290" s="3">
        <v>0</v>
      </c>
      <c r="AD290" s="3">
        <v>0.1</v>
      </c>
      <c r="AE290" s="3">
        <v>0.1</v>
      </c>
      <c r="AF290" s="3">
        <v>0.2</v>
      </c>
      <c r="AG290" s="3">
        <v>0.2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4"/>
    </row>
    <row r="291" spans="1:46" x14ac:dyDescent="0.25">
      <c r="A291" s="65">
        <v>2021</v>
      </c>
      <c r="B291" s="65">
        <v>12</v>
      </c>
      <c r="C291" s="63">
        <v>13</v>
      </c>
      <c r="D291" s="64">
        <v>2</v>
      </c>
      <c r="E291" s="5">
        <v>3.1</v>
      </c>
      <c r="F291" s="3">
        <v>0</v>
      </c>
      <c r="G291" s="3">
        <v>0.34499999999999997</v>
      </c>
      <c r="H291" s="3">
        <v>0</v>
      </c>
      <c r="I291" s="3">
        <v>3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0.7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0.2</v>
      </c>
      <c r="X291" s="3">
        <v>0</v>
      </c>
      <c r="Y291" s="3">
        <v>0.3</v>
      </c>
      <c r="Z291" s="3">
        <v>0</v>
      </c>
      <c r="AA291" s="3">
        <v>0</v>
      </c>
      <c r="AB291" s="3">
        <v>0</v>
      </c>
      <c r="AC291" s="3">
        <v>0</v>
      </c>
      <c r="AD291" s="3">
        <v>0.1</v>
      </c>
      <c r="AE291" s="3">
        <v>0.1</v>
      </c>
      <c r="AF291" s="3">
        <v>0.2</v>
      </c>
      <c r="AG291" s="3">
        <v>0.2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4"/>
    </row>
    <row r="292" spans="1:46" x14ac:dyDescent="0.25">
      <c r="A292" s="65">
        <v>2021</v>
      </c>
      <c r="B292" s="65">
        <v>12</v>
      </c>
      <c r="C292" s="63">
        <v>13</v>
      </c>
      <c r="D292" s="64">
        <v>3</v>
      </c>
      <c r="E292" s="5">
        <v>1.3433333333333335</v>
      </c>
      <c r="F292" s="3">
        <v>0</v>
      </c>
      <c r="G292" s="3">
        <v>0</v>
      </c>
      <c r="H292" s="3">
        <v>0</v>
      </c>
      <c r="I292" s="3">
        <v>3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0.7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0.2</v>
      </c>
      <c r="X292" s="3">
        <v>0</v>
      </c>
      <c r="Y292" s="3">
        <v>0.3</v>
      </c>
      <c r="Z292" s="3">
        <v>0</v>
      </c>
      <c r="AA292" s="3">
        <v>0</v>
      </c>
      <c r="AB292" s="3">
        <v>0</v>
      </c>
      <c r="AC292" s="3">
        <v>0</v>
      </c>
      <c r="AD292" s="3">
        <v>0.1</v>
      </c>
      <c r="AE292" s="3">
        <v>0.1</v>
      </c>
      <c r="AF292" s="3">
        <v>0.2</v>
      </c>
      <c r="AG292" s="3">
        <v>0.2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4"/>
    </row>
    <row r="293" spans="1:46" x14ac:dyDescent="0.25">
      <c r="A293" s="65">
        <v>2021</v>
      </c>
      <c r="B293" s="65">
        <v>12</v>
      </c>
      <c r="C293" s="63">
        <v>13</v>
      </c>
      <c r="D293" s="64">
        <v>4</v>
      </c>
      <c r="E293" s="5">
        <v>0</v>
      </c>
      <c r="F293" s="3">
        <v>0</v>
      </c>
      <c r="G293" s="3">
        <v>0</v>
      </c>
      <c r="H293" s="3">
        <v>0</v>
      </c>
      <c r="I293" s="3">
        <v>3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0.7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0.2</v>
      </c>
      <c r="X293" s="3">
        <v>0</v>
      </c>
      <c r="Y293" s="3">
        <v>0.21</v>
      </c>
      <c r="Z293" s="3">
        <v>0</v>
      </c>
      <c r="AA293" s="3">
        <v>0</v>
      </c>
      <c r="AB293" s="3">
        <v>0</v>
      </c>
      <c r="AC293" s="3">
        <v>0</v>
      </c>
      <c r="AD293" s="3">
        <v>0.1</v>
      </c>
      <c r="AE293" s="3">
        <v>0.1</v>
      </c>
      <c r="AF293" s="3">
        <v>0.2</v>
      </c>
      <c r="AG293" s="3">
        <v>0.2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4"/>
    </row>
    <row r="294" spans="1:46" x14ac:dyDescent="0.25">
      <c r="A294" s="65">
        <v>2021</v>
      </c>
      <c r="B294" s="65">
        <v>12</v>
      </c>
      <c r="C294" s="63">
        <v>13</v>
      </c>
      <c r="D294" s="64">
        <v>5</v>
      </c>
      <c r="E294" s="5">
        <v>0</v>
      </c>
      <c r="F294" s="3">
        <v>0</v>
      </c>
      <c r="G294" s="3">
        <v>0</v>
      </c>
      <c r="H294" s="3">
        <v>0</v>
      </c>
      <c r="I294" s="3">
        <v>3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0.7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0.2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0.1</v>
      </c>
      <c r="AE294" s="3">
        <v>0.1</v>
      </c>
      <c r="AF294" s="3">
        <v>0.2</v>
      </c>
      <c r="AG294" s="3">
        <v>0.2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4"/>
    </row>
    <row r="295" spans="1:46" x14ac:dyDescent="0.25">
      <c r="A295" s="65">
        <v>2021</v>
      </c>
      <c r="B295" s="65">
        <v>12</v>
      </c>
      <c r="C295" s="63">
        <v>13</v>
      </c>
      <c r="D295" s="64">
        <v>6</v>
      </c>
      <c r="E295" s="5">
        <v>0</v>
      </c>
      <c r="F295" s="3">
        <v>0</v>
      </c>
      <c r="G295" s="3">
        <v>0</v>
      </c>
      <c r="H295" s="3">
        <v>0</v>
      </c>
      <c r="I295" s="3">
        <v>3</v>
      </c>
      <c r="J295" s="3">
        <v>0</v>
      </c>
      <c r="K295" s="3">
        <v>0</v>
      </c>
      <c r="L295" s="3">
        <v>0</v>
      </c>
      <c r="M295" s="3">
        <v>0</v>
      </c>
      <c r="N295" s="3">
        <v>7.3333333333333334E-2</v>
      </c>
      <c r="O295" s="3">
        <v>0.7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0.2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0.1</v>
      </c>
      <c r="AE295" s="3">
        <v>0.1</v>
      </c>
      <c r="AF295" s="3">
        <v>0.2</v>
      </c>
      <c r="AG295" s="3">
        <v>0.2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4"/>
    </row>
    <row r="296" spans="1:46" x14ac:dyDescent="0.25">
      <c r="A296" s="65">
        <v>2021</v>
      </c>
      <c r="B296" s="65">
        <v>12</v>
      </c>
      <c r="C296" s="63">
        <v>13</v>
      </c>
      <c r="D296" s="64">
        <v>7</v>
      </c>
      <c r="E296" s="5">
        <v>0</v>
      </c>
      <c r="F296" s="3">
        <v>0</v>
      </c>
      <c r="G296" s="3">
        <v>0</v>
      </c>
      <c r="H296" s="3">
        <v>0</v>
      </c>
      <c r="I296" s="3">
        <v>2.0499999999999998</v>
      </c>
      <c r="J296" s="3">
        <v>0</v>
      </c>
      <c r="K296" s="3">
        <v>0</v>
      </c>
      <c r="L296" s="3">
        <v>0</v>
      </c>
      <c r="M296" s="3">
        <v>0</v>
      </c>
      <c r="N296" s="3">
        <v>0.49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0.2</v>
      </c>
      <c r="X296" s="3">
        <v>0</v>
      </c>
      <c r="Y296" s="3">
        <v>3.4999999999999996E-2</v>
      </c>
      <c r="Z296" s="3">
        <v>0</v>
      </c>
      <c r="AA296" s="3">
        <v>0</v>
      </c>
      <c r="AB296" s="3">
        <v>0</v>
      </c>
      <c r="AC296" s="3">
        <v>0</v>
      </c>
      <c r="AD296" s="3">
        <v>0.1</v>
      </c>
      <c r="AE296" s="3">
        <v>9.3333333333333338E-2</v>
      </c>
      <c r="AF296" s="3">
        <v>0.2</v>
      </c>
      <c r="AG296" s="3">
        <v>0.2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4"/>
    </row>
    <row r="297" spans="1:46" x14ac:dyDescent="0.25">
      <c r="A297" s="65">
        <v>2021</v>
      </c>
      <c r="B297" s="65">
        <v>12</v>
      </c>
      <c r="C297" s="63">
        <v>13</v>
      </c>
      <c r="D297" s="64">
        <v>8</v>
      </c>
      <c r="E297" s="5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1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0.2</v>
      </c>
      <c r="X297" s="3">
        <v>0</v>
      </c>
      <c r="Y297" s="3">
        <v>0.3</v>
      </c>
      <c r="Z297" s="3">
        <v>0</v>
      </c>
      <c r="AA297" s="3">
        <v>0</v>
      </c>
      <c r="AB297" s="3">
        <v>0</v>
      </c>
      <c r="AC297" s="3">
        <v>0</v>
      </c>
      <c r="AD297" s="3">
        <v>0.1</v>
      </c>
      <c r="AE297" s="3">
        <v>0.17666666666666667</v>
      </c>
      <c r="AF297" s="3">
        <v>0.2</v>
      </c>
      <c r="AG297" s="3">
        <v>0.2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4"/>
    </row>
    <row r="298" spans="1:46" x14ac:dyDescent="0.25">
      <c r="A298" s="65">
        <v>2021</v>
      </c>
      <c r="B298" s="65">
        <v>12</v>
      </c>
      <c r="C298" s="63">
        <v>13</v>
      </c>
      <c r="D298" s="64">
        <v>9</v>
      </c>
      <c r="E298" s="5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1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0.2</v>
      </c>
      <c r="X298" s="3">
        <v>0</v>
      </c>
      <c r="Y298" s="3">
        <v>0.3</v>
      </c>
      <c r="Z298" s="3">
        <v>0</v>
      </c>
      <c r="AA298" s="3">
        <v>0</v>
      </c>
      <c r="AB298" s="3">
        <v>0</v>
      </c>
      <c r="AC298" s="3">
        <v>0</v>
      </c>
      <c r="AD298" s="3">
        <v>0.1</v>
      </c>
      <c r="AE298" s="3">
        <v>0.2</v>
      </c>
      <c r="AF298" s="3">
        <v>0.2</v>
      </c>
      <c r="AG298" s="3">
        <v>0.2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4"/>
    </row>
    <row r="299" spans="1:46" x14ac:dyDescent="0.25">
      <c r="A299" s="65">
        <v>2021</v>
      </c>
      <c r="B299" s="65">
        <v>12</v>
      </c>
      <c r="C299" s="63">
        <v>13</v>
      </c>
      <c r="D299" s="64">
        <v>10</v>
      </c>
      <c r="E299" s="5">
        <v>0</v>
      </c>
      <c r="F299" s="3">
        <v>0.98666666666666669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1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0.2</v>
      </c>
      <c r="X299" s="3">
        <v>0</v>
      </c>
      <c r="Y299" s="3">
        <v>0.3</v>
      </c>
      <c r="Z299" s="3">
        <v>0</v>
      </c>
      <c r="AA299" s="3">
        <v>0</v>
      </c>
      <c r="AB299" s="3">
        <v>0</v>
      </c>
      <c r="AC299" s="3">
        <v>0</v>
      </c>
      <c r="AD299" s="3">
        <v>0.1</v>
      </c>
      <c r="AE299" s="3">
        <v>0.2</v>
      </c>
      <c r="AF299" s="3">
        <v>0.2</v>
      </c>
      <c r="AG299" s="3">
        <v>0.2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4"/>
    </row>
    <row r="300" spans="1:46" x14ac:dyDescent="0.25">
      <c r="A300" s="65">
        <v>2021</v>
      </c>
      <c r="B300" s="65">
        <v>12</v>
      </c>
      <c r="C300" s="63">
        <v>13</v>
      </c>
      <c r="D300" s="64">
        <v>11</v>
      </c>
      <c r="E300" s="5">
        <v>0</v>
      </c>
      <c r="F300" s="3">
        <v>0.92500000000000004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0.2</v>
      </c>
      <c r="X300" s="3">
        <v>0</v>
      </c>
      <c r="Y300" s="3">
        <v>0.3</v>
      </c>
      <c r="Z300" s="3">
        <v>0</v>
      </c>
      <c r="AA300" s="3">
        <v>0</v>
      </c>
      <c r="AB300" s="3">
        <v>0</v>
      </c>
      <c r="AC300" s="3">
        <v>0</v>
      </c>
      <c r="AD300" s="3">
        <v>0.1</v>
      </c>
      <c r="AE300" s="3">
        <v>0.2</v>
      </c>
      <c r="AF300" s="3">
        <v>0.2</v>
      </c>
      <c r="AG300" s="3">
        <v>0.2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4"/>
    </row>
    <row r="301" spans="1:46" x14ac:dyDescent="0.25">
      <c r="A301" s="65">
        <v>2021</v>
      </c>
      <c r="B301" s="65">
        <v>12</v>
      </c>
      <c r="C301" s="63">
        <v>13</v>
      </c>
      <c r="D301" s="64">
        <v>12</v>
      </c>
      <c r="E301" s="5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0.2</v>
      </c>
      <c r="X301" s="3">
        <v>0</v>
      </c>
      <c r="Y301" s="3">
        <v>0.3</v>
      </c>
      <c r="Z301" s="3">
        <v>0</v>
      </c>
      <c r="AA301" s="3">
        <v>0</v>
      </c>
      <c r="AB301" s="3">
        <v>0</v>
      </c>
      <c r="AC301" s="3">
        <v>0</v>
      </c>
      <c r="AD301" s="3">
        <v>0.1</v>
      </c>
      <c r="AE301" s="3">
        <v>0.2</v>
      </c>
      <c r="AF301" s="3">
        <v>0.2</v>
      </c>
      <c r="AG301" s="3">
        <v>0.2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4"/>
    </row>
    <row r="302" spans="1:46" x14ac:dyDescent="0.25">
      <c r="A302" s="65">
        <v>2021</v>
      </c>
      <c r="B302" s="65">
        <v>12</v>
      </c>
      <c r="C302" s="63">
        <v>13</v>
      </c>
      <c r="D302" s="64">
        <v>13</v>
      </c>
      <c r="E302" s="5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0.2</v>
      </c>
      <c r="X302" s="3">
        <v>0</v>
      </c>
      <c r="Y302" s="3">
        <v>0.3</v>
      </c>
      <c r="Z302" s="3">
        <v>0</v>
      </c>
      <c r="AA302" s="3">
        <v>0</v>
      </c>
      <c r="AB302" s="3">
        <v>0</v>
      </c>
      <c r="AC302" s="3">
        <v>0</v>
      </c>
      <c r="AD302" s="3">
        <v>0.1</v>
      </c>
      <c r="AE302" s="3">
        <v>0.2</v>
      </c>
      <c r="AF302" s="3">
        <v>0.2</v>
      </c>
      <c r="AG302" s="3">
        <v>0.2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4"/>
    </row>
    <row r="303" spans="1:46" x14ac:dyDescent="0.25">
      <c r="A303" s="65">
        <v>2021</v>
      </c>
      <c r="B303" s="65">
        <v>12</v>
      </c>
      <c r="C303" s="63">
        <v>13</v>
      </c>
      <c r="D303" s="64">
        <v>14</v>
      </c>
      <c r="E303" s="5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1</v>
      </c>
      <c r="O303" s="3">
        <v>0</v>
      </c>
      <c r="P303" s="3">
        <v>0.69333333333333336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0.2</v>
      </c>
      <c r="X303" s="3">
        <v>0</v>
      </c>
      <c r="Y303" s="3">
        <v>0.3</v>
      </c>
      <c r="Z303" s="3">
        <v>0</v>
      </c>
      <c r="AA303" s="3">
        <v>0</v>
      </c>
      <c r="AB303" s="3">
        <v>0</v>
      </c>
      <c r="AC303" s="3">
        <v>0</v>
      </c>
      <c r="AD303" s="3">
        <v>0.1</v>
      </c>
      <c r="AE303" s="3">
        <v>0.2</v>
      </c>
      <c r="AF303" s="3">
        <v>0.2</v>
      </c>
      <c r="AG303" s="3">
        <v>0.2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4"/>
    </row>
    <row r="304" spans="1:46" x14ac:dyDescent="0.25">
      <c r="A304" s="65">
        <v>2021</v>
      </c>
      <c r="B304" s="65">
        <v>12</v>
      </c>
      <c r="C304" s="63">
        <v>13</v>
      </c>
      <c r="D304" s="64">
        <v>15</v>
      </c>
      <c r="E304" s="5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0.26666666666666666</v>
      </c>
      <c r="K304" s="3">
        <v>0</v>
      </c>
      <c r="L304" s="3">
        <v>0</v>
      </c>
      <c r="M304" s="3">
        <v>0</v>
      </c>
      <c r="N304" s="3">
        <v>1</v>
      </c>
      <c r="O304" s="3">
        <v>0</v>
      </c>
      <c r="P304" s="3">
        <v>2.6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0.2</v>
      </c>
      <c r="X304" s="3">
        <v>0</v>
      </c>
      <c r="Y304" s="3">
        <v>0.3</v>
      </c>
      <c r="Z304" s="3">
        <v>0</v>
      </c>
      <c r="AA304" s="3">
        <v>0</v>
      </c>
      <c r="AB304" s="3">
        <v>0</v>
      </c>
      <c r="AC304" s="3">
        <v>0</v>
      </c>
      <c r="AD304" s="3">
        <v>2.3333333333333334E-2</v>
      </c>
      <c r="AE304" s="3">
        <v>0.2</v>
      </c>
      <c r="AF304" s="3">
        <v>0.2</v>
      </c>
      <c r="AG304" s="3">
        <v>0.2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4"/>
    </row>
    <row r="305" spans="1:46" x14ac:dyDescent="0.25">
      <c r="A305" s="65">
        <v>2021</v>
      </c>
      <c r="B305" s="65">
        <v>12</v>
      </c>
      <c r="C305" s="63">
        <v>13</v>
      </c>
      <c r="D305" s="64">
        <v>16</v>
      </c>
      <c r="E305" s="5">
        <v>0</v>
      </c>
      <c r="F305" s="3">
        <v>0</v>
      </c>
      <c r="G305" s="3">
        <v>0</v>
      </c>
      <c r="H305" s="3">
        <v>0</v>
      </c>
      <c r="I305" s="3">
        <v>0</v>
      </c>
      <c r="J305" s="3">
        <v>2</v>
      </c>
      <c r="K305" s="3">
        <v>0</v>
      </c>
      <c r="L305" s="3">
        <v>0</v>
      </c>
      <c r="M305" s="3">
        <v>0</v>
      </c>
      <c r="N305" s="3">
        <v>1</v>
      </c>
      <c r="O305" s="3">
        <v>0</v>
      </c>
      <c r="P305" s="3">
        <v>2.6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0.2</v>
      </c>
      <c r="X305" s="3">
        <v>0</v>
      </c>
      <c r="Y305" s="3">
        <v>0.3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0.2</v>
      </c>
      <c r="AF305" s="3">
        <v>0.2</v>
      </c>
      <c r="AG305" s="3">
        <v>0.2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4"/>
    </row>
    <row r="306" spans="1:46" x14ac:dyDescent="0.25">
      <c r="A306" s="65">
        <v>2021</v>
      </c>
      <c r="B306" s="65">
        <v>12</v>
      </c>
      <c r="C306" s="63">
        <v>13</v>
      </c>
      <c r="D306" s="64">
        <v>17</v>
      </c>
      <c r="E306" s="5">
        <v>0</v>
      </c>
      <c r="F306" s="3">
        <v>0</v>
      </c>
      <c r="G306" s="3">
        <v>0</v>
      </c>
      <c r="H306" s="3">
        <v>1.6466666666666667</v>
      </c>
      <c r="I306" s="3">
        <v>0</v>
      </c>
      <c r="J306" s="3">
        <v>2</v>
      </c>
      <c r="K306" s="3">
        <v>0</v>
      </c>
      <c r="L306" s="3">
        <v>0</v>
      </c>
      <c r="M306" s="3">
        <v>0</v>
      </c>
      <c r="N306" s="3">
        <v>1</v>
      </c>
      <c r="O306" s="3">
        <v>0</v>
      </c>
      <c r="P306" s="3">
        <v>2.6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0.2</v>
      </c>
      <c r="X306" s="3">
        <v>0</v>
      </c>
      <c r="Y306" s="3">
        <v>0.3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0.2</v>
      </c>
      <c r="AF306" s="3">
        <v>0.2</v>
      </c>
      <c r="AG306" s="3">
        <v>0.2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4"/>
    </row>
    <row r="307" spans="1:46" x14ac:dyDescent="0.25">
      <c r="A307" s="65">
        <v>2021</v>
      </c>
      <c r="B307" s="65">
        <v>12</v>
      </c>
      <c r="C307" s="63">
        <v>13</v>
      </c>
      <c r="D307" s="64">
        <v>18</v>
      </c>
      <c r="E307" s="5">
        <v>0</v>
      </c>
      <c r="F307" s="3">
        <v>2.1583333333333337</v>
      </c>
      <c r="G307" s="3">
        <v>0</v>
      </c>
      <c r="H307" s="3">
        <v>3.8</v>
      </c>
      <c r="I307" s="3">
        <v>0</v>
      </c>
      <c r="J307" s="3">
        <v>2</v>
      </c>
      <c r="K307" s="3">
        <v>0</v>
      </c>
      <c r="L307" s="3">
        <v>0</v>
      </c>
      <c r="M307" s="3">
        <v>0</v>
      </c>
      <c r="N307" s="3">
        <v>1</v>
      </c>
      <c r="O307" s="3">
        <v>0</v>
      </c>
      <c r="P307" s="3">
        <v>2.6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0.2</v>
      </c>
      <c r="X307" s="3">
        <v>0</v>
      </c>
      <c r="Y307" s="3">
        <v>0.3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0.2</v>
      </c>
      <c r="AF307" s="3">
        <v>0.2</v>
      </c>
      <c r="AG307" s="3">
        <v>0.2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2.25</v>
      </c>
      <c r="AT307" s="4"/>
    </row>
    <row r="308" spans="1:46" x14ac:dyDescent="0.25">
      <c r="A308" s="65">
        <v>2021</v>
      </c>
      <c r="B308" s="65">
        <v>12</v>
      </c>
      <c r="C308" s="63">
        <v>13</v>
      </c>
      <c r="D308" s="64">
        <v>19</v>
      </c>
      <c r="E308" s="5">
        <v>0</v>
      </c>
      <c r="F308" s="3">
        <v>3.7</v>
      </c>
      <c r="G308" s="3">
        <v>0</v>
      </c>
      <c r="H308" s="3">
        <v>3.8</v>
      </c>
      <c r="I308" s="3">
        <v>0</v>
      </c>
      <c r="J308" s="3">
        <v>2</v>
      </c>
      <c r="K308" s="3">
        <v>1.6666666666666667</v>
      </c>
      <c r="L308" s="3">
        <v>0</v>
      </c>
      <c r="M308" s="3">
        <v>0</v>
      </c>
      <c r="N308" s="3">
        <v>1</v>
      </c>
      <c r="O308" s="3">
        <v>0</v>
      </c>
      <c r="P308" s="3">
        <v>2.6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0.2</v>
      </c>
      <c r="X308" s="3">
        <v>0</v>
      </c>
      <c r="Y308" s="3">
        <v>0.3</v>
      </c>
      <c r="Z308" s="3">
        <v>0</v>
      </c>
      <c r="AA308" s="3">
        <v>0</v>
      </c>
      <c r="AB308" s="3">
        <v>0</v>
      </c>
      <c r="AC308" s="3">
        <v>0</v>
      </c>
      <c r="AD308" s="3">
        <v>0.18666666666666668</v>
      </c>
      <c r="AE308" s="3">
        <v>0.2</v>
      </c>
      <c r="AF308" s="3">
        <v>0.2</v>
      </c>
      <c r="AG308" s="3">
        <v>0.2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5</v>
      </c>
      <c r="AT308" s="4"/>
    </row>
    <row r="309" spans="1:46" x14ac:dyDescent="0.25">
      <c r="A309" s="65">
        <v>2021</v>
      </c>
      <c r="B309" s="65">
        <v>12</v>
      </c>
      <c r="C309" s="63">
        <v>13</v>
      </c>
      <c r="D309" s="64">
        <v>20</v>
      </c>
      <c r="E309" s="5">
        <v>0</v>
      </c>
      <c r="F309" s="3">
        <v>3.7</v>
      </c>
      <c r="G309" s="3">
        <v>0</v>
      </c>
      <c r="H309" s="3">
        <v>3.8</v>
      </c>
      <c r="I309" s="3">
        <v>0</v>
      </c>
      <c r="J309" s="3">
        <v>2</v>
      </c>
      <c r="K309" s="3">
        <v>2</v>
      </c>
      <c r="L309" s="3">
        <v>0</v>
      </c>
      <c r="M309" s="3">
        <v>0</v>
      </c>
      <c r="N309" s="3">
        <v>1</v>
      </c>
      <c r="O309" s="3">
        <v>2.1641666666666666</v>
      </c>
      <c r="P309" s="3">
        <v>2.6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0.2</v>
      </c>
      <c r="X309" s="3">
        <v>0</v>
      </c>
      <c r="Y309" s="3">
        <v>0.3</v>
      </c>
      <c r="Z309" s="3">
        <v>0</v>
      </c>
      <c r="AA309" s="3">
        <v>0</v>
      </c>
      <c r="AB309" s="3">
        <v>0</v>
      </c>
      <c r="AC309" s="3">
        <v>0</v>
      </c>
      <c r="AD309" s="3">
        <v>0.2</v>
      </c>
      <c r="AE309" s="3">
        <v>0.2</v>
      </c>
      <c r="AF309" s="3">
        <v>0.2</v>
      </c>
      <c r="AG309" s="3">
        <v>0.2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3.7</v>
      </c>
      <c r="AS309" s="3">
        <v>5</v>
      </c>
      <c r="AT309" s="4"/>
    </row>
    <row r="310" spans="1:46" x14ac:dyDescent="0.25">
      <c r="A310" s="65">
        <v>2021</v>
      </c>
      <c r="B310" s="65">
        <v>12</v>
      </c>
      <c r="C310" s="63">
        <v>13</v>
      </c>
      <c r="D310" s="64">
        <v>21</v>
      </c>
      <c r="E310" s="5">
        <v>0</v>
      </c>
      <c r="F310" s="3">
        <v>3.7</v>
      </c>
      <c r="G310" s="3">
        <v>0</v>
      </c>
      <c r="H310" s="3">
        <v>3.8</v>
      </c>
      <c r="I310" s="3">
        <v>0</v>
      </c>
      <c r="J310" s="3">
        <v>2</v>
      </c>
      <c r="K310" s="3">
        <v>2</v>
      </c>
      <c r="L310" s="3">
        <v>0</v>
      </c>
      <c r="M310" s="3">
        <v>0</v>
      </c>
      <c r="N310" s="3">
        <v>1</v>
      </c>
      <c r="O310" s="3">
        <v>1.1433333333333335</v>
      </c>
      <c r="P310" s="3">
        <v>2.6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0.2</v>
      </c>
      <c r="X310" s="3">
        <v>0</v>
      </c>
      <c r="Y310" s="3">
        <v>0.3</v>
      </c>
      <c r="Z310" s="3">
        <v>0</v>
      </c>
      <c r="AA310" s="3">
        <v>0</v>
      </c>
      <c r="AB310" s="3">
        <v>0</v>
      </c>
      <c r="AC310" s="3">
        <v>0</v>
      </c>
      <c r="AD310" s="3">
        <v>0.2</v>
      </c>
      <c r="AE310" s="3">
        <v>0.2</v>
      </c>
      <c r="AF310" s="3">
        <v>0.2</v>
      </c>
      <c r="AG310" s="3">
        <v>0.2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1</v>
      </c>
      <c r="AS310" s="3">
        <v>5</v>
      </c>
      <c r="AT310" s="4"/>
    </row>
    <row r="311" spans="1:46" x14ac:dyDescent="0.25">
      <c r="A311" s="65">
        <v>2021</v>
      </c>
      <c r="B311" s="65">
        <v>12</v>
      </c>
      <c r="C311" s="63">
        <v>13</v>
      </c>
      <c r="D311" s="64">
        <v>22</v>
      </c>
      <c r="E311" s="5">
        <v>0</v>
      </c>
      <c r="F311" s="3">
        <v>3.7</v>
      </c>
      <c r="G311" s="3">
        <v>0</v>
      </c>
      <c r="H311" s="3">
        <v>3.8</v>
      </c>
      <c r="I311" s="3">
        <v>0</v>
      </c>
      <c r="J311" s="3">
        <v>2</v>
      </c>
      <c r="K311" s="3">
        <v>2</v>
      </c>
      <c r="L311" s="3">
        <v>0</v>
      </c>
      <c r="M311" s="3">
        <v>0</v>
      </c>
      <c r="N311" s="3">
        <v>1</v>
      </c>
      <c r="O311" s="3">
        <v>0</v>
      </c>
      <c r="P311" s="3">
        <v>2.6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0.2</v>
      </c>
      <c r="X311" s="3">
        <v>0</v>
      </c>
      <c r="Y311" s="3">
        <v>0.3</v>
      </c>
      <c r="Z311" s="3">
        <v>0</v>
      </c>
      <c r="AA311" s="3">
        <v>0</v>
      </c>
      <c r="AB311" s="3">
        <v>0</v>
      </c>
      <c r="AC311" s="3">
        <v>0</v>
      </c>
      <c r="AD311" s="3">
        <v>0.2</v>
      </c>
      <c r="AE311" s="3">
        <v>0.2</v>
      </c>
      <c r="AF311" s="3">
        <v>0.2</v>
      </c>
      <c r="AG311" s="3">
        <v>0.2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5</v>
      </c>
      <c r="AT311" s="4"/>
    </row>
    <row r="312" spans="1:46" x14ac:dyDescent="0.25">
      <c r="A312" s="65">
        <v>2021</v>
      </c>
      <c r="B312" s="65">
        <v>12</v>
      </c>
      <c r="C312" s="63">
        <v>13</v>
      </c>
      <c r="D312" s="64">
        <v>23</v>
      </c>
      <c r="E312" s="5">
        <v>0</v>
      </c>
      <c r="F312" s="3">
        <v>3.7</v>
      </c>
      <c r="G312" s="3">
        <v>0</v>
      </c>
      <c r="H312" s="3">
        <v>3.8</v>
      </c>
      <c r="I312" s="3">
        <v>0</v>
      </c>
      <c r="J312" s="3">
        <v>2</v>
      </c>
      <c r="K312" s="3">
        <v>2</v>
      </c>
      <c r="L312" s="3">
        <v>0</v>
      </c>
      <c r="M312" s="3">
        <v>0</v>
      </c>
      <c r="N312" s="3">
        <v>1</v>
      </c>
      <c r="O312" s="3">
        <v>0</v>
      </c>
      <c r="P312" s="3">
        <v>2.6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0.2</v>
      </c>
      <c r="X312" s="3">
        <v>0</v>
      </c>
      <c r="Y312" s="3">
        <v>0.3</v>
      </c>
      <c r="Z312" s="3">
        <v>0</v>
      </c>
      <c r="AA312" s="3">
        <v>0</v>
      </c>
      <c r="AB312" s="3">
        <v>0</v>
      </c>
      <c r="AC312" s="3">
        <v>0</v>
      </c>
      <c r="AD312" s="3">
        <v>0.2</v>
      </c>
      <c r="AE312" s="3">
        <v>0.2</v>
      </c>
      <c r="AF312" s="3">
        <v>0.2</v>
      </c>
      <c r="AG312" s="3">
        <v>0.2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5</v>
      </c>
      <c r="AT312" s="4"/>
    </row>
    <row r="313" spans="1:46" x14ac:dyDescent="0.25">
      <c r="A313" s="65">
        <v>2021</v>
      </c>
      <c r="B313" s="65">
        <v>12</v>
      </c>
      <c r="C313" s="63">
        <v>13</v>
      </c>
      <c r="D313" s="64">
        <v>24</v>
      </c>
      <c r="E313" s="5">
        <v>0</v>
      </c>
      <c r="F313" s="3">
        <v>3.7</v>
      </c>
      <c r="G313" s="3">
        <v>0</v>
      </c>
      <c r="H313" s="3">
        <v>3.8</v>
      </c>
      <c r="I313" s="3">
        <v>0</v>
      </c>
      <c r="J313" s="3">
        <v>2</v>
      </c>
      <c r="K313" s="3">
        <v>2</v>
      </c>
      <c r="L313" s="3">
        <v>0</v>
      </c>
      <c r="M313" s="3">
        <v>0</v>
      </c>
      <c r="N313" s="3">
        <v>1</v>
      </c>
      <c r="O313" s="3">
        <v>0</v>
      </c>
      <c r="P313" s="3">
        <v>2.6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0.2</v>
      </c>
      <c r="X313" s="3">
        <v>0</v>
      </c>
      <c r="Y313" s="3">
        <v>0.3</v>
      </c>
      <c r="Z313" s="3">
        <v>0</v>
      </c>
      <c r="AA313" s="3">
        <v>0</v>
      </c>
      <c r="AB313" s="3">
        <v>0</v>
      </c>
      <c r="AC313" s="3">
        <v>0</v>
      </c>
      <c r="AD313" s="3">
        <v>0.2</v>
      </c>
      <c r="AE313" s="3">
        <v>0.2</v>
      </c>
      <c r="AF313" s="3">
        <v>0.2</v>
      </c>
      <c r="AG313" s="3">
        <v>0.2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4"/>
    </row>
    <row r="314" spans="1:46" x14ac:dyDescent="0.25">
      <c r="A314" s="65">
        <v>2021</v>
      </c>
      <c r="B314" s="65">
        <v>12</v>
      </c>
      <c r="C314" s="63">
        <v>14</v>
      </c>
      <c r="D314" s="64">
        <v>1</v>
      </c>
      <c r="E314" s="5">
        <v>0</v>
      </c>
      <c r="F314" s="3">
        <v>3.7</v>
      </c>
      <c r="G314" s="3">
        <v>0</v>
      </c>
      <c r="H314" s="3">
        <v>0</v>
      </c>
      <c r="I314" s="3">
        <v>0</v>
      </c>
      <c r="J314" s="3">
        <v>2</v>
      </c>
      <c r="K314" s="3">
        <v>1.0333333333333334</v>
      </c>
      <c r="L314" s="3">
        <v>0</v>
      </c>
      <c r="M314" s="3">
        <v>0</v>
      </c>
      <c r="N314" s="3">
        <v>1</v>
      </c>
      <c r="O314" s="3">
        <v>0</v>
      </c>
      <c r="P314" s="3">
        <v>2.6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0.2</v>
      </c>
      <c r="X314" s="3">
        <v>0</v>
      </c>
      <c r="Y314" s="3">
        <v>0.3</v>
      </c>
      <c r="Z314" s="3">
        <v>0</v>
      </c>
      <c r="AA314" s="3">
        <v>0</v>
      </c>
      <c r="AB314" s="3">
        <v>0</v>
      </c>
      <c r="AC314" s="3">
        <v>0</v>
      </c>
      <c r="AD314" s="3">
        <v>0.2</v>
      </c>
      <c r="AE314" s="3">
        <v>0.2</v>
      </c>
      <c r="AF314" s="3">
        <v>0.2</v>
      </c>
      <c r="AG314" s="3">
        <v>0.2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4"/>
    </row>
    <row r="315" spans="1:46" x14ac:dyDescent="0.25">
      <c r="A315" s="65">
        <v>2021</v>
      </c>
      <c r="B315" s="65">
        <v>12</v>
      </c>
      <c r="C315" s="63">
        <v>14</v>
      </c>
      <c r="D315" s="64">
        <v>2</v>
      </c>
      <c r="E315" s="5">
        <v>0</v>
      </c>
      <c r="F315" s="3">
        <v>3.7</v>
      </c>
      <c r="G315" s="3">
        <v>0</v>
      </c>
      <c r="H315" s="3">
        <v>0</v>
      </c>
      <c r="I315" s="3">
        <v>0</v>
      </c>
      <c r="J315" s="3">
        <v>2</v>
      </c>
      <c r="K315" s="3">
        <v>0</v>
      </c>
      <c r="L315" s="3">
        <v>0</v>
      </c>
      <c r="M315" s="3">
        <v>0</v>
      </c>
      <c r="N315" s="3">
        <v>1</v>
      </c>
      <c r="O315" s="3">
        <v>0</v>
      </c>
      <c r="P315" s="3">
        <v>2.6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0.2</v>
      </c>
      <c r="X315" s="3">
        <v>0</v>
      </c>
      <c r="Y315" s="3">
        <v>0.3</v>
      </c>
      <c r="Z315" s="3">
        <v>0</v>
      </c>
      <c r="AA315" s="3">
        <v>0</v>
      </c>
      <c r="AB315" s="3">
        <v>0</v>
      </c>
      <c r="AC315" s="3">
        <v>0</v>
      </c>
      <c r="AD315" s="3">
        <v>0.2</v>
      </c>
      <c r="AE315" s="3">
        <v>0.2</v>
      </c>
      <c r="AF315" s="3">
        <v>0.2</v>
      </c>
      <c r="AG315" s="3">
        <v>0.2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4"/>
    </row>
    <row r="316" spans="1:46" x14ac:dyDescent="0.25">
      <c r="A316" s="65">
        <v>2021</v>
      </c>
      <c r="B316" s="65">
        <v>12</v>
      </c>
      <c r="C316" s="63">
        <v>14</v>
      </c>
      <c r="D316" s="64">
        <v>3</v>
      </c>
      <c r="E316" s="5">
        <v>0</v>
      </c>
      <c r="F316" s="3">
        <v>0</v>
      </c>
      <c r="G316" s="3">
        <v>0</v>
      </c>
      <c r="H316" s="3">
        <v>0</v>
      </c>
      <c r="I316" s="3">
        <v>0</v>
      </c>
      <c r="J316" s="3">
        <v>2</v>
      </c>
      <c r="K316" s="3">
        <v>0</v>
      </c>
      <c r="L316" s="3">
        <v>0</v>
      </c>
      <c r="M316" s="3">
        <v>0</v>
      </c>
      <c r="N316" s="3">
        <v>1</v>
      </c>
      <c r="O316" s="3">
        <v>0</v>
      </c>
      <c r="P316" s="3">
        <v>2.6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0.2</v>
      </c>
      <c r="X316" s="3">
        <v>0</v>
      </c>
      <c r="Y316" s="3">
        <v>0.3</v>
      </c>
      <c r="Z316" s="3">
        <v>0</v>
      </c>
      <c r="AA316" s="3">
        <v>0</v>
      </c>
      <c r="AB316" s="3">
        <v>0</v>
      </c>
      <c r="AC316" s="3">
        <v>0</v>
      </c>
      <c r="AD316" s="3">
        <v>0.2</v>
      </c>
      <c r="AE316" s="3">
        <v>0.2</v>
      </c>
      <c r="AF316" s="3">
        <v>0.2</v>
      </c>
      <c r="AG316" s="3">
        <v>0.2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4"/>
    </row>
    <row r="317" spans="1:46" x14ac:dyDescent="0.25">
      <c r="A317" s="65">
        <v>2021</v>
      </c>
      <c r="B317" s="65">
        <v>12</v>
      </c>
      <c r="C317" s="63">
        <v>14</v>
      </c>
      <c r="D317" s="64">
        <v>4</v>
      </c>
      <c r="E317" s="5">
        <v>0</v>
      </c>
      <c r="F317" s="3">
        <v>0</v>
      </c>
      <c r="G317" s="3">
        <v>0</v>
      </c>
      <c r="H317" s="3">
        <v>0</v>
      </c>
      <c r="I317" s="3">
        <v>0</v>
      </c>
      <c r="J317" s="3">
        <v>2</v>
      </c>
      <c r="K317" s="3">
        <v>0</v>
      </c>
      <c r="L317" s="3">
        <v>0</v>
      </c>
      <c r="M317" s="3">
        <v>0</v>
      </c>
      <c r="N317" s="3">
        <v>1</v>
      </c>
      <c r="O317" s="3">
        <v>0</v>
      </c>
      <c r="P317" s="3">
        <v>2.6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0.2</v>
      </c>
      <c r="X317" s="3">
        <v>0</v>
      </c>
      <c r="Y317" s="3">
        <v>0.3</v>
      </c>
      <c r="Z317" s="3">
        <v>0</v>
      </c>
      <c r="AA317" s="3">
        <v>0</v>
      </c>
      <c r="AB317" s="3">
        <v>0</v>
      </c>
      <c r="AC317" s="3">
        <v>0</v>
      </c>
      <c r="AD317" s="3">
        <v>0.2</v>
      </c>
      <c r="AE317" s="3">
        <v>0.2</v>
      </c>
      <c r="AF317" s="3">
        <v>0.2</v>
      </c>
      <c r="AG317" s="3">
        <v>0.2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4"/>
    </row>
    <row r="318" spans="1:46" x14ac:dyDescent="0.25">
      <c r="A318" s="65">
        <v>2021</v>
      </c>
      <c r="B318" s="65">
        <v>12</v>
      </c>
      <c r="C318" s="63">
        <v>14</v>
      </c>
      <c r="D318" s="64">
        <v>5</v>
      </c>
      <c r="E318" s="5">
        <v>0</v>
      </c>
      <c r="F318" s="3">
        <v>0</v>
      </c>
      <c r="G318" s="3">
        <v>0</v>
      </c>
      <c r="H318" s="3">
        <v>0</v>
      </c>
      <c r="I318" s="3">
        <v>0</v>
      </c>
      <c r="J318" s="3">
        <v>2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2.6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0.2</v>
      </c>
      <c r="X318" s="3">
        <v>0</v>
      </c>
      <c r="Y318" s="3">
        <v>0.3</v>
      </c>
      <c r="Z318" s="3">
        <v>0</v>
      </c>
      <c r="AA318" s="3">
        <v>0</v>
      </c>
      <c r="AB318" s="3">
        <v>0</v>
      </c>
      <c r="AC318" s="3">
        <v>0</v>
      </c>
      <c r="AD318" s="3">
        <v>0.2</v>
      </c>
      <c r="AE318" s="3">
        <v>0.2</v>
      </c>
      <c r="AF318" s="3">
        <v>0.2</v>
      </c>
      <c r="AG318" s="3">
        <v>0.2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4"/>
    </row>
    <row r="319" spans="1:46" x14ac:dyDescent="0.25">
      <c r="A319" s="65">
        <v>2021</v>
      </c>
      <c r="B319" s="65">
        <v>12</v>
      </c>
      <c r="C319" s="63">
        <v>14</v>
      </c>
      <c r="D319" s="64">
        <v>6</v>
      </c>
      <c r="E319" s="5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1</v>
      </c>
      <c r="O319" s="3">
        <v>0</v>
      </c>
      <c r="P319" s="3">
        <v>2.6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0.2</v>
      </c>
      <c r="X319" s="3">
        <v>0</v>
      </c>
      <c r="Y319" s="3">
        <v>0.3</v>
      </c>
      <c r="Z319" s="3">
        <v>0</v>
      </c>
      <c r="AA319" s="3">
        <v>0</v>
      </c>
      <c r="AB319" s="3">
        <v>0</v>
      </c>
      <c r="AC319" s="3">
        <v>0</v>
      </c>
      <c r="AD319" s="3">
        <v>0.2</v>
      </c>
      <c r="AE319" s="3">
        <v>0.2</v>
      </c>
      <c r="AF319" s="3">
        <v>0.2</v>
      </c>
      <c r="AG319" s="3">
        <v>0.2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4"/>
    </row>
    <row r="320" spans="1:46" x14ac:dyDescent="0.25">
      <c r="A320" s="65">
        <v>2021</v>
      </c>
      <c r="B320" s="65">
        <v>12</v>
      </c>
      <c r="C320" s="63">
        <v>14</v>
      </c>
      <c r="D320" s="64">
        <v>7</v>
      </c>
      <c r="E320" s="5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1</v>
      </c>
      <c r="O320" s="3">
        <v>0</v>
      </c>
      <c r="P320" s="3">
        <v>2.6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0.2</v>
      </c>
      <c r="X320" s="3">
        <v>0</v>
      </c>
      <c r="Y320" s="3">
        <v>0.3</v>
      </c>
      <c r="Z320" s="3">
        <v>0</v>
      </c>
      <c r="AA320" s="3">
        <v>0</v>
      </c>
      <c r="AB320" s="3">
        <v>0</v>
      </c>
      <c r="AC320" s="3">
        <v>0</v>
      </c>
      <c r="AD320" s="3">
        <v>0.2</v>
      </c>
      <c r="AE320" s="3">
        <v>0.2</v>
      </c>
      <c r="AF320" s="3">
        <v>0.2</v>
      </c>
      <c r="AG320" s="3">
        <v>0.2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4"/>
    </row>
    <row r="321" spans="1:46" x14ac:dyDescent="0.25">
      <c r="A321" s="65">
        <v>2021</v>
      </c>
      <c r="B321" s="65">
        <v>12</v>
      </c>
      <c r="C321" s="63">
        <v>14</v>
      </c>
      <c r="D321" s="64">
        <v>8</v>
      </c>
      <c r="E321" s="5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1</v>
      </c>
      <c r="O321" s="3">
        <v>0</v>
      </c>
      <c r="P321" s="3">
        <v>2.6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0.2</v>
      </c>
      <c r="X321" s="3">
        <v>0</v>
      </c>
      <c r="Y321" s="3">
        <v>0.3</v>
      </c>
      <c r="Z321" s="3">
        <v>0</v>
      </c>
      <c r="AA321" s="3">
        <v>0</v>
      </c>
      <c r="AB321" s="3">
        <v>0</v>
      </c>
      <c r="AC321" s="3">
        <v>0</v>
      </c>
      <c r="AD321" s="3">
        <v>0.2</v>
      </c>
      <c r="AE321" s="3">
        <v>0.2</v>
      </c>
      <c r="AF321" s="3">
        <v>0.2</v>
      </c>
      <c r="AG321" s="3">
        <v>0.2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4"/>
    </row>
    <row r="322" spans="1:46" x14ac:dyDescent="0.25">
      <c r="A322" s="65">
        <v>2021</v>
      </c>
      <c r="B322" s="65">
        <v>12</v>
      </c>
      <c r="C322" s="63">
        <v>14</v>
      </c>
      <c r="D322" s="64">
        <v>9</v>
      </c>
      <c r="E322" s="5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1</v>
      </c>
      <c r="O322" s="3">
        <v>0</v>
      </c>
      <c r="P322" s="3">
        <v>1.9066666666666665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0.2</v>
      </c>
      <c r="X322" s="3">
        <v>0</v>
      </c>
      <c r="Y322" s="3">
        <v>0.3</v>
      </c>
      <c r="Z322" s="3">
        <v>0</v>
      </c>
      <c r="AA322" s="3">
        <v>0</v>
      </c>
      <c r="AB322" s="3">
        <v>0</v>
      </c>
      <c r="AC322" s="3">
        <v>0</v>
      </c>
      <c r="AD322" s="3">
        <v>0.2</v>
      </c>
      <c r="AE322" s="3">
        <v>0.2</v>
      </c>
      <c r="AF322" s="3">
        <v>0.2</v>
      </c>
      <c r="AG322" s="3">
        <v>0.2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4"/>
    </row>
    <row r="323" spans="1:46" x14ac:dyDescent="0.25">
      <c r="A323" s="65">
        <v>2021</v>
      </c>
      <c r="B323" s="65">
        <v>12</v>
      </c>
      <c r="C323" s="63">
        <v>14</v>
      </c>
      <c r="D323" s="64">
        <v>10</v>
      </c>
      <c r="E323" s="5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1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0.2</v>
      </c>
      <c r="X323" s="3">
        <v>0</v>
      </c>
      <c r="Y323" s="3">
        <v>0.3</v>
      </c>
      <c r="Z323" s="3">
        <v>0</v>
      </c>
      <c r="AA323" s="3">
        <v>0</v>
      </c>
      <c r="AB323" s="3">
        <v>0</v>
      </c>
      <c r="AC323" s="3">
        <v>0</v>
      </c>
      <c r="AD323" s="3">
        <v>0.2</v>
      </c>
      <c r="AE323" s="3">
        <v>0.2</v>
      </c>
      <c r="AF323" s="3">
        <v>0.2</v>
      </c>
      <c r="AG323" s="3">
        <v>0.2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4"/>
    </row>
    <row r="324" spans="1:46" x14ac:dyDescent="0.25">
      <c r="A324" s="65">
        <v>2021</v>
      </c>
      <c r="B324" s="65">
        <v>12</v>
      </c>
      <c r="C324" s="63">
        <v>14</v>
      </c>
      <c r="D324" s="64">
        <v>11</v>
      </c>
      <c r="E324" s="5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1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0.2</v>
      </c>
      <c r="X324" s="3">
        <v>0</v>
      </c>
      <c r="Y324" s="3">
        <v>0.3</v>
      </c>
      <c r="Z324" s="3">
        <v>0</v>
      </c>
      <c r="AA324" s="3">
        <v>0</v>
      </c>
      <c r="AB324" s="3">
        <v>0</v>
      </c>
      <c r="AC324" s="3">
        <v>0</v>
      </c>
      <c r="AD324" s="3">
        <v>0.2</v>
      </c>
      <c r="AE324" s="3">
        <v>0.2</v>
      </c>
      <c r="AF324" s="3">
        <v>0.2</v>
      </c>
      <c r="AG324" s="3">
        <v>0.2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4"/>
    </row>
    <row r="325" spans="1:46" x14ac:dyDescent="0.25">
      <c r="A325" s="65">
        <v>2021</v>
      </c>
      <c r="B325" s="65">
        <v>12</v>
      </c>
      <c r="C325" s="63">
        <v>14</v>
      </c>
      <c r="D325" s="64">
        <v>12</v>
      </c>
      <c r="E325" s="5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0.2</v>
      </c>
      <c r="X325" s="3">
        <v>0</v>
      </c>
      <c r="Y325" s="3">
        <v>0.3</v>
      </c>
      <c r="Z325" s="3">
        <v>0</v>
      </c>
      <c r="AA325" s="3">
        <v>0</v>
      </c>
      <c r="AB325" s="3">
        <v>0</v>
      </c>
      <c r="AC325" s="3">
        <v>0</v>
      </c>
      <c r="AD325" s="3">
        <v>0.2</v>
      </c>
      <c r="AE325" s="3">
        <v>0.2</v>
      </c>
      <c r="AF325" s="3">
        <v>0.2</v>
      </c>
      <c r="AG325" s="3">
        <v>0.2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4"/>
    </row>
    <row r="326" spans="1:46" x14ac:dyDescent="0.25">
      <c r="A326" s="65">
        <v>2021</v>
      </c>
      <c r="B326" s="65">
        <v>12</v>
      </c>
      <c r="C326" s="63">
        <v>14</v>
      </c>
      <c r="D326" s="64">
        <v>13</v>
      </c>
      <c r="E326" s="5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1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0.2</v>
      </c>
      <c r="X326" s="3">
        <v>0</v>
      </c>
      <c r="Y326" s="3">
        <v>0.3</v>
      </c>
      <c r="Z326" s="3">
        <v>0</v>
      </c>
      <c r="AA326" s="3">
        <v>0</v>
      </c>
      <c r="AB326" s="3">
        <v>0</v>
      </c>
      <c r="AC326" s="3">
        <v>0</v>
      </c>
      <c r="AD326" s="3">
        <v>0.2</v>
      </c>
      <c r="AE326" s="3">
        <v>0.2</v>
      </c>
      <c r="AF326" s="3">
        <v>0.2</v>
      </c>
      <c r="AG326" s="3">
        <v>0.2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4"/>
    </row>
    <row r="327" spans="1:46" x14ac:dyDescent="0.25">
      <c r="A327" s="65">
        <v>2021</v>
      </c>
      <c r="B327" s="65">
        <v>12</v>
      </c>
      <c r="C327" s="63">
        <v>14</v>
      </c>
      <c r="D327" s="64">
        <v>14</v>
      </c>
      <c r="E327" s="5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1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0.2</v>
      </c>
      <c r="X327" s="3">
        <v>0</v>
      </c>
      <c r="Y327" s="3">
        <v>0.3</v>
      </c>
      <c r="Z327" s="3">
        <v>0</v>
      </c>
      <c r="AA327" s="3">
        <v>0</v>
      </c>
      <c r="AB327" s="3">
        <v>0</v>
      </c>
      <c r="AC327" s="3">
        <v>0</v>
      </c>
      <c r="AD327" s="3">
        <v>0.2</v>
      </c>
      <c r="AE327" s="3">
        <v>0.2</v>
      </c>
      <c r="AF327" s="3">
        <v>0.2</v>
      </c>
      <c r="AG327" s="3">
        <v>0.2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4"/>
    </row>
    <row r="328" spans="1:46" x14ac:dyDescent="0.25">
      <c r="A328" s="65">
        <v>2021</v>
      </c>
      <c r="B328" s="65">
        <v>12</v>
      </c>
      <c r="C328" s="63">
        <v>14</v>
      </c>
      <c r="D328" s="64">
        <v>15</v>
      </c>
      <c r="E328" s="5">
        <v>0</v>
      </c>
      <c r="F328" s="3">
        <v>0</v>
      </c>
      <c r="G328" s="3">
        <v>0</v>
      </c>
      <c r="H328" s="3">
        <v>0</v>
      </c>
      <c r="I328" s="3">
        <v>2.65</v>
      </c>
      <c r="J328" s="3">
        <v>0</v>
      </c>
      <c r="K328" s="3">
        <v>0</v>
      </c>
      <c r="L328" s="3">
        <v>0</v>
      </c>
      <c r="M328" s="3">
        <v>0</v>
      </c>
      <c r="N328" s="3">
        <v>1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0.2</v>
      </c>
      <c r="X328" s="3">
        <v>0</v>
      </c>
      <c r="Y328" s="3">
        <v>0.3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0.2</v>
      </c>
      <c r="AF328" s="3">
        <v>0.2</v>
      </c>
      <c r="AG328" s="3">
        <v>0.2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4"/>
    </row>
    <row r="329" spans="1:46" x14ac:dyDescent="0.25">
      <c r="A329" s="65">
        <v>2021</v>
      </c>
      <c r="B329" s="65">
        <v>12</v>
      </c>
      <c r="C329" s="63">
        <v>14</v>
      </c>
      <c r="D329" s="64">
        <v>16</v>
      </c>
      <c r="E329" s="5">
        <v>2.79</v>
      </c>
      <c r="F329" s="3">
        <v>0</v>
      </c>
      <c r="G329" s="3">
        <v>0</v>
      </c>
      <c r="H329" s="3">
        <v>0</v>
      </c>
      <c r="I329" s="3">
        <v>3</v>
      </c>
      <c r="J329" s="3">
        <v>0</v>
      </c>
      <c r="K329" s="3">
        <v>0</v>
      </c>
      <c r="L329" s="3">
        <v>0</v>
      </c>
      <c r="M329" s="3">
        <v>0</v>
      </c>
      <c r="N329" s="3">
        <v>1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0.2</v>
      </c>
      <c r="X329" s="3">
        <v>0</v>
      </c>
      <c r="Y329" s="3">
        <v>0.3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0.2</v>
      </c>
      <c r="AF329" s="3">
        <v>0.2</v>
      </c>
      <c r="AG329" s="3">
        <v>0.2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4"/>
    </row>
    <row r="330" spans="1:46" x14ac:dyDescent="0.25">
      <c r="A330" s="65">
        <v>2021</v>
      </c>
      <c r="B330" s="65">
        <v>12</v>
      </c>
      <c r="C330" s="63">
        <v>14</v>
      </c>
      <c r="D330" s="64">
        <v>17</v>
      </c>
      <c r="E330" s="5">
        <v>3.1</v>
      </c>
      <c r="F330" s="3">
        <v>0</v>
      </c>
      <c r="G330" s="3">
        <v>0</v>
      </c>
      <c r="H330" s="3">
        <v>1.52</v>
      </c>
      <c r="I330" s="3">
        <v>3</v>
      </c>
      <c r="J330" s="3">
        <v>0</v>
      </c>
      <c r="K330" s="3">
        <v>0</v>
      </c>
      <c r="L330" s="3">
        <v>0</v>
      </c>
      <c r="M330" s="3">
        <v>0</v>
      </c>
      <c r="N330" s="3">
        <v>1</v>
      </c>
      <c r="O330" s="3">
        <v>1.6333333333333333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0.2</v>
      </c>
      <c r="X330" s="3">
        <v>0</v>
      </c>
      <c r="Y330" s="3">
        <v>0.3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0.2</v>
      </c>
      <c r="AF330" s="3">
        <v>0.2</v>
      </c>
      <c r="AG330" s="3">
        <v>0.2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4"/>
    </row>
    <row r="331" spans="1:46" x14ac:dyDescent="0.25">
      <c r="A331" s="65">
        <v>2021</v>
      </c>
      <c r="B331" s="65">
        <v>12</v>
      </c>
      <c r="C331" s="63">
        <v>14</v>
      </c>
      <c r="D331" s="64">
        <v>18</v>
      </c>
      <c r="E331" s="5">
        <v>3.1</v>
      </c>
      <c r="F331" s="3">
        <v>0</v>
      </c>
      <c r="G331" s="3">
        <v>0</v>
      </c>
      <c r="H331" s="3">
        <v>2.4699999999999998</v>
      </c>
      <c r="I331" s="3">
        <v>3</v>
      </c>
      <c r="J331" s="3">
        <v>0</v>
      </c>
      <c r="K331" s="3">
        <v>0</v>
      </c>
      <c r="L331" s="3">
        <v>0</v>
      </c>
      <c r="M331" s="3">
        <v>0</v>
      </c>
      <c r="N331" s="3">
        <v>1</v>
      </c>
      <c r="O331" s="3">
        <v>2.4500000000000002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0.2</v>
      </c>
      <c r="X331" s="3">
        <v>0</v>
      </c>
      <c r="Y331" s="3">
        <v>0.3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0.2</v>
      </c>
      <c r="AF331" s="3">
        <v>0.2</v>
      </c>
      <c r="AG331" s="3">
        <v>0.2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1.7</v>
      </c>
      <c r="AS331" s="3">
        <v>0</v>
      </c>
      <c r="AT331" s="4"/>
    </row>
    <row r="332" spans="1:46" x14ac:dyDescent="0.25">
      <c r="A332" s="65">
        <v>2021</v>
      </c>
      <c r="B332" s="65">
        <v>12</v>
      </c>
      <c r="C332" s="63">
        <v>14</v>
      </c>
      <c r="D332" s="64">
        <v>19</v>
      </c>
      <c r="E332" s="5">
        <v>3.1</v>
      </c>
      <c r="F332" s="3">
        <v>0</v>
      </c>
      <c r="G332" s="3">
        <v>0</v>
      </c>
      <c r="H332" s="3">
        <v>3.8</v>
      </c>
      <c r="I332" s="3">
        <v>3</v>
      </c>
      <c r="J332" s="3">
        <v>0</v>
      </c>
      <c r="K332" s="3">
        <v>0.73333333333333328</v>
      </c>
      <c r="L332" s="3">
        <v>0</v>
      </c>
      <c r="M332" s="3">
        <v>0</v>
      </c>
      <c r="N332" s="3">
        <v>1</v>
      </c>
      <c r="O332" s="3">
        <v>2.4500000000000002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0.2</v>
      </c>
      <c r="X332" s="3">
        <v>0</v>
      </c>
      <c r="Y332" s="3">
        <v>0.3</v>
      </c>
      <c r="Z332" s="3">
        <v>0</v>
      </c>
      <c r="AA332" s="3">
        <v>0</v>
      </c>
      <c r="AB332" s="3">
        <v>0</v>
      </c>
      <c r="AC332" s="3">
        <v>0</v>
      </c>
      <c r="AD332" s="3">
        <v>0.18333333333333335</v>
      </c>
      <c r="AE332" s="3">
        <v>0.2</v>
      </c>
      <c r="AF332" s="3">
        <v>0.2</v>
      </c>
      <c r="AG332" s="3">
        <v>0.2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6</v>
      </c>
      <c r="AS332" s="3">
        <v>0</v>
      </c>
      <c r="AT332" s="4"/>
    </row>
    <row r="333" spans="1:46" x14ac:dyDescent="0.25">
      <c r="A333" s="65">
        <v>2021</v>
      </c>
      <c r="B333" s="65">
        <v>12</v>
      </c>
      <c r="C333" s="63">
        <v>14</v>
      </c>
      <c r="D333" s="64">
        <v>20</v>
      </c>
      <c r="E333" s="5">
        <v>3.1</v>
      </c>
      <c r="F333" s="3">
        <v>0</v>
      </c>
      <c r="G333" s="3">
        <v>0</v>
      </c>
      <c r="H333" s="3">
        <v>3.8</v>
      </c>
      <c r="I333" s="3">
        <v>3</v>
      </c>
      <c r="J333" s="3">
        <v>0</v>
      </c>
      <c r="K333" s="3">
        <v>2</v>
      </c>
      <c r="L333" s="3">
        <v>0</v>
      </c>
      <c r="M333" s="3">
        <v>0</v>
      </c>
      <c r="N333" s="3">
        <v>1</v>
      </c>
      <c r="O333" s="3">
        <v>2.4500000000000002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0.2</v>
      </c>
      <c r="X333" s="3">
        <v>0</v>
      </c>
      <c r="Y333" s="3">
        <v>0.3</v>
      </c>
      <c r="Z333" s="3">
        <v>0</v>
      </c>
      <c r="AA333" s="3">
        <v>0</v>
      </c>
      <c r="AB333" s="3">
        <v>0</v>
      </c>
      <c r="AC333" s="3">
        <v>0</v>
      </c>
      <c r="AD333" s="3">
        <v>0.2</v>
      </c>
      <c r="AE333" s="3">
        <v>0.2</v>
      </c>
      <c r="AF333" s="3">
        <v>0.2</v>
      </c>
      <c r="AG333" s="3">
        <v>0.2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6</v>
      </c>
      <c r="AS333" s="3">
        <v>0</v>
      </c>
      <c r="AT333" s="4"/>
    </row>
    <row r="334" spans="1:46" x14ac:dyDescent="0.25">
      <c r="A334" s="65">
        <v>2021</v>
      </c>
      <c r="B334" s="65">
        <v>12</v>
      </c>
      <c r="C334" s="63">
        <v>14</v>
      </c>
      <c r="D334" s="64">
        <v>21</v>
      </c>
      <c r="E334" s="5">
        <v>3.1</v>
      </c>
      <c r="F334" s="3">
        <v>0</v>
      </c>
      <c r="G334" s="3">
        <v>0</v>
      </c>
      <c r="H334" s="3">
        <v>3.8</v>
      </c>
      <c r="I334" s="3">
        <v>3</v>
      </c>
      <c r="J334" s="3">
        <v>0</v>
      </c>
      <c r="K334" s="3">
        <v>2</v>
      </c>
      <c r="L334" s="3">
        <v>0</v>
      </c>
      <c r="M334" s="3">
        <v>0</v>
      </c>
      <c r="N334" s="3">
        <v>1</v>
      </c>
      <c r="O334" s="3">
        <v>2.4500000000000002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0.2</v>
      </c>
      <c r="X334" s="3">
        <v>0</v>
      </c>
      <c r="Y334" s="3">
        <v>0.3</v>
      </c>
      <c r="Z334" s="3">
        <v>0</v>
      </c>
      <c r="AA334" s="3">
        <v>0</v>
      </c>
      <c r="AB334" s="3">
        <v>0</v>
      </c>
      <c r="AC334" s="3">
        <v>0</v>
      </c>
      <c r="AD334" s="3">
        <v>0.2</v>
      </c>
      <c r="AE334" s="3">
        <v>0.2</v>
      </c>
      <c r="AF334" s="3">
        <v>0.2</v>
      </c>
      <c r="AG334" s="3">
        <v>0.2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6</v>
      </c>
      <c r="AS334" s="3">
        <v>0</v>
      </c>
      <c r="AT334" s="4"/>
    </row>
    <row r="335" spans="1:46" x14ac:dyDescent="0.25">
      <c r="A335" s="65">
        <v>2021</v>
      </c>
      <c r="B335" s="65">
        <v>12</v>
      </c>
      <c r="C335" s="63">
        <v>14</v>
      </c>
      <c r="D335" s="64">
        <v>22</v>
      </c>
      <c r="E335" s="5">
        <v>3.1</v>
      </c>
      <c r="F335" s="3">
        <v>0</v>
      </c>
      <c r="G335" s="3">
        <v>0</v>
      </c>
      <c r="H335" s="3">
        <v>3.8</v>
      </c>
      <c r="I335" s="3">
        <v>3</v>
      </c>
      <c r="J335" s="3">
        <v>0</v>
      </c>
      <c r="K335" s="3">
        <v>2</v>
      </c>
      <c r="L335" s="3">
        <v>0</v>
      </c>
      <c r="M335" s="3">
        <v>0</v>
      </c>
      <c r="N335" s="3">
        <v>1</v>
      </c>
      <c r="O335" s="3">
        <v>2.4500000000000002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0.2</v>
      </c>
      <c r="X335" s="3">
        <v>0</v>
      </c>
      <c r="Y335" s="3">
        <v>0.3</v>
      </c>
      <c r="Z335" s="3">
        <v>0</v>
      </c>
      <c r="AA335" s="3">
        <v>0</v>
      </c>
      <c r="AB335" s="3">
        <v>0</v>
      </c>
      <c r="AC335" s="3">
        <v>0</v>
      </c>
      <c r="AD335" s="3">
        <v>0.2</v>
      </c>
      <c r="AE335" s="3">
        <v>0.2</v>
      </c>
      <c r="AF335" s="3">
        <v>0.2</v>
      </c>
      <c r="AG335" s="3">
        <v>0.2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6</v>
      </c>
      <c r="AS335" s="3">
        <v>0</v>
      </c>
      <c r="AT335" s="4"/>
    </row>
    <row r="336" spans="1:46" x14ac:dyDescent="0.25">
      <c r="A336" s="65">
        <v>2021</v>
      </c>
      <c r="B336" s="65">
        <v>12</v>
      </c>
      <c r="C336" s="63">
        <v>14</v>
      </c>
      <c r="D336" s="64">
        <v>23</v>
      </c>
      <c r="E336" s="5">
        <v>3.1</v>
      </c>
      <c r="F336" s="3">
        <v>0</v>
      </c>
      <c r="G336" s="3">
        <v>0</v>
      </c>
      <c r="H336" s="3">
        <v>3.8</v>
      </c>
      <c r="I336" s="3">
        <v>3</v>
      </c>
      <c r="J336" s="3">
        <v>0</v>
      </c>
      <c r="K336" s="3">
        <v>2</v>
      </c>
      <c r="L336" s="3">
        <v>0</v>
      </c>
      <c r="M336" s="3">
        <v>0</v>
      </c>
      <c r="N336" s="3">
        <v>1</v>
      </c>
      <c r="O336" s="3">
        <v>2.4500000000000002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0.2</v>
      </c>
      <c r="X336" s="3">
        <v>0</v>
      </c>
      <c r="Y336" s="3">
        <v>0.3</v>
      </c>
      <c r="Z336" s="3">
        <v>0</v>
      </c>
      <c r="AA336" s="3">
        <v>0</v>
      </c>
      <c r="AB336" s="3">
        <v>0</v>
      </c>
      <c r="AC336" s="3">
        <v>0</v>
      </c>
      <c r="AD336" s="3">
        <v>0.2</v>
      </c>
      <c r="AE336" s="3">
        <v>0.2</v>
      </c>
      <c r="AF336" s="3">
        <v>0.2</v>
      </c>
      <c r="AG336" s="3">
        <v>0.2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6</v>
      </c>
      <c r="AS336" s="3">
        <v>0</v>
      </c>
      <c r="AT336" s="4"/>
    </row>
    <row r="337" spans="1:46" x14ac:dyDescent="0.25">
      <c r="A337" s="65">
        <v>2021</v>
      </c>
      <c r="B337" s="65">
        <v>12</v>
      </c>
      <c r="C337" s="63">
        <v>14</v>
      </c>
      <c r="D337" s="64">
        <v>24</v>
      </c>
      <c r="E337" s="5">
        <v>3.1</v>
      </c>
      <c r="F337" s="3">
        <v>0</v>
      </c>
      <c r="G337" s="3">
        <v>0</v>
      </c>
      <c r="H337" s="3">
        <v>3.8</v>
      </c>
      <c r="I337" s="3">
        <v>3</v>
      </c>
      <c r="J337" s="3">
        <v>0</v>
      </c>
      <c r="K337" s="3">
        <v>2</v>
      </c>
      <c r="L337" s="3">
        <v>0</v>
      </c>
      <c r="M337" s="3">
        <v>0</v>
      </c>
      <c r="N337" s="3">
        <v>1</v>
      </c>
      <c r="O337" s="3">
        <v>2.4500000000000002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0.2</v>
      </c>
      <c r="X337" s="3">
        <v>0</v>
      </c>
      <c r="Y337" s="3">
        <v>0.3</v>
      </c>
      <c r="Z337" s="3">
        <v>0</v>
      </c>
      <c r="AA337" s="3">
        <v>0</v>
      </c>
      <c r="AB337" s="3">
        <v>0</v>
      </c>
      <c r="AC337" s="3">
        <v>0</v>
      </c>
      <c r="AD337" s="3">
        <v>0.2</v>
      </c>
      <c r="AE337" s="3">
        <v>0.2</v>
      </c>
      <c r="AF337" s="3">
        <v>0.2</v>
      </c>
      <c r="AG337" s="3">
        <v>0.2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6</v>
      </c>
      <c r="AS337" s="3">
        <v>0</v>
      </c>
      <c r="AT337" s="4"/>
    </row>
    <row r="338" spans="1:46" x14ac:dyDescent="0.25">
      <c r="A338" s="65">
        <v>2021</v>
      </c>
      <c r="B338" s="65">
        <v>12</v>
      </c>
      <c r="C338" s="63">
        <v>15</v>
      </c>
      <c r="D338" s="64">
        <v>1</v>
      </c>
      <c r="E338" s="5">
        <v>0.2583333333333333</v>
      </c>
      <c r="F338" s="3">
        <v>0</v>
      </c>
      <c r="G338" s="3">
        <v>0</v>
      </c>
      <c r="H338" s="3">
        <v>3.4833333333333329</v>
      </c>
      <c r="I338" s="3">
        <v>3</v>
      </c>
      <c r="J338" s="3">
        <v>0</v>
      </c>
      <c r="K338" s="3">
        <v>0.26666666666666666</v>
      </c>
      <c r="L338" s="3">
        <v>0</v>
      </c>
      <c r="M338" s="3">
        <v>0</v>
      </c>
      <c r="N338" s="3">
        <v>1</v>
      </c>
      <c r="O338" s="3">
        <v>2.4500000000000002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0.2</v>
      </c>
      <c r="X338" s="3">
        <v>0</v>
      </c>
      <c r="Y338" s="3">
        <v>0.3</v>
      </c>
      <c r="Z338" s="3">
        <v>0</v>
      </c>
      <c r="AA338" s="3">
        <v>0</v>
      </c>
      <c r="AB338" s="3">
        <v>0</v>
      </c>
      <c r="AC338" s="3">
        <v>0</v>
      </c>
      <c r="AD338" s="3">
        <v>0.2</v>
      </c>
      <c r="AE338" s="3">
        <v>0.2</v>
      </c>
      <c r="AF338" s="3">
        <v>0.2</v>
      </c>
      <c r="AG338" s="3">
        <v>0.2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6</v>
      </c>
      <c r="AS338" s="3">
        <v>0</v>
      </c>
      <c r="AT338" s="4"/>
    </row>
    <row r="339" spans="1:46" x14ac:dyDescent="0.25">
      <c r="A339" s="65">
        <v>2021</v>
      </c>
      <c r="B339" s="65">
        <v>12</v>
      </c>
      <c r="C339" s="63">
        <v>15</v>
      </c>
      <c r="D339" s="64">
        <v>2</v>
      </c>
      <c r="E339" s="5">
        <v>0</v>
      </c>
      <c r="F339" s="3">
        <v>0</v>
      </c>
      <c r="G339" s="3">
        <v>0</v>
      </c>
      <c r="H339" s="3">
        <v>0</v>
      </c>
      <c r="I339" s="3">
        <v>3</v>
      </c>
      <c r="J339" s="3">
        <v>0</v>
      </c>
      <c r="K339" s="3">
        <v>0</v>
      </c>
      <c r="L339" s="3">
        <v>0</v>
      </c>
      <c r="M339" s="3">
        <v>0</v>
      </c>
      <c r="N339" s="3">
        <v>1</v>
      </c>
      <c r="O339" s="3">
        <v>2.4500000000000002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0.2</v>
      </c>
      <c r="X339" s="3">
        <v>0</v>
      </c>
      <c r="Y339" s="3">
        <v>0.3</v>
      </c>
      <c r="Z339" s="3">
        <v>0</v>
      </c>
      <c r="AA339" s="3">
        <v>0</v>
      </c>
      <c r="AB339" s="3">
        <v>0</v>
      </c>
      <c r="AC339" s="3">
        <v>0</v>
      </c>
      <c r="AD339" s="3">
        <v>0.2</v>
      </c>
      <c r="AE339" s="3">
        <v>0.2</v>
      </c>
      <c r="AF339" s="3">
        <v>0.2</v>
      </c>
      <c r="AG339" s="3">
        <v>0.2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6</v>
      </c>
      <c r="AS339" s="3">
        <v>0</v>
      </c>
      <c r="AT339" s="4"/>
    </row>
    <row r="340" spans="1:46" x14ac:dyDescent="0.25">
      <c r="A340" s="65">
        <v>2021</v>
      </c>
      <c r="B340" s="65">
        <v>12</v>
      </c>
      <c r="C340" s="63">
        <v>15</v>
      </c>
      <c r="D340" s="64">
        <v>3</v>
      </c>
      <c r="E340" s="5">
        <v>0</v>
      </c>
      <c r="F340" s="3">
        <v>0</v>
      </c>
      <c r="G340" s="3">
        <v>0</v>
      </c>
      <c r="H340" s="3">
        <v>0</v>
      </c>
      <c r="I340" s="3">
        <v>3</v>
      </c>
      <c r="J340" s="3">
        <v>0</v>
      </c>
      <c r="K340" s="3">
        <v>0</v>
      </c>
      <c r="L340" s="3">
        <v>0</v>
      </c>
      <c r="M340" s="3">
        <v>0</v>
      </c>
      <c r="N340" s="3">
        <v>1</v>
      </c>
      <c r="O340" s="3">
        <v>2.4500000000000002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0.2</v>
      </c>
      <c r="X340" s="3">
        <v>0</v>
      </c>
      <c r="Y340" s="3">
        <v>0.3</v>
      </c>
      <c r="Z340" s="3">
        <v>0</v>
      </c>
      <c r="AA340" s="3">
        <v>0</v>
      </c>
      <c r="AB340" s="3">
        <v>0</v>
      </c>
      <c r="AC340" s="3">
        <v>0</v>
      </c>
      <c r="AD340" s="3">
        <v>0.2</v>
      </c>
      <c r="AE340" s="3">
        <v>0.2</v>
      </c>
      <c r="AF340" s="3">
        <v>0.2</v>
      </c>
      <c r="AG340" s="3">
        <v>0.2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4"/>
    </row>
    <row r="341" spans="1:46" x14ac:dyDescent="0.25">
      <c r="A341" s="65">
        <v>2021</v>
      </c>
      <c r="B341" s="65">
        <v>12</v>
      </c>
      <c r="C341" s="63">
        <v>15</v>
      </c>
      <c r="D341" s="64">
        <v>4</v>
      </c>
      <c r="E341" s="5">
        <v>0</v>
      </c>
      <c r="F341" s="3">
        <v>0</v>
      </c>
      <c r="G341" s="3">
        <v>0</v>
      </c>
      <c r="H341" s="3">
        <v>0</v>
      </c>
      <c r="I341" s="3">
        <v>3</v>
      </c>
      <c r="J341" s="3">
        <v>0</v>
      </c>
      <c r="K341" s="3">
        <v>0</v>
      </c>
      <c r="L341" s="3">
        <v>0</v>
      </c>
      <c r="M341" s="3">
        <v>0</v>
      </c>
      <c r="N341" s="3">
        <v>1</v>
      </c>
      <c r="O341" s="3">
        <v>2.4500000000000002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0.2</v>
      </c>
      <c r="X341" s="3">
        <v>0</v>
      </c>
      <c r="Y341" s="3">
        <v>0.3</v>
      </c>
      <c r="Z341" s="3">
        <v>0</v>
      </c>
      <c r="AA341" s="3">
        <v>0</v>
      </c>
      <c r="AB341" s="3">
        <v>0</v>
      </c>
      <c r="AC341" s="3">
        <v>0</v>
      </c>
      <c r="AD341" s="3">
        <v>0.2</v>
      </c>
      <c r="AE341" s="3">
        <v>0.2</v>
      </c>
      <c r="AF341" s="3">
        <v>0.2</v>
      </c>
      <c r="AG341" s="3">
        <v>0.2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4"/>
    </row>
    <row r="342" spans="1:46" x14ac:dyDescent="0.25">
      <c r="A342" s="65">
        <v>2021</v>
      </c>
      <c r="B342" s="65">
        <v>12</v>
      </c>
      <c r="C342" s="63">
        <v>15</v>
      </c>
      <c r="D342" s="64">
        <v>5</v>
      </c>
      <c r="E342" s="5">
        <v>0</v>
      </c>
      <c r="F342" s="3">
        <v>0</v>
      </c>
      <c r="G342" s="3">
        <v>0</v>
      </c>
      <c r="H342" s="3">
        <v>0</v>
      </c>
      <c r="I342" s="3">
        <v>3</v>
      </c>
      <c r="J342" s="3">
        <v>0</v>
      </c>
      <c r="K342" s="3">
        <v>0</v>
      </c>
      <c r="L342" s="3">
        <v>0</v>
      </c>
      <c r="M342" s="3">
        <v>0</v>
      </c>
      <c r="N342" s="3">
        <v>1</v>
      </c>
      <c r="O342" s="3">
        <v>2.4500000000000002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0.2</v>
      </c>
      <c r="X342" s="3">
        <v>0</v>
      </c>
      <c r="Y342" s="3">
        <v>0.3</v>
      </c>
      <c r="Z342" s="3">
        <v>0</v>
      </c>
      <c r="AA342" s="3">
        <v>0</v>
      </c>
      <c r="AB342" s="3">
        <v>0</v>
      </c>
      <c r="AC342" s="3">
        <v>0</v>
      </c>
      <c r="AD342" s="3">
        <v>0.2</v>
      </c>
      <c r="AE342" s="3">
        <v>0.2</v>
      </c>
      <c r="AF342" s="3">
        <v>0.2</v>
      </c>
      <c r="AG342" s="3">
        <v>0.2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4"/>
    </row>
    <row r="343" spans="1:46" x14ac:dyDescent="0.25">
      <c r="A343" s="65">
        <v>2021</v>
      </c>
      <c r="B343" s="65">
        <v>12</v>
      </c>
      <c r="C343" s="63">
        <v>15</v>
      </c>
      <c r="D343" s="64">
        <v>6</v>
      </c>
      <c r="E343" s="5">
        <v>0</v>
      </c>
      <c r="F343" s="3">
        <v>0</v>
      </c>
      <c r="G343" s="3">
        <v>0</v>
      </c>
      <c r="H343" s="3">
        <v>0</v>
      </c>
      <c r="I343" s="3">
        <v>3</v>
      </c>
      <c r="J343" s="3">
        <v>0</v>
      </c>
      <c r="K343" s="3">
        <v>0</v>
      </c>
      <c r="L343" s="3">
        <v>0</v>
      </c>
      <c r="M343" s="3">
        <v>0</v>
      </c>
      <c r="N343" s="3">
        <v>1</v>
      </c>
      <c r="O343" s="3">
        <v>2.4500000000000002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0.2</v>
      </c>
      <c r="X343" s="3">
        <v>0</v>
      </c>
      <c r="Y343" s="3">
        <v>0.3</v>
      </c>
      <c r="Z343" s="3">
        <v>0</v>
      </c>
      <c r="AA343" s="3">
        <v>0</v>
      </c>
      <c r="AB343" s="3">
        <v>0</v>
      </c>
      <c r="AC343" s="3">
        <v>0</v>
      </c>
      <c r="AD343" s="3">
        <v>0.2</v>
      </c>
      <c r="AE343" s="3">
        <v>0.16333333333333336</v>
      </c>
      <c r="AF343" s="3">
        <v>0.2</v>
      </c>
      <c r="AG343" s="3">
        <v>0.2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4"/>
    </row>
    <row r="344" spans="1:46" x14ac:dyDescent="0.25">
      <c r="A344" s="65">
        <v>2021</v>
      </c>
      <c r="B344" s="65">
        <v>12</v>
      </c>
      <c r="C344" s="63">
        <v>15</v>
      </c>
      <c r="D344" s="64">
        <v>7</v>
      </c>
      <c r="E344" s="5">
        <v>0</v>
      </c>
      <c r="F344" s="3">
        <v>0</v>
      </c>
      <c r="G344" s="3">
        <v>0</v>
      </c>
      <c r="H344" s="3">
        <v>0</v>
      </c>
      <c r="I344" s="3">
        <v>3</v>
      </c>
      <c r="J344" s="3">
        <v>0</v>
      </c>
      <c r="K344" s="3">
        <v>0</v>
      </c>
      <c r="L344" s="3">
        <v>0</v>
      </c>
      <c r="M344" s="3">
        <v>0</v>
      </c>
      <c r="N344" s="3">
        <v>1</v>
      </c>
      <c r="O344" s="3">
        <v>2.4500000000000002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0.2</v>
      </c>
      <c r="X344" s="3">
        <v>0</v>
      </c>
      <c r="Y344" s="3">
        <v>0.3</v>
      </c>
      <c r="Z344" s="3">
        <v>0</v>
      </c>
      <c r="AA344" s="3">
        <v>0</v>
      </c>
      <c r="AB344" s="3">
        <v>0</v>
      </c>
      <c r="AC344" s="3">
        <v>0</v>
      </c>
      <c r="AD344" s="3">
        <v>0.2</v>
      </c>
      <c r="AE344" s="3">
        <v>0.2</v>
      </c>
      <c r="AF344" s="3">
        <v>0.2</v>
      </c>
      <c r="AG344" s="3">
        <v>0.2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4"/>
    </row>
    <row r="345" spans="1:46" x14ac:dyDescent="0.25">
      <c r="A345" s="65">
        <v>2021</v>
      </c>
      <c r="B345" s="65">
        <v>12</v>
      </c>
      <c r="C345" s="63">
        <v>15</v>
      </c>
      <c r="D345" s="64">
        <v>8</v>
      </c>
      <c r="E345" s="5">
        <v>0</v>
      </c>
      <c r="F345" s="3">
        <v>0</v>
      </c>
      <c r="G345" s="3">
        <v>0</v>
      </c>
      <c r="H345" s="3">
        <v>0</v>
      </c>
      <c r="I345" s="3">
        <v>0.44999999999999996</v>
      </c>
      <c r="J345" s="3">
        <v>0</v>
      </c>
      <c r="K345" s="3">
        <v>0</v>
      </c>
      <c r="L345" s="3">
        <v>0</v>
      </c>
      <c r="M345" s="3">
        <v>0</v>
      </c>
      <c r="N345" s="3">
        <v>1</v>
      </c>
      <c r="O345" s="3">
        <v>2.4500000000000002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0.2</v>
      </c>
      <c r="X345" s="3">
        <v>0</v>
      </c>
      <c r="Y345" s="3">
        <v>0.3</v>
      </c>
      <c r="Z345" s="3">
        <v>0</v>
      </c>
      <c r="AA345" s="3">
        <v>0</v>
      </c>
      <c r="AB345" s="3">
        <v>0</v>
      </c>
      <c r="AC345" s="3">
        <v>0</v>
      </c>
      <c r="AD345" s="3">
        <v>0.2</v>
      </c>
      <c r="AE345" s="3">
        <v>0.2</v>
      </c>
      <c r="AF345" s="3">
        <v>0.2</v>
      </c>
      <c r="AG345" s="3">
        <v>0.2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4"/>
    </row>
    <row r="346" spans="1:46" x14ac:dyDescent="0.25">
      <c r="A346" s="65">
        <v>2021</v>
      </c>
      <c r="B346" s="65">
        <v>12</v>
      </c>
      <c r="C346" s="63">
        <v>15</v>
      </c>
      <c r="D346" s="64">
        <v>9</v>
      </c>
      <c r="E346" s="5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1</v>
      </c>
      <c r="O346" s="3">
        <v>2.4500000000000002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0.2</v>
      </c>
      <c r="X346" s="3">
        <v>0</v>
      </c>
      <c r="Y346" s="3">
        <v>0.3</v>
      </c>
      <c r="Z346" s="3">
        <v>0</v>
      </c>
      <c r="AA346" s="3">
        <v>0</v>
      </c>
      <c r="AB346" s="3">
        <v>0</v>
      </c>
      <c r="AC346" s="3">
        <v>0</v>
      </c>
      <c r="AD346" s="3">
        <v>0.2</v>
      </c>
      <c r="AE346" s="3">
        <v>0.2</v>
      </c>
      <c r="AF346" s="3">
        <v>0.2</v>
      </c>
      <c r="AG346" s="3">
        <v>0.2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4"/>
    </row>
    <row r="347" spans="1:46" x14ac:dyDescent="0.25">
      <c r="A347" s="65">
        <v>2021</v>
      </c>
      <c r="B347" s="65">
        <v>12</v>
      </c>
      <c r="C347" s="63">
        <v>15</v>
      </c>
      <c r="D347" s="64">
        <v>10</v>
      </c>
      <c r="E347" s="5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1</v>
      </c>
      <c r="O347" s="3">
        <v>2.2866666666666671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0.2</v>
      </c>
      <c r="X347" s="3">
        <v>0</v>
      </c>
      <c r="Y347" s="3">
        <v>0.3</v>
      </c>
      <c r="Z347" s="3">
        <v>0</v>
      </c>
      <c r="AA347" s="3">
        <v>0</v>
      </c>
      <c r="AB347" s="3">
        <v>0</v>
      </c>
      <c r="AC347" s="3">
        <v>0</v>
      </c>
      <c r="AD347" s="3">
        <v>0.2</v>
      </c>
      <c r="AE347" s="3">
        <v>0.2</v>
      </c>
      <c r="AF347" s="3">
        <v>0.2</v>
      </c>
      <c r="AG347" s="3">
        <v>0.2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4"/>
    </row>
    <row r="348" spans="1:46" x14ac:dyDescent="0.25">
      <c r="A348" s="65">
        <v>2021</v>
      </c>
      <c r="B348" s="65">
        <v>12</v>
      </c>
      <c r="C348" s="63">
        <v>15</v>
      </c>
      <c r="D348" s="64">
        <v>11</v>
      </c>
      <c r="E348" s="5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1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0.2</v>
      </c>
      <c r="X348" s="3">
        <v>0</v>
      </c>
      <c r="Y348" s="3">
        <v>0.3</v>
      </c>
      <c r="Z348" s="3">
        <v>0</v>
      </c>
      <c r="AA348" s="3">
        <v>0</v>
      </c>
      <c r="AB348" s="3">
        <v>0</v>
      </c>
      <c r="AC348" s="3">
        <v>0</v>
      </c>
      <c r="AD348" s="3">
        <v>0.2</v>
      </c>
      <c r="AE348" s="3">
        <v>0.2</v>
      </c>
      <c r="AF348" s="3">
        <v>0.2</v>
      </c>
      <c r="AG348" s="3">
        <v>0.2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4"/>
    </row>
    <row r="349" spans="1:46" x14ac:dyDescent="0.25">
      <c r="A349" s="65">
        <v>2021</v>
      </c>
      <c r="B349" s="65">
        <v>12</v>
      </c>
      <c r="C349" s="63">
        <v>15</v>
      </c>
      <c r="D349" s="64">
        <v>12</v>
      </c>
      <c r="E349" s="5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1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4.8333333333333332E-2</v>
      </c>
      <c r="X349" s="3">
        <v>0</v>
      </c>
      <c r="Y349" s="3">
        <v>0.63333333333333341</v>
      </c>
      <c r="Z349" s="3">
        <v>0</v>
      </c>
      <c r="AA349" s="3">
        <v>0</v>
      </c>
      <c r="AB349" s="3">
        <v>0</v>
      </c>
      <c r="AC349" s="3">
        <v>0</v>
      </c>
      <c r="AD349" s="3">
        <v>0.2</v>
      </c>
      <c r="AE349" s="3">
        <v>0.2</v>
      </c>
      <c r="AF349" s="3">
        <v>0.2</v>
      </c>
      <c r="AG349" s="3">
        <v>0.2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4"/>
    </row>
    <row r="350" spans="1:46" x14ac:dyDescent="0.25">
      <c r="A350" s="65">
        <v>2021</v>
      </c>
      <c r="B350" s="65">
        <v>12</v>
      </c>
      <c r="C350" s="63">
        <v>15</v>
      </c>
      <c r="D350" s="64">
        <v>13</v>
      </c>
      <c r="E350" s="5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1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0.7</v>
      </c>
      <c r="Z350" s="3">
        <v>0</v>
      </c>
      <c r="AA350" s="3">
        <v>0</v>
      </c>
      <c r="AB350" s="3">
        <v>0</v>
      </c>
      <c r="AC350" s="3">
        <v>0</v>
      </c>
      <c r="AD350" s="3">
        <v>0.2</v>
      </c>
      <c r="AE350" s="3">
        <v>0.2</v>
      </c>
      <c r="AF350" s="3">
        <v>0.2</v>
      </c>
      <c r="AG350" s="3">
        <v>0.2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4"/>
    </row>
    <row r="351" spans="1:46" x14ac:dyDescent="0.25">
      <c r="A351" s="65">
        <v>2021</v>
      </c>
      <c r="B351" s="65">
        <v>12</v>
      </c>
      <c r="C351" s="63">
        <v>15</v>
      </c>
      <c r="D351" s="64">
        <v>14</v>
      </c>
      <c r="E351" s="5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1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0.7</v>
      </c>
      <c r="Z351" s="3">
        <v>0</v>
      </c>
      <c r="AA351" s="3">
        <v>0</v>
      </c>
      <c r="AB351" s="3">
        <v>0</v>
      </c>
      <c r="AC351" s="3">
        <v>0</v>
      </c>
      <c r="AD351" s="3">
        <v>0.18333333333333335</v>
      </c>
      <c r="AE351" s="3">
        <v>0.2</v>
      </c>
      <c r="AF351" s="3">
        <v>0.2</v>
      </c>
      <c r="AG351" s="3">
        <v>0.2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4"/>
    </row>
    <row r="352" spans="1:46" x14ac:dyDescent="0.25">
      <c r="A352" s="65">
        <v>2021</v>
      </c>
      <c r="B352" s="65">
        <v>12</v>
      </c>
      <c r="C352" s="63">
        <v>15</v>
      </c>
      <c r="D352" s="64">
        <v>15</v>
      </c>
      <c r="E352" s="5">
        <v>0</v>
      </c>
      <c r="F352" s="3">
        <v>0</v>
      </c>
      <c r="G352" s="3">
        <v>0</v>
      </c>
      <c r="H352" s="3">
        <v>0</v>
      </c>
      <c r="I352" s="3">
        <v>0</v>
      </c>
      <c r="J352" s="3">
        <v>1.0666666666666667</v>
      </c>
      <c r="K352" s="3">
        <v>0</v>
      </c>
      <c r="L352" s="3">
        <v>0</v>
      </c>
      <c r="M352" s="3">
        <v>0</v>
      </c>
      <c r="N352" s="3">
        <v>1</v>
      </c>
      <c r="O352" s="3">
        <v>0</v>
      </c>
      <c r="P352" s="3">
        <v>0.30333333333333334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0.33333333333333331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0.2</v>
      </c>
      <c r="AF352" s="3">
        <v>0.2</v>
      </c>
      <c r="AG352" s="3">
        <v>0.2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4"/>
    </row>
    <row r="353" spans="1:46" x14ac:dyDescent="0.25">
      <c r="A353" s="65">
        <v>2021</v>
      </c>
      <c r="B353" s="65">
        <v>12</v>
      </c>
      <c r="C353" s="63">
        <v>15</v>
      </c>
      <c r="D353" s="64">
        <v>16</v>
      </c>
      <c r="E353" s="5">
        <v>0</v>
      </c>
      <c r="F353" s="3">
        <v>0</v>
      </c>
      <c r="G353" s="3">
        <v>1.9933333333333332</v>
      </c>
      <c r="H353" s="3">
        <v>0</v>
      </c>
      <c r="I353" s="3">
        <v>0</v>
      </c>
      <c r="J353" s="3">
        <v>2</v>
      </c>
      <c r="K353" s="3">
        <v>0</v>
      </c>
      <c r="L353" s="3">
        <v>0</v>
      </c>
      <c r="M353" s="3">
        <v>0</v>
      </c>
      <c r="N353" s="3">
        <v>1</v>
      </c>
      <c r="O353" s="3">
        <v>0</v>
      </c>
      <c r="P353" s="3">
        <v>2.6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0.3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0.2</v>
      </c>
      <c r="AF353" s="3">
        <v>0.2</v>
      </c>
      <c r="AG353" s="3">
        <v>0.2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4"/>
    </row>
    <row r="354" spans="1:46" x14ac:dyDescent="0.25">
      <c r="A354" s="65">
        <v>2021</v>
      </c>
      <c r="B354" s="65">
        <v>12</v>
      </c>
      <c r="C354" s="63">
        <v>15</v>
      </c>
      <c r="D354" s="64">
        <v>17</v>
      </c>
      <c r="E354" s="5">
        <v>0</v>
      </c>
      <c r="F354" s="3">
        <v>0</v>
      </c>
      <c r="G354" s="3">
        <v>2.2999999999999998</v>
      </c>
      <c r="H354" s="3">
        <v>0</v>
      </c>
      <c r="I354" s="3">
        <v>0</v>
      </c>
      <c r="J354" s="3">
        <v>2</v>
      </c>
      <c r="K354" s="3">
        <v>0</v>
      </c>
      <c r="L354" s="3">
        <v>0</v>
      </c>
      <c r="M354" s="3">
        <v>0</v>
      </c>
      <c r="N354" s="3">
        <v>1</v>
      </c>
      <c r="O354" s="3">
        <v>0</v>
      </c>
      <c r="P354" s="3">
        <v>2.6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0.3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0.2</v>
      </c>
      <c r="AF354" s="3">
        <v>0.2</v>
      </c>
      <c r="AG354" s="3">
        <v>0.2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4"/>
    </row>
    <row r="355" spans="1:46" x14ac:dyDescent="0.25">
      <c r="A355" s="65">
        <v>2021</v>
      </c>
      <c r="B355" s="65">
        <v>12</v>
      </c>
      <c r="C355" s="63">
        <v>15</v>
      </c>
      <c r="D355" s="64">
        <v>18</v>
      </c>
      <c r="E355" s="5">
        <v>0</v>
      </c>
      <c r="F355" s="3">
        <v>3.33</v>
      </c>
      <c r="G355" s="3">
        <v>2.2999999999999998</v>
      </c>
      <c r="H355" s="3">
        <v>0</v>
      </c>
      <c r="I355" s="3">
        <v>0</v>
      </c>
      <c r="J355" s="3">
        <v>2</v>
      </c>
      <c r="K355" s="3">
        <v>0</v>
      </c>
      <c r="L355" s="3">
        <v>0</v>
      </c>
      <c r="M355" s="3">
        <v>0</v>
      </c>
      <c r="N355" s="3">
        <v>1</v>
      </c>
      <c r="O355" s="3">
        <v>0</v>
      </c>
      <c r="P355" s="3">
        <v>2.6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0.3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0.2</v>
      </c>
      <c r="AF355" s="3">
        <v>0.2</v>
      </c>
      <c r="AG355" s="3">
        <v>0.2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4"/>
    </row>
    <row r="356" spans="1:46" x14ac:dyDescent="0.25">
      <c r="A356" s="65">
        <v>2021</v>
      </c>
      <c r="B356" s="65">
        <v>12</v>
      </c>
      <c r="C356" s="63">
        <v>15</v>
      </c>
      <c r="D356" s="64">
        <v>19</v>
      </c>
      <c r="E356" s="5">
        <v>0</v>
      </c>
      <c r="F356" s="3">
        <v>3.7</v>
      </c>
      <c r="G356" s="3">
        <v>2.2999999999999998</v>
      </c>
      <c r="H356" s="3">
        <v>0</v>
      </c>
      <c r="I356" s="3">
        <v>0.54999999999999993</v>
      </c>
      <c r="J356" s="3">
        <v>2</v>
      </c>
      <c r="K356" s="3">
        <v>0</v>
      </c>
      <c r="L356" s="3">
        <v>2</v>
      </c>
      <c r="M356" s="3">
        <v>0</v>
      </c>
      <c r="N356" s="3">
        <v>1</v>
      </c>
      <c r="O356" s="3">
        <v>0</v>
      </c>
      <c r="P356" s="3">
        <v>2.6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0.3</v>
      </c>
      <c r="Z356" s="3">
        <v>0</v>
      </c>
      <c r="AA356" s="3">
        <v>0</v>
      </c>
      <c r="AB356" s="3">
        <v>0</v>
      </c>
      <c r="AC356" s="3">
        <v>0</v>
      </c>
      <c r="AD356" s="3">
        <v>0.18333333333333335</v>
      </c>
      <c r="AE356" s="3">
        <v>0.2</v>
      </c>
      <c r="AF356" s="3">
        <v>0.2</v>
      </c>
      <c r="AG356" s="3">
        <v>0.2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4</v>
      </c>
      <c r="AT356" s="4"/>
    </row>
    <row r="357" spans="1:46" x14ac:dyDescent="0.25">
      <c r="A357" s="65">
        <v>2021</v>
      </c>
      <c r="B357" s="65">
        <v>12</v>
      </c>
      <c r="C357" s="63">
        <v>15</v>
      </c>
      <c r="D357" s="64">
        <v>20</v>
      </c>
      <c r="E357" s="5">
        <v>0</v>
      </c>
      <c r="F357" s="3">
        <v>3.7</v>
      </c>
      <c r="G357" s="3">
        <v>2.2999999999999998</v>
      </c>
      <c r="H357" s="3">
        <v>0</v>
      </c>
      <c r="I357" s="3">
        <v>1.35</v>
      </c>
      <c r="J357" s="3">
        <v>2</v>
      </c>
      <c r="K357" s="3">
        <v>0</v>
      </c>
      <c r="L357" s="3">
        <v>2</v>
      </c>
      <c r="M357" s="3">
        <v>0</v>
      </c>
      <c r="N357" s="3">
        <v>1</v>
      </c>
      <c r="O357" s="3">
        <v>1.4291666666666669</v>
      </c>
      <c r="P357" s="3">
        <v>2.6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0.3</v>
      </c>
      <c r="Z357" s="3">
        <v>0</v>
      </c>
      <c r="AA357" s="3">
        <v>0</v>
      </c>
      <c r="AB357" s="3">
        <v>0</v>
      </c>
      <c r="AC357" s="3">
        <v>0</v>
      </c>
      <c r="AD357" s="3">
        <v>0.2</v>
      </c>
      <c r="AE357" s="3">
        <v>0.2</v>
      </c>
      <c r="AF357" s="3">
        <v>0.2</v>
      </c>
      <c r="AG357" s="3">
        <v>0.2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5</v>
      </c>
      <c r="AT357" s="4"/>
    </row>
    <row r="358" spans="1:46" x14ac:dyDescent="0.25">
      <c r="A358" s="65">
        <v>2021</v>
      </c>
      <c r="B358" s="65">
        <v>12</v>
      </c>
      <c r="C358" s="63">
        <v>15</v>
      </c>
      <c r="D358" s="64">
        <v>21</v>
      </c>
      <c r="E358" s="5">
        <v>0</v>
      </c>
      <c r="F358" s="3">
        <v>3.7</v>
      </c>
      <c r="G358" s="3">
        <v>2.2999999999999998</v>
      </c>
      <c r="H358" s="3">
        <v>0</v>
      </c>
      <c r="I358" s="3">
        <v>0</v>
      </c>
      <c r="J358" s="3">
        <v>2</v>
      </c>
      <c r="K358" s="3">
        <v>0</v>
      </c>
      <c r="L358" s="3">
        <v>2</v>
      </c>
      <c r="M358" s="3">
        <v>0</v>
      </c>
      <c r="N358" s="3">
        <v>1</v>
      </c>
      <c r="O358" s="3">
        <v>0</v>
      </c>
      <c r="P358" s="3">
        <v>2.6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0.3</v>
      </c>
      <c r="Z358" s="3">
        <v>0</v>
      </c>
      <c r="AA358" s="3">
        <v>0</v>
      </c>
      <c r="AB358" s="3">
        <v>0</v>
      </c>
      <c r="AC358" s="3">
        <v>0</v>
      </c>
      <c r="AD358" s="3">
        <v>0.2</v>
      </c>
      <c r="AE358" s="3">
        <v>0.2</v>
      </c>
      <c r="AF358" s="3">
        <v>0.2</v>
      </c>
      <c r="AG358" s="3">
        <v>0.2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5</v>
      </c>
      <c r="AT358" s="4"/>
    </row>
    <row r="359" spans="1:46" x14ac:dyDescent="0.25">
      <c r="A359" s="65">
        <v>2021</v>
      </c>
      <c r="B359" s="65">
        <v>12</v>
      </c>
      <c r="C359" s="63">
        <v>15</v>
      </c>
      <c r="D359" s="64">
        <v>22</v>
      </c>
      <c r="E359" s="5">
        <v>0</v>
      </c>
      <c r="F359" s="3">
        <v>3.7</v>
      </c>
      <c r="G359" s="3">
        <v>2.2999999999999998</v>
      </c>
      <c r="H359" s="3">
        <v>0</v>
      </c>
      <c r="I359" s="3">
        <v>0</v>
      </c>
      <c r="J359" s="3">
        <v>2</v>
      </c>
      <c r="K359" s="3">
        <v>0</v>
      </c>
      <c r="L359" s="3">
        <v>2</v>
      </c>
      <c r="M359" s="3">
        <v>0</v>
      </c>
      <c r="N359" s="3">
        <v>1</v>
      </c>
      <c r="O359" s="3">
        <v>0</v>
      </c>
      <c r="P359" s="3">
        <v>2.6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0.3</v>
      </c>
      <c r="Z359" s="3">
        <v>0</v>
      </c>
      <c r="AA359" s="3">
        <v>0</v>
      </c>
      <c r="AB359" s="3">
        <v>0</v>
      </c>
      <c r="AC359" s="3">
        <v>0</v>
      </c>
      <c r="AD359" s="3">
        <v>0.2</v>
      </c>
      <c r="AE359" s="3">
        <v>0.2</v>
      </c>
      <c r="AF359" s="3">
        <v>0.2</v>
      </c>
      <c r="AG359" s="3">
        <v>0.2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5</v>
      </c>
      <c r="AT359" s="4"/>
    </row>
    <row r="360" spans="1:46" x14ac:dyDescent="0.25">
      <c r="A360" s="65">
        <v>2021</v>
      </c>
      <c r="B360" s="65">
        <v>12</v>
      </c>
      <c r="C360" s="63">
        <v>15</v>
      </c>
      <c r="D360" s="64">
        <v>23</v>
      </c>
      <c r="E360" s="5">
        <v>0</v>
      </c>
      <c r="F360" s="3">
        <v>3.7</v>
      </c>
      <c r="G360" s="3">
        <v>2.2999999999999998</v>
      </c>
      <c r="H360" s="3">
        <v>0</v>
      </c>
      <c r="I360" s="3">
        <v>0</v>
      </c>
      <c r="J360" s="3">
        <v>2</v>
      </c>
      <c r="K360" s="3">
        <v>0</v>
      </c>
      <c r="L360" s="3">
        <v>2</v>
      </c>
      <c r="M360" s="3">
        <v>0</v>
      </c>
      <c r="N360" s="3">
        <v>1</v>
      </c>
      <c r="O360" s="3">
        <v>0</v>
      </c>
      <c r="P360" s="3">
        <v>2.6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0.3</v>
      </c>
      <c r="Z360" s="3">
        <v>0</v>
      </c>
      <c r="AA360" s="3">
        <v>0</v>
      </c>
      <c r="AB360" s="3">
        <v>0</v>
      </c>
      <c r="AC360" s="3">
        <v>0</v>
      </c>
      <c r="AD360" s="3">
        <v>0.2</v>
      </c>
      <c r="AE360" s="3">
        <v>0.2</v>
      </c>
      <c r="AF360" s="3">
        <v>0.2</v>
      </c>
      <c r="AG360" s="3">
        <v>0.2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5</v>
      </c>
      <c r="AT360" s="4"/>
    </row>
    <row r="361" spans="1:46" x14ac:dyDescent="0.25">
      <c r="A361" s="65">
        <v>2021</v>
      </c>
      <c r="B361" s="65">
        <v>12</v>
      </c>
      <c r="C361" s="63">
        <v>15</v>
      </c>
      <c r="D361" s="64">
        <v>24</v>
      </c>
      <c r="E361" s="5">
        <v>0</v>
      </c>
      <c r="F361" s="3">
        <v>3.7</v>
      </c>
      <c r="G361" s="3">
        <v>2.2999999999999998</v>
      </c>
      <c r="H361" s="3">
        <v>0</v>
      </c>
      <c r="I361" s="3">
        <v>0</v>
      </c>
      <c r="J361" s="3">
        <v>2</v>
      </c>
      <c r="K361" s="3">
        <v>0</v>
      </c>
      <c r="L361" s="3">
        <v>2</v>
      </c>
      <c r="M361" s="3">
        <v>0</v>
      </c>
      <c r="N361" s="3">
        <v>1</v>
      </c>
      <c r="O361" s="3">
        <v>0</v>
      </c>
      <c r="P361" s="3">
        <v>2.6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0.3</v>
      </c>
      <c r="Z361" s="3">
        <v>0</v>
      </c>
      <c r="AA361" s="3">
        <v>0</v>
      </c>
      <c r="AB361" s="3">
        <v>0</v>
      </c>
      <c r="AC361" s="3">
        <v>0</v>
      </c>
      <c r="AD361" s="3">
        <v>0.2</v>
      </c>
      <c r="AE361" s="3">
        <v>0.2</v>
      </c>
      <c r="AF361" s="3">
        <v>0.2</v>
      </c>
      <c r="AG361" s="3">
        <v>0.2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5</v>
      </c>
      <c r="AT361" s="4"/>
    </row>
    <row r="362" spans="1:46" x14ac:dyDescent="0.25">
      <c r="A362" s="65">
        <v>2021</v>
      </c>
      <c r="B362" s="65">
        <v>12</v>
      </c>
      <c r="C362" s="63">
        <v>16</v>
      </c>
      <c r="D362" s="64">
        <v>1</v>
      </c>
      <c r="E362" s="5">
        <v>0</v>
      </c>
      <c r="F362" s="3">
        <v>3.7</v>
      </c>
      <c r="G362" s="3">
        <v>0.34499999999999997</v>
      </c>
      <c r="H362" s="3">
        <v>0</v>
      </c>
      <c r="I362" s="3">
        <v>0</v>
      </c>
      <c r="J362" s="3">
        <v>2</v>
      </c>
      <c r="K362" s="3">
        <v>0</v>
      </c>
      <c r="L362" s="3">
        <v>0</v>
      </c>
      <c r="M362" s="3">
        <v>0</v>
      </c>
      <c r="N362" s="3">
        <v>1</v>
      </c>
      <c r="O362" s="3">
        <v>0</v>
      </c>
      <c r="P362" s="3">
        <v>2.6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0.3</v>
      </c>
      <c r="Z362" s="3">
        <v>0</v>
      </c>
      <c r="AA362" s="3">
        <v>0</v>
      </c>
      <c r="AB362" s="3">
        <v>0</v>
      </c>
      <c r="AC362" s="3">
        <v>0</v>
      </c>
      <c r="AD362" s="3">
        <v>0.2</v>
      </c>
      <c r="AE362" s="3">
        <v>0.2</v>
      </c>
      <c r="AF362" s="3">
        <v>0.2</v>
      </c>
      <c r="AG362" s="3">
        <v>0.2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4"/>
    </row>
    <row r="363" spans="1:46" x14ac:dyDescent="0.25">
      <c r="A363" s="65">
        <v>2021</v>
      </c>
      <c r="B363" s="65">
        <v>12</v>
      </c>
      <c r="C363" s="63">
        <v>16</v>
      </c>
      <c r="D363" s="64">
        <v>2</v>
      </c>
      <c r="E363" s="5">
        <v>0</v>
      </c>
      <c r="F363" s="3">
        <v>3.7</v>
      </c>
      <c r="G363" s="3">
        <v>0</v>
      </c>
      <c r="H363" s="3">
        <v>0</v>
      </c>
      <c r="I363" s="3">
        <v>0</v>
      </c>
      <c r="J363" s="3">
        <v>2</v>
      </c>
      <c r="K363" s="3">
        <v>0</v>
      </c>
      <c r="L363" s="3">
        <v>0</v>
      </c>
      <c r="M363" s="3">
        <v>0</v>
      </c>
      <c r="N363" s="3">
        <v>1</v>
      </c>
      <c r="O363" s="3">
        <v>0</v>
      </c>
      <c r="P363" s="3">
        <v>2.6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0.3</v>
      </c>
      <c r="Z363" s="3">
        <v>0</v>
      </c>
      <c r="AA363" s="3">
        <v>0</v>
      </c>
      <c r="AB363" s="3">
        <v>0</v>
      </c>
      <c r="AC363" s="3">
        <v>0</v>
      </c>
      <c r="AD363" s="3">
        <v>0.2</v>
      </c>
      <c r="AE363" s="3">
        <v>0.2</v>
      </c>
      <c r="AF363" s="3">
        <v>0.2</v>
      </c>
      <c r="AG363" s="3">
        <v>0.2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4"/>
    </row>
    <row r="364" spans="1:46" x14ac:dyDescent="0.25">
      <c r="A364" s="65">
        <v>2021</v>
      </c>
      <c r="B364" s="65">
        <v>12</v>
      </c>
      <c r="C364" s="63">
        <v>16</v>
      </c>
      <c r="D364" s="64">
        <v>3</v>
      </c>
      <c r="E364" s="5">
        <v>0</v>
      </c>
      <c r="F364" s="3">
        <v>0</v>
      </c>
      <c r="G364" s="3">
        <v>0</v>
      </c>
      <c r="H364" s="3">
        <v>0</v>
      </c>
      <c r="I364" s="3">
        <v>0</v>
      </c>
      <c r="J364" s="3">
        <v>2</v>
      </c>
      <c r="K364" s="3">
        <v>0</v>
      </c>
      <c r="L364" s="3">
        <v>0</v>
      </c>
      <c r="M364" s="3">
        <v>0</v>
      </c>
      <c r="N364" s="3">
        <v>1</v>
      </c>
      <c r="O364" s="3">
        <v>0</v>
      </c>
      <c r="P364" s="3">
        <v>2.6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0.3</v>
      </c>
      <c r="Z364" s="3">
        <v>0</v>
      </c>
      <c r="AA364" s="3">
        <v>0</v>
      </c>
      <c r="AB364" s="3">
        <v>0</v>
      </c>
      <c r="AC364" s="3">
        <v>0</v>
      </c>
      <c r="AD364" s="3">
        <v>0.2</v>
      </c>
      <c r="AE364" s="3">
        <v>0.2</v>
      </c>
      <c r="AF364" s="3">
        <v>0.2</v>
      </c>
      <c r="AG364" s="3">
        <v>0.2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4"/>
    </row>
    <row r="365" spans="1:46" x14ac:dyDescent="0.25">
      <c r="A365" s="65">
        <v>2021</v>
      </c>
      <c r="B365" s="65">
        <v>12</v>
      </c>
      <c r="C365" s="63">
        <v>16</v>
      </c>
      <c r="D365" s="64">
        <v>4</v>
      </c>
      <c r="E365" s="5">
        <v>0</v>
      </c>
      <c r="F365" s="3">
        <v>0</v>
      </c>
      <c r="G365" s="3">
        <v>0</v>
      </c>
      <c r="H365" s="3">
        <v>0</v>
      </c>
      <c r="I365" s="3">
        <v>0</v>
      </c>
      <c r="J365" s="3">
        <v>2</v>
      </c>
      <c r="K365" s="3">
        <v>0</v>
      </c>
      <c r="L365" s="3">
        <v>0</v>
      </c>
      <c r="M365" s="3">
        <v>0</v>
      </c>
      <c r="N365" s="3">
        <v>1</v>
      </c>
      <c r="O365" s="3">
        <v>0</v>
      </c>
      <c r="P365" s="3">
        <v>2.6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0.3</v>
      </c>
      <c r="Z365" s="3">
        <v>0</v>
      </c>
      <c r="AA365" s="3">
        <v>0</v>
      </c>
      <c r="AB365" s="3">
        <v>0</v>
      </c>
      <c r="AC365" s="3">
        <v>0</v>
      </c>
      <c r="AD365" s="3">
        <v>0.2</v>
      </c>
      <c r="AE365" s="3">
        <v>0.2</v>
      </c>
      <c r="AF365" s="3">
        <v>0.2</v>
      </c>
      <c r="AG365" s="3">
        <v>0.2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4"/>
    </row>
    <row r="366" spans="1:46" x14ac:dyDescent="0.25">
      <c r="A366" s="65">
        <v>2021</v>
      </c>
      <c r="B366" s="65">
        <v>12</v>
      </c>
      <c r="C366" s="63">
        <v>16</v>
      </c>
      <c r="D366" s="64">
        <v>5</v>
      </c>
      <c r="E366" s="5">
        <v>0</v>
      </c>
      <c r="F366" s="3">
        <v>0</v>
      </c>
      <c r="G366" s="3">
        <v>0</v>
      </c>
      <c r="H366" s="3">
        <v>0</v>
      </c>
      <c r="I366" s="3">
        <v>0</v>
      </c>
      <c r="J366" s="3">
        <v>2</v>
      </c>
      <c r="K366" s="3">
        <v>0</v>
      </c>
      <c r="L366" s="3">
        <v>0</v>
      </c>
      <c r="M366" s="3">
        <v>0</v>
      </c>
      <c r="N366" s="3">
        <v>1</v>
      </c>
      <c r="O366" s="3">
        <v>0</v>
      </c>
      <c r="P366" s="3">
        <v>2.6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0.3</v>
      </c>
      <c r="Z366" s="3">
        <v>0</v>
      </c>
      <c r="AA366" s="3">
        <v>0</v>
      </c>
      <c r="AB366" s="3">
        <v>0</v>
      </c>
      <c r="AC366" s="3">
        <v>0</v>
      </c>
      <c r="AD366" s="3">
        <v>0.2</v>
      </c>
      <c r="AE366" s="3">
        <v>0.2</v>
      </c>
      <c r="AF366" s="3">
        <v>0.2</v>
      </c>
      <c r="AG366" s="3">
        <v>0.2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4"/>
    </row>
    <row r="367" spans="1:46" x14ac:dyDescent="0.25">
      <c r="A367" s="65">
        <v>2021</v>
      </c>
      <c r="B367" s="65">
        <v>12</v>
      </c>
      <c r="C367" s="63">
        <v>16</v>
      </c>
      <c r="D367" s="64">
        <v>6</v>
      </c>
      <c r="E367" s="5">
        <v>0</v>
      </c>
      <c r="F367" s="3">
        <v>0</v>
      </c>
      <c r="G367" s="3">
        <v>0</v>
      </c>
      <c r="H367" s="3">
        <v>0</v>
      </c>
      <c r="I367" s="3">
        <v>0</v>
      </c>
      <c r="J367" s="3">
        <v>2</v>
      </c>
      <c r="K367" s="3">
        <v>0</v>
      </c>
      <c r="L367" s="3">
        <v>0</v>
      </c>
      <c r="M367" s="3">
        <v>0</v>
      </c>
      <c r="N367" s="3">
        <v>1</v>
      </c>
      <c r="O367" s="3">
        <v>0</v>
      </c>
      <c r="P367" s="3">
        <v>2.6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0.3</v>
      </c>
      <c r="Z367" s="3">
        <v>0</v>
      </c>
      <c r="AA367" s="3">
        <v>0</v>
      </c>
      <c r="AB367" s="3">
        <v>0</v>
      </c>
      <c r="AC367" s="3">
        <v>0</v>
      </c>
      <c r="AD367" s="3">
        <v>0.2</v>
      </c>
      <c r="AE367" s="3">
        <v>0.2</v>
      </c>
      <c r="AF367" s="3">
        <v>0.2</v>
      </c>
      <c r="AG367" s="3">
        <v>0.2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4"/>
    </row>
    <row r="368" spans="1:46" x14ac:dyDescent="0.25">
      <c r="A368" s="65">
        <v>2021</v>
      </c>
      <c r="B368" s="65">
        <v>12</v>
      </c>
      <c r="C368" s="63">
        <v>16</v>
      </c>
      <c r="D368" s="64">
        <v>7</v>
      </c>
      <c r="E368" s="5">
        <v>0</v>
      </c>
      <c r="F368" s="3">
        <v>0</v>
      </c>
      <c r="G368" s="3">
        <v>0</v>
      </c>
      <c r="H368" s="3">
        <v>0</v>
      </c>
      <c r="I368" s="3">
        <v>0</v>
      </c>
      <c r="J368" s="3">
        <v>2</v>
      </c>
      <c r="K368" s="3">
        <v>0</v>
      </c>
      <c r="L368" s="3">
        <v>0</v>
      </c>
      <c r="M368" s="3">
        <v>0</v>
      </c>
      <c r="N368" s="3">
        <v>1</v>
      </c>
      <c r="O368" s="3">
        <v>0</v>
      </c>
      <c r="P368" s="3">
        <v>2.6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0.3</v>
      </c>
      <c r="Z368" s="3">
        <v>0</v>
      </c>
      <c r="AA368" s="3">
        <v>0</v>
      </c>
      <c r="AB368" s="3">
        <v>0</v>
      </c>
      <c r="AC368" s="3">
        <v>0</v>
      </c>
      <c r="AD368" s="3">
        <v>0.2</v>
      </c>
      <c r="AE368" s="3">
        <v>0.2</v>
      </c>
      <c r="AF368" s="3">
        <v>0.2</v>
      </c>
      <c r="AG368" s="3">
        <v>0.2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4"/>
    </row>
    <row r="369" spans="1:46" x14ac:dyDescent="0.25">
      <c r="A369" s="65">
        <v>2021</v>
      </c>
      <c r="B369" s="65">
        <v>12</v>
      </c>
      <c r="C369" s="63">
        <v>16</v>
      </c>
      <c r="D369" s="64">
        <v>8</v>
      </c>
      <c r="E369" s="5">
        <v>0</v>
      </c>
      <c r="F369" s="3">
        <v>0</v>
      </c>
      <c r="G369" s="3">
        <v>0</v>
      </c>
      <c r="H369" s="3">
        <v>0</v>
      </c>
      <c r="I369" s="3">
        <v>0</v>
      </c>
      <c r="J369" s="3">
        <v>1.1000000000000001</v>
      </c>
      <c r="K369" s="3">
        <v>0</v>
      </c>
      <c r="L369" s="3">
        <v>0</v>
      </c>
      <c r="M369" s="3">
        <v>0</v>
      </c>
      <c r="N369" s="3">
        <v>1</v>
      </c>
      <c r="O369" s="3">
        <v>0</v>
      </c>
      <c r="P369" s="3">
        <v>1.56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0.3</v>
      </c>
      <c r="Z369" s="3">
        <v>0</v>
      </c>
      <c r="AA369" s="3">
        <v>0</v>
      </c>
      <c r="AB369" s="3">
        <v>0</v>
      </c>
      <c r="AC369" s="3">
        <v>0</v>
      </c>
      <c r="AD369" s="3">
        <v>0.2</v>
      </c>
      <c r="AE369" s="3">
        <v>0.2</v>
      </c>
      <c r="AF369" s="3">
        <v>0.2</v>
      </c>
      <c r="AG369" s="3">
        <v>0.2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4"/>
    </row>
    <row r="370" spans="1:46" x14ac:dyDescent="0.25">
      <c r="A370" s="65">
        <v>2021</v>
      </c>
      <c r="B370" s="65">
        <v>12</v>
      </c>
      <c r="C370" s="63">
        <v>16</v>
      </c>
      <c r="D370" s="64">
        <v>9</v>
      </c>
      <c r="E370" s="5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1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0.30000000000000004</v>
      </c>
      <c r="Z370" s="3">
        <v>0</v>
      </c>
      <c r="AA370" s="3">
        <v>0</v>
      </c>
      <c r="AB370" s="3">
        <v>0</v>
      </c>
      <c r="AC370" s="3">
        <v>0</v>
      </c>
      <c r="AD370" s="3">
        <v>0.2</v>
      </c>
      <c r="AE370" s="3">
        <v>0.2</v>
      </c>
      <c r="AF370" s="3">
        <v>0.2</v>
      </c>
      <c r="AG370" s="3">
        <v>0.2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4"/>
    </row>
    <row r="371" spans="1:46" x14ac:dyDescent="0.25">
      <c r="A371" s="65">
        <v>2021</v>
      </c>
      <c r="B371" s="65">
        <v>12</v>
      </c>
      <c r="C371" s="63">
        <v>16</v>
      </c>
      <c r="D371" s="64">
        <v>10</v>
      </c>
      <c r="E371" s="5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1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0.3</v>
      </c>
      <c r="Z371" s="3">
        <v>0</v>
      </c>
      <c r="AA371" s="3">
        <v>0</v>
      </c>
      <c r="AB371" s="3">
        <v>0</v>
      </c>
      <c r="AC371" s="3">
        <v>0</v>
      </c>
      <c r="AD371" s="3">
        <v>0.2</v>
      </c>
      <c r="AE371" s="3">
        <v>0.2</v>
      </c>
      <c r="AF371" s="3">
        <v>0.2</v>
      </c>
      <c r="AG371" s="3">
        <v>0.2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0.52999999999999992</v>
      </c>
      <c r="AQ371" s="3">
        <v>0.56666666666666665</v>
      </c>
      <c r="AR371" s="3">
        <v>0</v>
      </c>
      <c r="AS371" s="3">
        <v>0</v>
      </c>
      <c r="AT371" s="4"/>
    </row>
    <row r="372" spans="1:46" x14ac:dyDescent="0.25">
      <c r="A372" s="65">
        <v>2021</v>
      </c>
      <c r="B372" s="65">
        <v>12</v>
      </c>
      <c r="C372" s="63">
        <v>16</v>
      </c>
      <c r="D372" s="64">
        <v>11</v>
      </c>
      <c r="E372" s="5">
        <v>2.5316666666666667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1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0.3</v>
      </c>
      <c r="Z372" s="3">
        <v>0</v>
      </c>
      <c r="AA372" s="3">
        <v>0</v>
      </c>
      <c r="AB372" s="3">
        <v>0</v>
      </c>
      <c r="AC372" s="3">
        <v>0</v>
      </c>
      <c r="AD372" s="3">
        <v>0.2</v>
      </c>
      <c r="AE372" s="3">
        <v>0.2</v>
      </c>
      <c r="AF372" s="3">
        <v>0.2</v>
      </c>
      <c r="AG372" s="3">
        <v>0.2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0.6</v>
      </c>
      <c r="AQ372" s="3">
        <v>2</v>
      </c>
      <c r="AR372" s="3">
        <v>0</v>
      </c>
      <c r="AS372" s="3">
        <v>0</v>
      </c>
      <c r="AT372" s="4"/>
    </row>
    <row r="373" spans="1:46" x14ac:dyDescent="0.25">
      <c r="A373" s="65">
        <v>2021</v>
      </c>
      <c r="B373" s="65">
        <v>12</v>
      </c>
      <c r="C373" s="63">
        <v>16</v>
      </c>
      <c r="D373" s="64">
        <v>12</v>
      </c>
      <c r="E373" s="5">
        <v>3.1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1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0.3</v>
      </c>
      <c r="Z373" s="3">
        <v>0</v>
      </c>
      <c r="AA373" s="3">
        <v>0</v>
      </c>
      <c r="AB373" s="3">
        <v>0</v>
      </c>
      <c r="AC373" s="3">
        <v>0</v>
      </c>
      <c r="AD373" s="3">
        <v>0.2</v>
      </c>
      <c r="AE373" s="3">
        <v>0.2</v>
      </c>
      <c r="AF373" s="3">
        <v>0.2</v>
      </c>
      <c r="AG373" s="3">
        <v>0.2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0.6</v>
      </c>
      <c r="AQ373" s="3">
        <v>2</v>
      </c>
      <c r="AR373" s="3">
        <v>0</v>
      </c>
      <c r="AS373" s="3">
        <v>0</v>
      </c>
      <c r="AT373" s="4"/>
    </row>
    <row r="374" spans="1:46" x14ac:dyDescent="0.25">
      <c r="A374" s="65">
        <v>2021</v>
      </c>
      <c r="B374" s="65">
        <v>12</v>
      </c>
      <c r="C374" s="63">
        <v>16</v>
      </c>
      <c r="D374" s="64">
        <v>13</v>
      </c>
      <c r="E374" s="5">
        <v>3.1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0.3</v>
      </c>
      <c r="N374" s="3">
        <v>1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0.3</v>
      </c>
      <c r="Z374" s="3">
        <v>0</v>
      </c>
      <c r="AA374" s="3">
        <v>0</v>
      </c>
      <c r="AB374" s="3">
        <v>0</v>
      </c>
      <c r="AC374" s="3">
        <v>0</v>
      </c>
      <c r="AD374" s="3">
        <v>0.2</v>
      </c>
      <c r="AE374" s="3">
        <v>0.2</v>
      </c>
      <c r="AF374" s="3">
        <v>0.2</v>
      </c>
      <c r="AG374" s="3">
        <v>0.2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0.6</v>
      </c>
      <c r="AQ374" s="3">
        <v>2</v>
      </c>
      <c r="AR374" s="3">
        <v>0</v>
      </c>
      <c r="AS374" s="3">
        <v>0</v>
      </c>
      <c r="AT374" s="4"/>
    </row>
    <row r="375" spans="1:46" x14ac:dyDescent="0.25">
      <c r="A375" s="65">
        <v>2021</v>
      </c>
      <c r="B375" s="65">
        <v>12</v>
      </c>
      <c r="C375" s="63">
        <v>16</v>
      </c>
      <c r="D375" s="64">
        <v>14</v>
      </c>
      <c r="E375" s="5">
        <v>3.1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1</v>
      </c>
      <c r="N375" s="3">
        <v>1</v>
      </c>
      <c r="O375" s="3">
        <v>1.08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0.3</v>
      </c>
      <c r="Z375" s="3">
        <v>0</v>
      </c>
      <c r="AA375" s="3">
        <v>0</v>
      </c>
      <c r="AB375" s="3">
        <v>0</v>
      </c>
      <c r="AC375" s="3">
        <v>0</v>
      </c>
      <c r="AD375" s="3">
        <v>0.19333333333333336</v>
      </c>
      <c r="AE375" s="3">
        <v>0.2</v>
      </c>
      <c r="AF375" s="3">
        <v>0.2</v>
      </c>
      <c r="AG375" s="3">
        <v>0.2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0.6</v>
      </c>
      <c r="AQ375" s="3">
        <v>2</v>
      </c>
      <c r="AR375" s="3">
        <v>0</v>
      </c>
      <c r="AS375" s="3">
        <v>0</v>
      </c>
      <c r="AT375" s="4"/>
    </row>
    <row r="376" spans="1:46" x14ac:dyDescent="0.25">
      <c r="A376" s="65">
        <v>2021</v>
      </c>
      <c r="B376" s="65">
        <v>12</v>
      </c>
      <c r="C376" s="63">
        <v>16</v>
      </c>
      <c r="D376" s="64">
        <v>15</v>
      </c>
      <c r="E376" s="5">
        <v>3.1</v>
      </c>
      <c r="F376" s="3">
        <v>0</v>
      </c>
      <c r="G376" s="3">
        <v>0</v>
      </c>
      <c r="H376" s="3">
        <v>0</v>
      </c>
      <c r="I376" s="3">
        <v>2.5</v>
      </c>
      <c r="J376" s="3">
        <v>0</v>
      </c>
      <c r="K376" s="3">
        <v>0</v>
      </c>
      <c r="L376" s="3">
        <v>0</v>
      </c>
      <c r="M376" s="3">
        <v>1</v>
      </c>
      <c r="N376" s="3">
        <v>1</v>
      </c>
      <c r="O376" s="3">
        <v>2.4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0.3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0.2</v>
      </c>
      <c r="AF376" s="3">
        <v>0.2</v>
      </c>
      <c r="AG376" s="3">
        <v>0.2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0.6</v>
      </c>
      <c r="AQ376" s="3">
        <v>2</v>
      </c>
      <c r="AR376" s="3">
        <v>0</v>
      </c>
      <c r="AS376" s="3">
        <v>0</v>
      </c>
      <c r="AT376" s="4"/>
    </row>
    <row r="377" spans="1:46" x14ac:dyDescent="0.25">
      <c r="A377" s="65">
        <v>2021</v>
      </c>
      <c r="B377" s="65">
        <v>12</v>
      </c>
      <c r="C377" s="63">
        <v>16</v>
      </c>
      <c r="D377" s="64">
        <v>16</v>
      </c>
      <c r="E377" s="5">
        <v>3.1</v>
      </c>
      <c r="F377" s="3">
        <v>0</v>
      </c>
      <c r="G377" s="3">
        <v>0</v>
      </c>
      <c r="H377" s="3">
        <v>0</v>
      </c>
      <c r="I377" s="3">
        <v>3</v>
      </c>
      <c r="J377" s="3">
        <v>0</v>
      </c>
      <c r="K377" s="3">
        <v>0</v>
      </c>
      <c r="L377" s="3">
        <v>0</v>
      </c>
      <c r="M377" s="3">
        <v>1</v>
      </c>
      <c r="N377" s="3">
        <v>1</v>
      </c>
      <c r="O377" s="3">
        <v>2.4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0.3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0.2</v>
      </c>
      <c r="AF377" s="3">
        <v>0.2</v>
      </c>
      <c r="AG377" s="3">
        <v>0.2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0.6</v>
      </c>
      <c r="AQ377" s="3">
        <v>2</v>
      </c>
      <c r="AR377" s="3">
        <v>0</v>
      </c>
      <c r="AS377" s="3">
        <v>0</v>
      </c>
      <c r="AT377" s="4"/>
    </row>
    <row r="378" spans="1:46" x14ac:dyDescent="0.25">
      <c r="A378" s="65">
        <v>2021</v>
      </c>
      <c r="B378" s="65">
        <v>12</v>
      </c>
      <c r="C378" s="63">
        <v>16</v>
      </c>
      <c r="D378" s="64">
        <v>17</v>
      </c>
      <c r="E378" s="5">
        <v>0</v>
      </c>
      <c r="F378" s="3">
        <v>0</v>
      </c>
      <c r="G378" s="3">
        <v>2.2616666666666663</v>
      </c>
      <c r="H378" s="3">
        <v>0</v>
      </c>
      <c r="I378" s="3">
        <v>3</v>
      </c>
      <c r="J378" s="3">
        <v>0</v>
      </c>
      <c r="K378" s="3">
        <v>0</v>
      </c>
      <c r="L378" s="3">
        <v>0</v>
      </c>
      <c r="M378" s="3">
        <v>1</v>
      </c>
      <c r="N378" s="3">
        <v>1</v>
      </c>
      <c r="O378" s="3">
        <v>2.4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0.54</v>
      </c>
      <c r="X378" s="3">
        <v>0</v>
      </c>
      <c r="Y378" s="3">
        <v>0.3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0.2</v>
      </c>
      <c r="AF378" s="3">
        <v>0.2</v>
      </c>
      <c r="AG378" s="3">
        <v>0.2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0.6</v>
      </c>
      <c r="AQ378" s="3">
        <v>2</v>
      </c>
      <c r="AR378" s="3">
        <v>0</v>
      </c>
      <c r="AS378" s="3">
        <v>0</v>
      </c>
      <c r="AT378" s="4"/>
    </row>
    <row r="379" spans="1:46" x14ac:dyDescent="0.25">
      <c r="A379" s="65">
        <v>2021</v>
      </c>
      <c r="B379" s="65">
        <v>12</v>
      </c>
      <c r="C379" s="63">
        <v>16</v>
      </c>
      <c r="D379" s="64">
        <v>18</v>
      </c>
      <c r="E379" s="5">
        <v>0</v>
      </c>
      <c r="F379" s="3">
        <v>0</v>
      </c>
      <c r="G379" s="3">
        <v>2.2999999999999998</v>
      </c>
      <c r="H379" s="3">
        <v>0</v>
      </c>
      <c r="I379" s="3">
        <v>3</v>
      </c>
      <c r="J379" s="3">
        <v>0</v>
      </c>
      <c r="K379" s="3">
        <v>0</v>
      </c>
      <c r="L379" s="3">
        <v>0</v>
      </c>
      <c r="M379" s="3">
        <v>1</v>
      </c>
      <c r="N379" s="3">
        <v>1</v>
      </c>
      <c r="O379" s="3">
        <v>2.4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0.9</v>
      </c>
      <c r="X379" s="3">
        <v>0</v>
      </c>
      <c r="Y379" s="3">
        <v>0.3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0.2</v>
      </c>
      <c r="AF379" s="3">
        <v>0.2</v>
      </c>
      <c r="AG379" s="3">
        <v>0.2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0.6</v>
      </c>
      <c r="AQ379" s="3">
        <v>2</v>
      </c>
      <c r="AR379" s="3">
        <v>0</v>
      </c>
      <c r="AS379" s="3">
        <v>0</v>
      </c>
      <c r="AT379" s="4"/>
    </row>
    <row r="380" spans="1:46" x14ac:dyDescent="0.25">
      <c r="A380" s="65">
        <v>2021</v>
      </c>
      <c r="B380" s="65">
        <v>12</v>
      </c>
      <c r="C380" s="63">
        <v>16</v>
      </c>
      <c r="D380" s="64">
        <v>19</v>
      </c>
      <c r="E380" s="5">
        <v>0.92999999999999994</v>
      </c>
      <c r="F380" s="3">
        <v>0</v>
      </c>
      <c r="G380" s="3">
        <v>2.2999999999999998</v>
      </c>
      <c r="H380" s="3">
        <v>0</v>
      </c>
      <c r="I380" s="3">
        <v>3</v>
      </c>
      <c r="J380" s="3">
        <v>0</v>
      </c>
      <c r="K380" s="3">
        <v>1.7666666666666666</v>
      </c>
      <c r="L380" s="3">
        <v>0</v>
      </c>
      <c r="M380" s="3">
        <v>1</v>
      </c>
      <c r="N380" s="3">
        <v>1</v>
      </c>
      <c r="O380" s="3">
        <v>2.4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0.34</v>
      </c>
      <c r="W380" s="3">
        <v>0.72000000000000008</v>
      </c>
      <c r="X380" s="3">
        <v>0</v>
      </c>
      <c r="Y380" s="3">
        <v>0.3</v>
      </c>
      <c r="Z380" s="3">
        <v>0</v>
      </c>
      <c r="AA380" s="3">
        <v>0</v>
      </c>
      <c r="AB380" s="3">
        <v>0</v>
      </c>
      <c r="AC380" s="3">
        <v>0</v>
      </c>
      <c r="AD380" s="3">
        <v>0.17666666666666667</v>
      </c>
      <c r="AE380" s="3">
        <v>0.2</v>
      </c>
      <c r="AF380" s="3">
        <v>0.2</v>
      </c>
      <c r="AG380" s="3">
        <v>0.2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0.6</v>
      </c>
      <c r="AQ380" s="3">
        <v>2</v>
      </c>
      <c r="AR380" s="3">
        <v>5.0999999999999996</v>
      </c>
      <c r="AS380" s="3">
        <v>0</v>
      </c>
      <c r="AT380" s="4"/>
    </row>
    <row r="381" spans="1:46" x14ac:dyDescent="0.25">
      <c r="A381" s="65">
        <v>2021</v>
      </c>
      <c r="B381" s="65">
        <v>12</v>
      </c>
      <c r="C381" s="63">
        <v>16</v>
      </c>
      <c r="D381" s="64">
        <v>20</v>
      </c>
      <c r="E381" s="5">
        <v>3.1</v>
      </c>
      <c r="F381" s="3">
        <v>0</v>
      </c>
      <c r="G381" s="3">
        <v>2.2999999999999998</v>
      </c>
      <c r="H381" s="3">
        <v>0</v>
      </c>
      <c r="I381" s="3">
        <v>3</v>
      </c>
      <c r="J381" s="3">
        <v>0</v>
      </c>
      <c r="K381" s="3">
        <v>2</v>
      </c>
      <c r="L381" s="3">
        <v>0</v>
      </c>
      <c r="M381" s="3">
        <v>1</v>
      </c>
      <c r="N381" s="3">
        <v>1</v>
      </c>
      <c r="O381" s="3">
        <v>2.4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0.4</v>
      </c>
      <c r="W381" s="3">
        <v>0</v>
      </c>
      <c r="X381" s="3">
        <v>0</v>
      </c>
      <c r="Y381" s="3">
        <v>0.3</v>
      </c>
      <c r="Z381" s="3">
        <v>0</v>
      </c>
      <c r="AA381" s="3">
        <v>0</v>
      </c>
      <c r="AB381" s="3">
        <v>0</v>
      </c>
      <c r="AC381" s="3">
        <v>0</v>
      </c>
      <c r="AD381" s="3">
        <v>0.2</v>
      </c>
      <c r="AE381" s="3">
        <v>0.2</v>
      </c>
      <c r="AF381" s="3">
        <v>0.2</v>
      </c>
      <c r="AG381" s="3">
        <v>0.2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0.6</v>
      </c>
      <c r="AQ381" s="3">
        <v>2</v>
      </c>
      <c r="AR381" s="3">
        <v>6</v>
      </c>
      <c r="AS381" s="3">
        <v>0</v>
      </c>
      <c r="AT381" s="4"/>
    </row>
    <row r="382" spans="1:46" x14ac:dyDescent="0.25">
      <c r="A382" s="65">
        <v>2021</v>
      </c>
      <c r="B382" s="65">
        <v>12</v>
      </c>
      <c r="C382" s="63">
        <v>16</v>
      </c>
      <c r="D382" s="64">
        <v>21</v>
      </c>
      <c r="E382" s="5">
        <v>3.1</v>
      </c>
      <c r="F382" s="3">
        <v>0</v>
      </c>
      <c r="G382" s="3">
        <v>2.2999999999999998</v>
      </c>
      <c r="H382" s="3">
        <v>0</v>
      </c>
      <c r="I382" s="3">
        <v>1.5</v>
      </c>
      <c r="J382" s="3">
        <v>0.76666666666666672</v>
      </c>
      <c r="K382" s="3">
        <v>2</v>
      </c>
      <c r="L382" s="3">
        <v>0</v>
      </c>
      <c r="M382" s="3">
        <v>1</v>
      </c>
      <c r="N382" s="3">
        <v>1</v>
      </c>
      <c r="O382" s="3">
        <v>2.4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0.4</v>
      </c>
      <c r="W382" s="3">
        <v>0</v>
      </c>
      <c r="X382" s="3">
        <v>0</v>
      </c>
      <c r="Y382" s="3">
        <v>0.3</v>
      </c>
      <c r="Z382" s="3">
        <v>0</v>
      </c>
      <c r="AA382" s="3">
        <v>0</v>
      </c>
      <c r="AB382" s="3">
        <v>0</v>
      </c>
      <c r="AC382" s="3">
        <v>0</v>
      </c>
      <c r="AD382" s="3">
        <v>0.2</v>
      </c>
      <c r="AE382" s="3">
        <v>0.2</v>
      </c>
      <c r="AF382" s="3">
        <v>0.2</v>
      </c>
      <c r="AG382" s="3">
        <v>0.2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0.6</v>
      </c>
      <c r="AQ382" s="3">
        <v>2</v>
      </c>
      <c r="AR382" s="3">
        <v>6</v>
      </c>
      <c r="AS382" s="3">
        <v>0</v>
      </c>
      <c r="AT382" s="4"/>
    </row>
    <row r="383" spans="1:46" x14ac:dyDescent="0.25">
      <c r="A383" s="65">
        <v>2021</v>
      </c>
      <c r="B383" s="65">
        <v>12</v>
      </c>
      <c r="C383" s="63">
        <v>16</v>
      </c>
      <c r="D383" s="64">
        <v>22</v>
      </c>
      <c r="E383" s="5">
        <v>3.1</v>
      </c>
      <c r="F383" s="3">
        <v>0</v>
      </c>
      <c r="G383" s="3">
        <v>2.2999999999999998</v>
      </c>
      <c r="H383" s="3">
        <v>0</v>
      </c>
      <c r="I383" s="3">
        <v>2</v>
      </c>
      <c r="J383" s="3">
        <v>2</v>
      </c>
      <c r="K383" s="3">
        <v>2</v>
      </c>
      <c r="L383" s="3">
        <v>0</v>
      </c>
      <c r="M383" s="3">
        <v>1</v>
      </c>
      <c r="N383" s="3">
        <v>1</v>
      </c>
      <c r="O383" s="3">
        <v>2.4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0.4</v>
      </c>
      <c r="W383" s="3">
        <v>0</v>
      </c>
      <c r="X383" s="3">
        <v>0</v>
      </c>
      <c r="Y383" s="3">
        <v>0.3</v>
      </c>
      <c r="Z383" s="3">
        <v>0</v>
      </c>
      <c r="AA383" s="3">
        <v>0</v>
      </c>
      <c r="AB383" s="3">
        <v>0</v>
      </c>
      <c r="AC383" s="3">
        <v>0</v>
      </c>
      <c r="AD383" s="3">
        <v>0.2</v>
      </c>
      <c r="AE383" s="3">
        <v>0.2</v>
      </c>
      <c r="AF383" s="3">
        <v>0.2</v>
      </c>
      <c r="AG383" s="3">
        <v>0.2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0.6</v>
      </c>
      <c r="AQ383" s="3">
        <v>2</v>
      </c>
      <c r="AR383" s="3">
        <v>6</v>
      </c>
      <c r="AS383" s="3">
        <v>0</v>
      </c>
      <c r="AT383" s="4"/>
    </row>
    <row r="384" spans="1:46" x14ac:dyDescent="0.25">
      <c r="A384" s="65">
        <v>2021</v>
      </c>
      <c r="B384" s="65">
        <v>12</v>
      </c>
      <c r="C384" s="63">
        <v>16</v>
      </c>
      <c r="D384" s="64">
        <v>23</v>
      </c>
      <c r="E384" s="5">
        <v>3.1</v>
      </c>
      <c r="F384" s="3">
        <v>0</v>
      </c>
      <c r="G384" s="3">
        <v>2.2999999999999998</v>
      </c>
      <c r="H384" s="3">
        <v>0</v>
      </c>
      <c r="I384" s="3">
        <v>2</v>
      </c>
      <c r="J384" s="3">
        <v>2</v>
      </c>
      <c r="K384" s="3">
        <v>2</v>
      </c>
      <c r="L384" s="3">
        <v>0</v>
      </c>
      <c r="M384" s="3">
        <v>1</v>
      </c>
      <c r="N384" s="3">
        <v>1</v>
      </c>
      <c r="O384" s="3">
        <v>2.4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0.4</v>
      </c>
      <c r="W384" s="3">
        <v>0</v>
      </c>
      <c r="X384" s="3">
        <v>0</v>
      </c>
      <c r="Y384" s="3">
        <v>0.3</v>
      </c>
      <c r="Z384" s="3">
        <v>0</v>
      </c>
      <c r="AA384" s="3">
        <v>0</v>
      </c>
      <c r="AB384" s="3">
        <v>0</v>
      </c>
      <c r="AC384" s="3">
        <v>0</v>
      </c>
      <c r="AD384" s="3">
        <v>0.2</v>
      </c>
      <c r="AE384" s="3">
        <v>0.2</v>
      </c>
      <c r="AF384" s="3">
        <v>0.2</v>
      </c>
      <c r="AG384" s="3">
        <v>0.2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0.6</v>
      </c>
      <c r="AQ384" s="3">
        <v>2</v>
      </c>
      <c r="AR384" s="3">
        <v>0</v>
      </c>
      <c r="AS384" s="3">
        <v>0</v>
      </c>
      <c r="AT384" s="4"/>
    </row>
    <row r="385" spans="1:46" x14ac:dyDescent="0.25">
      <c r="A385" s="65">
        <v>2021</v>
      </c>
      <c r="B385" s="65">
        <v>12</v>
      </c>
      <c r="C385" s="63">
        <v>16</v>
      </c>
      <c r="D385" s="64">
        <v>24</v>
      </c>
      <c r="E385" s="5">
        <v>3.1</v>
      </c>
      <c r="F385" s="3">
        <v>0</v>
      </c>
      <c r="G385" s="3">
        <v>2.2999999999999998</v>
      </c>
      <c r="H385" s="3">
        <v>0</v>
      </c>
      <c r="I385" s="3">
        <v>2</v>
      </c>
      <c r="J385" s="3">
        <v>2</v>
      </c>
      <c r="K385" s="3">
        <v>2</v>
      </c>
      <c r="L385" s="3">
        <v>0</v>
      </c>
      <c r="M385" s="3">
        <v>1</v>
      </c>
      <c r="N385" s="3">
        <v>1</v>
      </c>
      <c r="O385" s="3">
        <v>2.4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0.4</v>
      </c>
      <c r="W385" s="3">
        <v>0</v>
      </c>
      <c r="X385" s="3">
        <v>0</v>
      </c>
      <c r="Y385" s="3">
        <v>0.3</v>
      </c>
      <c r="Z385" s="3">
        <v>0</v>
      </c>
      <c r="AA385" s="3">
        <v>0</v>
      </c>
      <c r="AB385" s="3">
        <v>0</v>
      </c>
      <c r="AC385" s="3">
        <v>0</v>
      </c>
      <c r="AD385" s="3">
        <v>0.2</v>
      </c>
      <c r="AE385" s="3">
        <v>0.2</v>
      </c>
      <c r="AF385" s="3">
        <v>0.2</v>
      </c>
      <c r="AG385" s="3">
        <v>0.2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0.6</v>
      </c>
      <c r="AQ385" s="3">
        <v>2</v>
      </c>
      <c r="AR385" s="3">
        <v>0</v>
      </c>
      <c r="AS385" s="3">
        <v>0</v>
      </c>
      <c r="AT385" s="4"/>
    </row>
    <row r="386" spans="1:46" x14ac:dyDescent="0.25">
      <c r="A386" s="65">
        <v>2021</v>
      </c>
      <c r="B386" s="65">
        <v>12</v>
      </c>
      <c r="C386" s="63">
        <v>17</v>
      </c>
      <c r="D386" s="64">
        <v>1</v>
      </c>
      <c r="E386" s="5">
        <v>0.82666666666666666</v>
      </c>
      <c r="F386" s="3">
        <v>0</v>
      </c>
      <c r="G386" s="3">
        <v>2.2999999999999998</v>
      </c>
      <c r="H386" s="3">
        <v>0</v>
      </c>
      <c r="I386" s="3">
        <v>2</v>
      </c>
      <c r="J386" s="3">
        <v>2</v>
      </c>
      <c r="K386" s="3">
        <v>0</v>
      </c>
      <c r="L386" s="3">
        <v>0</v>
      </c>
      <c r="M386" s="3">
        <v>1</v>
      </c>
      <c r="N386" s="3">
        <v>1</v>
      </c>
      <c r="O386" s="3">
        <v>2.4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0.3</v>
      </c>
      <c r="Z386" s="3">
        <v>0</v>
      </c>
      <c r="AA386" s="3">
        <v>0</v>
      </c>
      <c r="AB386" s="3">
        <v>0</v>
      </c>
      <c r="AC386" s="3">
        <v>0</v>
      </c>
      <c r="AD386" s="3">
        <v>0.2</v>
      </c>
      <c r="AE386" s="3">
        <v>0.2</v>
      </c>
      <c r="AF386" s="3">
        <v>0.2</v>
      </c>
      <c r="AG386" s="3">
        <v>0.2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0.28999999999999998</v>
      </c>
      <c r="AQ386" s="3">
        <v>2</v>
      </c>
      <c r="AR386" s="3">
        <v>0</v>
      </c>
      <c r="AS386" s="3">
        <v>0</v>
      </c>
      <c r="AT386" s="4"/>
    </row>
    <row r="387" spans="1:46" x14ac:dyDescent="0.25">
      <c r="A387" s="65">
        <v>2021</v>
      </c>
      <c r="B387" s="65">
        <v>12</v>
      </c>
      <c r="C387" s="63">
        <v>17</v>
      </c>
      <c r="D387" s="64">
        <v>2</v>
      </c>
      <c r="E387" s="5">
        <v>0</v>
      </c>
      <c r="F387" s="3">
        <v>0</v>
      </c>
      <c r="G387" s="3">
        <v>2.2999999999999998</v>
      </c>
      <c r="H387" s="3">
        <v>0</v>
      </c>
      <c r="I387" s="3">
        <v>2</v>
      </c>
      <c r="J387" s="3">
        <v>3.3333333333333333E-2</v>
      </c>
      <c r="K387" s="3">
        <v>0</v>
      </c>
      <c r="L387" s="3">
        <v>0</v>
      </c>
      <c r="M387" s="3">
        <v>1</v>
      </c>
      <c r="N387" s="3">
        <v>1</v>
      </c>
      <c r="O387" s="3">
        <v>2.4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0.3</v>
      </c>
      <c r="Z387" s="3">
        <v>0</v>
      </c>
      <c r="AA387" s="3">
        <v>0</v>
      </c>
      <c r="AB387" s="3">
        <v>0</v>
      </c>
      <c r="AC387" s="3">
        <v>0</v>
      </c>
      <c r="AD387" s="3">
        <v>0.2</v>
      </c>
      <c r="AE387" s="3">
        <v>0.2</v>
      </c>
      <c r="AF387" s="3">
        <v>0.2</v>
      </c>
      <c r="AG387" s="3">
        <v>0.2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2</v>
      </c>
      <c r="AR387" s="3">
        <v>0</v>
      </c>
      <c r="AS387" s="3">
        <v>0</v>
      </c>
      <c r="AT387" s="4"/>
    </row>
    <row r="388" spans="1:46" x14ac:dyDescent="0.25">
      <c r="A388" s="65">
        <v>2021</v>
      </c>
      <c r="B388" s="65">
        <v>12</v>
      </c>
      <c r="C388" s="63">
        <v>17</v>
      </c>
      <c r="D388" s="64">
        <v>3</v>
      </c>
      <c r="E388" s="5">
        <v>0</v>
      </c>
      <c r="F388" s="3">
        <v>0</v>
      </c>
      <c r="G388" s="3">
        <v>0.11499999999999999</v>
      </c>
      <c r="H388" s="3">
        <v>0</v>
      </c>
      <c r="I388" s="3">
        <v>2</v>
      </c>
      <c r="J388" s="3">
        <v>0</v>
      </c>
      <c r="K388" s="3">
        <v>0</v>
      </c>
      <c r="L388" s="3">
        <v>0</v>
      </c>
      <c r="M388" s="3">
        <v>1</v>
      </c>
      <c r="N388" s="3">
        <v>1</v>
      </c>
      <c r="O388" s="3">
        <v>2.4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0.3</v>
      </c>
      <c r="Z388" s="3">
        <v>0</v>
      </c>
      <c r="AA388" s="3">
        <v>0</v>
      </c>
      <c r="AB388" s="3">
        <v>0</v>
      </c>
      <c r="AC388" s="3">
        <v>0</v>
      </c>
      <c r="AD388" s="3">
        <v>0.2</v>
      </c>
      <c r="AE388" s="3">
        <v>0.2</v>
      </c>
      <c r="AF388" s="3">
        <v>0.2</v>
      </c>
      <c r="AG388" s="3">
        <v>0.2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2</v>
      </c>
      <c r="AR388" s="3">
        <v>0</v>
      </c>
      <c r="AS388" s="3">
        <v>0</v>
      </c>
      <c r="AT388" s="4"/>
    </row>
    <row r="389" spans="1:46" x14ac:dyDescent="0.25">
      <c r="A389" s="65">
        <v>2021</v>
      </c>
      <c r="B389" s="65">
        <v>12</v>
      </c>
      <c r="C389" s="63">
        <v>17</v>
      </c>
      <c r="D389" s="64">
        <v>4</v>
      </c>
      <c r="E389" s="5">
        <v>0</v>
      </c>
      <c r="F389" s="3">
        <v>0</v>
      </c>
      <c r="G389" s="3">
        <v>0</v>
      </c>
      <c r="H389" s="3">
        <v>0</v>
      </c>
      <c r="I389" s="3">
        <v>2</v>
      </c>
      <c r="J389" s="3">
        <v>0</v>
      </c>
      <c r="K389" s="3">
        <v>0</v>
      </c>
      <c r="L389" s="3">
        <v>0</v>
      </c>
      <c r="M389" s="3">
        <v>1</v>
      </c>
      <c r="N389" s="3">
        <v>1</v>
      </c>
      <c r="O389" s="3">
        <v>2.4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0.3</v>
      </c>
      <c r="Z389" s="3">
        <v>0</v>
      </c>
      <c r="AA389" s="3">
        <v>0</v>
      </c>
      <c r="AB389" s="3">
        <v>0</v>
      </c>
      <c r="AC389" s="3">
        <v>0</v>
      </c>
      <c r="AD389" s="3">
        <v>0.2</v>
      </c>
      <c r="AE389" s="3">
        <v>0.2</v>
      </c>
      <c r="AF389" s="3">
        <v>0.2</v>
      </c>
      <c r="AG389" s="3">
        <v>0.2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2</v>
      </c>
      <c r="AR389" s="3">
        <v>0</v>
      </c>
      <c r="AS389" s="3">
        <v>0</v>
      </c>
      <c r="AT389" s="4"/>
    </row>
    <row r="390" spans="1:46" x14ac:dyDescent="0.25">
      <c r="A390" s="65">
        <v>2021</v>
      </c>
      <c r="B390" s="65">
        <v>12</v>
      </c>
      <c r="C390" s="63">
        <v>17</v>
      </c>
      <c r="D390" s="64">
        <v>5</v>
      </c>
      <c r="E390" s="5">
        <v>0</v>
      </c>
      <c r="F390" s="3">
        <v>0</v>
      </c>
      <c r="G390" s="3">
        <v>0</v>
      </c>
      <c r="H390" s="3">
        <v>0</v>
      </c>
      <c r="I390" s="3">
        <v>2</v>
      </c>
      <c r="J390" s="3">
        <v>0</v>
      </c>
      <c r="K390" s="3">
        <v>0</v>
      </c>
      <c r="L390" s="3">
        <v>0</v>
      </c>
      <c r="M390" s="3">
        <v>1</v>
      </c>
      <c r="N390" s="3">
        <v>1</v>
      </c>
      <c r="O390" s="3">
        <v>2.4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0.3</v>
      </c>
      <c r="Z390" s="3">
        <v>0</v>
      </c>
      <c r="AA390" s="3">
        <v>0</v>
      </c>
      <c r="AB390" s="3">
        <v>0</v>
      </c>
      <c r="AC390" s="3">
        <v>0</v>
      </c>
      <c r="AD390" s="3">
        <v>0.2</v>
      </c>
      <c r="AE390" s="3">
        <v>0.2</v>
      </c>
      <c r="AF390" s="3">
        <v>0.2</v>
      </c>
      <c r="AG390" s="3">
        <v>0.2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2</v>
      </c>
      <c r="AR390" s="3">
        <v>0</v>
      </c>
      <c r="AS390" s="3">
        <v>0</v>
      </c>
      <c r="AT390" s="4"/>
    </row>
    <row r="391" spans="1:46" x14ac:dyDescent="0.25">
      <c r="A391" s="65">
        <v>2021</v>
      </c>
      <c r="B391" s="65">
        <v>12</v>
      </c>
      <c r="C391" s="63">
        <v>17</v>
      </c>
      <c r="D391" s="64">
        <v>6</v>
      </c>
      <c r="E391" s="5">
        <v>0</v>
      </c>
      <c r="F391" s="3">
        <v>0</v>
      </c>
      <c r="G391" s="3">
        <v>0</v>
      </c>
      <c r="H391" s="3">
        <v>0</v>
      </c>
      <c r="I391" s="3">
        <v>2</v>
      </c>
      <c r="J391" s="3">
        <v>0</v>
      </c>
      <c r="K391" s="3">
        <v>0</v>
      </c>
      <c r="L391" s="3">
        <v>0</v>
      </c>
      <c r="M391" s="3">
        <v>1</v>
      </c>
      <c r="N391" s="3">
        <v>1</v>
      </c>
      <c r="O391" s="3">
        <v>2.4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0.3</v>
      </c>
      <c r="Z391" s="3">
        <v>0</v>
      </c>
      <c r="AA391" s="3">
        <v>0</v>
      </c>
      <c r="AB391" s="3">
        <v>0</v>
      </c>
      <c r="AC391" s="3">
        <v>0</v>
      </c>
      <c r="AD391" s="3">
        <v>0.2</v>
      </c>
      <c r="AE391" s="3">
        <v>0.2</v>
      </c>
      <c r="AF391" s="3">
        <v>0.2</v>
      </c>
      <c r="AG391" s="3">
        <v>0.2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2</v>
      </c>
      <c r="AR391" s="3">
        <v>0</v>
      </c>
      <c r="AS391" s="3">
        <v>0</v>
      </c>
      <c r="AT391" s="4"/>
    </row>
    <row r="392" spans="1:46" x14ac:dyDescent="0.25">
      <c r="A392" s="65">
        <v>2021</v>
      </c>
      <c r="B392" s="65">
        <v>12</v>
      </c>
      <c r="C392" s="63">
        <v>17</v>
      </c>
      <c r="D392" s="64">
        <v>7</v>
      </c>
      <c r="E392" s="5">
        <v>0</v>
      </c>
      <c r="F392" s="3">
        <v>0</v>
      </c>
      <c r="G392" s="3">
        <v>0</v>
      </c>
      <c r="H392" s="3">
        <v>0</v>
      </c>
      <c r="I392" s="3">
        <v>2</v>
      </c>
      <c r="J392" s="3">
        <v>0</v>
      </c>
      <c r="K392" s="3">
        <v>0</v>
      </c>
      <c r="L392" s="3">
        <v>0</v>
      </c>
      <c r="M392" s="3">
        <v>1</v>
      </c>
      <c r="N392" s="3">
        <v>1</v>
      </c>
      <c r="O392" s="3">
        <v>1.84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0.35333333333333333</v>
      </c>
      <c r="W392" s="3">
        <v>0</v>
      </c>
      <c r="X392" s="3">
        <v>0</v>
      </c>
      <c r="Y392" s="3">
        <v>0.3</v>
      </c>
      <c r="Z392" s="3">
        <v>0</v>
      </c>
      <c r="AA392" s="3">
        <v>0</v>
      </c>
      <c r="AB392" s="3">
        <v>0</v>
      </c>
      <c r="AC392" s="3">
        <v>0</v>
      </c>
      <c r="AD392" s="3">
        <v>0.2</v>
      </c>
      <c r="AE392" s="3">
        <v>0.14666666666666667</v>
      </c>
      <c r="AF392" s="3">
        <v>0.2</v>
      </c>
      <c r="AG392" s="3">
        <v>0.2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2</v>
      </c>
      <c r="AR392" s="3">
        <v>0</v>
      </c>
      <c r="AS392" s="3">
        <v>0</v>
      </c>
      <c r="AT392" s="4"/>
    </row>
    <row r="393" spans="1:46" x14ac:dyDescent="0.25">
      <c r="A393" s="65">
        <v>2021</v>
      </c>
      <c r="B393" s="65">
        <v>12</v>
      </c>
      <c r="C393" s="63">
        <v>17</v>
      </c>
      <c r="D393" s="64">
        <v>8</v>
      </c>
      <c r="E393" s="5">
        <v>0</v>
      </c>
      <c r="F393" s="3">
        <v>0</v>
      </c>
      <c r="G393" s="3">
        <v>0</v>
      </c>
      <c r="H393" s="3">
        <v>0</v>
      </c>
      <c r="I393" s="3">
        <v>2</v>
      </c>
      <c r="J393" s="3">
        <v>0</v>
      </c>
      <c r="K393" s="3">
        <v>0</v>
      </c>
      <c r="L393" s="3">
        <v>0</v>
      </c>
      <c r="M393" s="3">
        <v>1</v>
      </c>
      <c r="N393" s="3">
        <v>1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0.4</v>
      </c>
      <c r="W393" s="3">
        <v>0</v>
      </c>
      <c r="X393" s="3">
        <v>0</v>
      </c>
      <c r="Y393" s="3">
        <v>0.3</v>
      </c>
      <c r="Z393" s="3">
        <v>0</v>
      </c>
      <c r="AA393" s="3">
        <v>0</v>
      </c>
      <c r="AB393" s="3">
        <v>0</v>
      </c>
      <c r="AC393" s="3">
        <v>0</v>
      </c>
      <c r="AD393" s="3">
        <v>0.2</v>
      </c>
      <c r="AE393" s="3">
        <v>0.1</v>
      </c>
      <c r="AF393" s="3">
        <v>0.2</v>
      </c>
      <c r="AG393" s="3">
        <v>0.2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2</v>
      </c>
      <c r="AR393" s="3">
        <v>0</v>
      </c>
      <c r="AS393" s="3">
        <v>0</v>
      </c>
      <c r="AT393" s="4"/>
    </row>
    <row r="394" spans="1:46" x14ac:dyDescent="0.25">
      <c r="A394" s="65">
        <v>2021</v>
      </c>
      <c r="B394" s="65">
        <v>12</v>
      </c>
      <c r="C394" s="63">
        <v>17</v>
      </c>
      <c r="D394" s="64">
        <v>9</v>
      </c>
      <c r="E394" s="5">
        <v>0</v>
      </c>
      <c r="F394" s="3">
        <v>0</v>
      </c>
      <c r="G394" s="3">
        <v>0</v>
      </c>
      <c r="H394" s="3">
        <v>0</v>
      </c>
      <c r="I394" s="3">
        <v>2</v>
      </c>
      <c r="J394" s="3">
        <v>0</v>
      </c>
      <c r="K394" s="3">
        <v>0</v>
      </c>
      <c r="L394" s="3">
        <v>0</v>
      </c>
      <c r="M394" s="3">
        <v>1</v>
      </c>
      <c r="N394" s="3">
        <v>1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0.4</v>
      </c>
      <c r="W394" s="3">
        <v>0</v>
      </c>
      <c r="X394" s="3">
        <v>0</v>
      </c>
      <c r="Y394" s="3">
        <v>0.3</v>
      </c>
      <c r="Z394" s="3">
        <v>0</v>
      </c>
      <c r="AA394" s="3">
        <v>0</v>
      </c>
      <c r="AB394" s="3">
        <v>0</v>
      </c>
      <c r="AC394" s="3">
        <v>0</v>
      </c>
      <c r="AD394" s="3">
        <v>0.2</v>
      </c>
      <c r="AE394" s="3">
        <v>0.1</v>
      </c>
      <c r="AF394" s="3">
        <v>0.2</v>
      </c>
      <c r="AG394" s="3">
        <v>0.2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2</v>
      </c>
      <c r="AR394" s="3">
        <v>0</v>
      </c>
      <c r="AS394" s="3">
        <v>0</v>
      </c>
      <c r="AT394" s="4"/>
    </row>
    <row r="395" spans="1:46" x14ac:dyDescent="0.25">
      <c r="A395" s="65">
        <v>2021</v>
      </c>
      <c r="B395" s="65">
        <v>12</v>
      </c>
      <c r="C395" s="63">
        <v>17</v>
      </c>
      <c r="D395" s="64">
        <v>10</v>
      </c>
      <c r="E395" s="5">
        <v>0</v>
      </c>
      <c r="F395" s="3">
        <v>0</v>
      </c>
      <c r="G395" s="3">
        <v>0</v>
      </c>
      <c r="H395" s="3">
        <v>0</v>
      </c>
      <c r="I395" s="3">
        <v>3.3333333333333333E-2</v>
      </c>
      <c r="J395" s="3">
        <v>0</v>
      </c>
      <c r="K395" s="3">
        <v>0</v>
      </c>
      <c r="L395" s="3">
        <v>0</v>
      </c>
      <c r="M395" s="3">
        <v>1</v>
      </c>
      <c r="N395" s="3">
        <v>1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0.4</v>
      </c>
      <c r="W395" s="3">
        <v>0</v>
      </c>
      <c r="X395" s="3">
        <v>0</v>
      </c>
      <c r="Y395" s="3">
        <v>0.3</v>
      </c>
      <c r="Z395" s="3">
        <v>0</v>
      </c>
      <c r="AA395" s="3">
        <v>0</v>
      </c>
      <c r="AB395" s="3">
        <v>0</v>
      </c>
      <c r="AC395" s="3">
        <v>0</v>
      </c>
      <c r="AD395" s="3">
        <v>0.2</v>
      </c>
      <c r="AE395" s="3">
        <v>0.1</v>
      </c>
      <c r="AF395" s="3">
        <v>0.2</v>
      </c>
      <c r="AG395" s="3">
        <v>0.2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2</v>
      </c>
      <c r="AR395" s="3">
        <v>0</v>
      </c>
      <c r="AS395" s="3">
        <v>0</v>
      </c>
      <c r="AT395" s="4"/>
    </row>
    <row r="396" spans="1:46" x14ac:dyDescent="0.25">
      <c r="A396" s="65">
        <v>2021</v>
      </c>
      <c r="B396" s="65">
        <v>12</v>
      </c>
      <c r="C396" s="63">
        <v>17</v>
      </c>
      <c r="D396" s="64">
        <v>11</v>
      </c>
      <c r="E396" s="5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1</v>
      </c>
      <c r="N396" s="3">
        <v>1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0.4</v>
      </c>
      <c r="W396" s="3">
        <v>0</v>
      </c>
      <c r="X396" s="3">
        <v>0</v>
      </c>
      <c r="Y396" s="3">
        <v>0.3</v>
      </c>
      <c r="Z396" s="3">
        <v>0</v>
      </c>
      <c r="AA396" s="3">
        <v>0</v>
      </c>
      <c r="AB396" s="3">
        <v>0</v>
      </c>
      <c r="AC396" s="3">
        <v>0</v>
      </c>
      <c r="AD396" s="3">
        <v>0.2</v>
      </c>
      <c r="AE396" s="3">
        <v>0.1</v>
      </c>
      <c r="AF396" s="3">
        <v>0.2</v>
      </c>
      <c r="AG396" s="3">
        <v>0.2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2</v>
      </c>
      <c r="AR396" s="3">
        <v>0</v>
      </c>
      <c r="AS396" s="3">
        <v>0</v>
      </c>
      <c r="AT396" s="4"/>
    </row>
    <row r="397" spans="1:46" x14ac:dyDescent="0.25">
      <c r="A397" s="65">
        <v>2021</v>
      </c>
      <c r="B397" s="65">
        <v>12</v>
      </c>
      <c r="C397" s="63">
        <v>17</v>
      </c>
      <c r="D397" s="64">
        <v>12</v>
      </c>
      <c r="E397" s="5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1</v>
      </c>
      <c r="N397" s="3">
        <v>1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0.4</v>
      </c>
      <c r="W397" s="3">
        <v>0</v>
      </c>
      <c r="X397" s="3">
        <v>0</v>
      </c>
      <c r="Y397" s="3">
        <v>0.3</v>
      </c>
      <c r="Z397" s="3">
        <v>0</v>
      </c>
      <c r="AA397" s="3">
        <v>0</v>
      </c>
      <c r="AB397" s="3">
        <v>0</v>
      </c>
      <c r="AC397" s="3">
        <v>0</v>
      </c>
      <c r="AD397" s="3">
        <v>0.2</v>
      </c>
      <c r="AE397" s="3">
        <v>0.1</v>
      </c>
      <c r="AF397" s="3">
        <v>0.2</v>
      </c>
      <c r="AG397" s="3">
        <v>0.2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2</v>
      </c>
      <c r="AR397" s="3">
        <v>0</v>
      </c>
      <c r="AS397" s="3">
        <v>0</v>
      </c>
      <c r="AT397" s="4"/>
    </row>
    <row r="398" spans="1:46" x14ac:dyDescent="0.25">
      <c r="A398" s="65">
        <v>2021</v>
      </c>
      <c r="B398" s="65">
        <v>12</v>
      </c>
      <c r="C398" s="63">
        <v>17</v>
      </c>
      <c r="D398" s="64">
        <v>13</v>
      </c>
      <c r="E398" s="5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1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0.3</v>
      </c>
      <c r="Z398" s="3">
        <v>0</v>
      </c>
      <c r="AA398" s="3">
        <v>0</v>
      </c>
      <c r="AB398" s="3">
        <v>0</v>
      </c>
      <c r="AC398" s="3">
        <v>0</v>
      </c>
      <c r="AD398" s="3">
        <v>0.2</v>
      </c>
      <c r="AE398" s="3">
        <v>0.1</v>
      </c>
      <c r="AF398" s="3">
        <v>0.2</v>
      </c>
      <c r="AG398" s="3">
        <v>0.2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4"/>
    </row>
    <row r="399" spans="1:46" x14ac:dyDescent="0.25">
      <c r="A399" s="65">
        <v>2021</v>
      </c>
      <c r="B399" s="65">
        <v>12</v>
      </c>
      <c r="C399" s="63">
        <v>17</v>
      </c>
      <c r="D399" s="64">
        <v>14</v>
      </c>
      <c r="E399" s="5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1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0.3</v>
      </c>
      <c r="Z399" s="3">
        <v>0</v>
      </c>
      <c r="AA399" s="3">
        <v>0</v>
      </c>
      <c r="AB399" s="3">
        <v>0</v>
      </c>
      <c r="AC399" s="3">
        <v>0</v>
      </c>
      <c r="AD399" s="3">
        <v>0.18000000000000002</v>
      </c>
      <c r="AE399" s="3">
        <v>0.1</v>
      </c>
      <c r="AF399" s="3">
        <v>0.2</v>
      </c>
      <c r="AG399" s="3">
        <v>0.2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4"/>
    </row>
    <row r="400" spans="1:46" x14ac:dyDescent="0.25">
      <c r="A400" s="65">
        <v>2021</v>
      </c>
      <c r="B400" s="65">
        <v>12</v>
      </c>
      <c r="C400" s="63">
        <v>17</v>
      </c>
      <c r="D400" s="64">
        <v>15</v>
      </c>
      <c r="E400" s="5">
        <v>0</v>
      </c>
      <c r="F400" s="3">
        <v>0</v>
      </c>
      <c r="G400" s="3">
        <v>0</v>
      </c>
      <c r="H400" s="3">
        <v>0</v>
      </c>
      <c r="I400" s="3">
        <v>0</v>
      </c>
      <c r="J400" s="3">
        <v>1.4666666666666666</v>
      </c>
      <c r="K400" s="3">
        <v>0</v>
      </c>
      <c r="L400" s="3">
        <v>0</v>
      </c>
      <c r="M400" s="3">
        <v>0</v>
      </c>
      <c r="N400" s="3">
        <v>1</v>
      </c>
      <c r="O400" s="3">
        <v>0</v>
      </c>
      <c r="P400" s="3">
        <v>0.56333333333333335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0.3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0.1</v>
      </c>
      <c r="AF400" s="3">
        <v>0.2</v>
      </c>
      <c r="AG400" s="3">
        <v>0.2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4"/>
    </row>
    <row r="401" spans="1:46" x14ac:dyDescent="0.25">
      <c r="A401" s="65">
        <v>2021</v>
      </c>
      <c r="B401" s="65">
        <v>12</v>
      </c>
      <c r="C401" s="63">
        <v>17</v>
      </c>
      <c r="D401" s="64">
        <v>16</v>
      </c>
      <c r="E401" s="5">
        <v>0</v>
      </c>
      <c r="F401" s="3">
        <v>0</v>
      </c>
      <c r="G401" s="3">
        <v>0</v>
      </c>
      <c r="H401" s="3">
        <v>0</v>
      </c>
      <c r="I401" s="3">
        <v>0</v>
      </c>
      <c r="J401" s="3">
        <v>2</v>
      </c>
      <c r="K401" s="3">
        <v>0</v>
      </c>
      <c r="L401" s="3">
        <v>0</v>
      </c>
      <c r="M401" s="3">
        <v>0.58333333333333337</v>
      </c>
      <c r="N401" s="3">
        <v>1</v>
      </c>
      <c r="O401" s="3">
        <v>0</v>
      </c>
      <c r="P401" s="3">
        <v>2.6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0.3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0.1</v>
      </c>
      <c r="AF401" s="3">
        <v>0.2</v>
      </c>
      <c r="AG401" s="3">
        <v>0.2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4"/>
    </row>
    <row r="402" spans="1:46" x14ac:dyDescent="0.25">
      <c r="A402" s="65">
        <v>2021</v>
      </c>
      <c r="B402" s="65">
        <v>12</v>
      </c>
      <c r="C402" s="63">
        <v>17</v>
      </c>
      <c r="D402" s="64">
        <v>17</v>
      </c>
      <c r="E402" s="5">
        <v>0</v>
      </c>
      <c r="F402" s="3">
        <v>0.7400000000000001</v>
      </c>
      <c r="G402" s="3">
        <v>0.69</v>
      </c>
      <c r="H402" s="3">
        <v>0</v>
      </c>
      <c r="I402" s="3">
        <v>0</v>
      </c>
      <c r="J402" s="3">
        <v>2</v>
      </c>
      <c r="K402" s="3">
        <v>0</v>
      </c>
      <c r="L402" s="3">
        <v>0</v>
      </c>
      <c r="M402" s="3">
        <v>1</v>
      </c>
      <c r="N402" s="3">
        <v>1</v>
      </c>
      <c r="O402" s="3">
        <v>0</v>
      </c>
      <c r="P402" s="3">
        <v>2.6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0.12</v>
      </c>
      <c r="X402" s="3">
        <v>0</v>
      </c>
      <c r="Y402" s="3">
        <v>0.3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0.1</v>
      </c>
      <c r="AF402" s="3">
        <v>0.2</v>
      </c>
      <c r="AG402" s="3">
        <v>0.2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0.83333333333333337</v>
      </c>
      <c r="AR402" s="3">
        <v>0</v>
      </c>
      <c r="AS402" s="3">
        <v>0</v>
      </c>
      <c r="AT402" s="4"/>
    </row>
    <row r="403" spans="1:46" x14ac:dyDescent="0.25">
      <c r="A403" s="65">
        <v>2021</v>
      </c>
      <c r="B403" s="65">
        <v>12</v>
      </c>
      <c r="C403" s="63">
        <v>17</v>
      </c>
      <c r="D403" s="64">
        <v>18</v>
      </c>
      <c r="E403" s="5">
        <v>0</v>
      </c>
      <c r="F403" s="3">
        <v>3.7</v>
      </c>
      <c r="G403" s="3">
        <v>2.2999999999999998</v>
      </c>
      <c r="H403" s="3">
        <v>0</v>
      </c>
      <c r="I403" s="3">
        <v>0</v>
      </c>
      <c r="J403" s="3">
        <v>2</v>
      </c>
      <c r="K403" s="3">
        <v>0</v>
      </c>
      <c r="L403" s="3">
        <v>0</v>
      </c>
      <c r="M403" s="3">
        <v>1</v>
      </c>
      <c r="N403" s="3">
        <v>1</v>
      </c>
      <c r="O403" s="3">
        <v>0</v>
      </c>
      <c r="P403" s="3">
        <v>2.6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0.3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0.1</v>
      </c>
      <c r="AF403" s="3">
        <v>0.2</v>
      </c>
      <c r="AG403" s="3">
        <v>0.2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2</v>
      </c>
      <c r="AR403" s="3">
        <v>0</v>
      </c>
      <c r="AS403" s="3">
        <v>0</v>
      </c>
      <c r="AT403" s="4"/>
    </row>
    <row r="404" spans="1:46" x14ac:dyDescent="0.25">
      <c r="A404" s="65">
        <v>2021</v>
      </c>
      <c r="B404" s="65">
        <v>12</v>
      </c>
      <c r="C404" s="63">
        <v>17</v>
      </c>
      <c r="D404" s="64">
        <v>19</v>
      </c>
      <c r="E404" s="5">
        <v>0</v>
      </c>
      <c r="F404" s="3">
        <v>3.7</v>
      </c>
      <c r="G404" s="3">
        <v>2.2999999999999998</v>
      </c>
      <c r="H404" s="3">
        <v>0</v>
      </c>
      <c r="I404" s="3">
        <v>0</v>
      </c>
      <c r="J404" s="3">
        <v>2</v>
      </c>
      <c r="K404" s="3">
        <v>0</v>
      </c>
      <c r="L404" s="3">
        <v>0.6333333333333333</v>
      </c>
      <c r="M404" s="3">
        <v>1</v>
      </c>
      <c r="N404" s="3">
        <v>1</v>
      </c>
      <c r="O404" s="3">
        <v>0</v>
      </c>
      <c r="P404" s="3">
        <v>2.6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0.3</v>
      </c>
      <c r="Z404" s="3">
        <v>0</v>
      </c>
      <c r="AA404" s="3">
        <v>0</v>
      </c>
      <c r="AB404" s="3">
        <v>0</v>
      </c>
      <c r="AC404" s="3">
        <v>0</v>
      </c>
      <c r="AD404" s="3">
        <v>0.18666666666666668</v>
      </c>
      <c r="AE404" s="3">
        <v>0.1</v>
      </c>
      <c r="AF404" s="3">
        <v>0.2</v>
      </c>
      <c r="AG404" s="3">
        <v>0.2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2</v>
      </c>
      <c r="AR404" s="3">
        <v>0</v>
      </c>
      <c r="AS404" s="3">
        <v>0</v>
      </c>
      <c r="AT404" s="4"/>
    </row>
    <row r="405" spans="1:46" x14ac:dyDescent="0.25">
      <c r="A405" s="65">
        <v>2021</v>
      </c>
      <c r="B405" s="65">
        <v>12</v>
      </c>
      <c r="C405" s="63">
        <v>17</v>
      </c>
      <c r="D405" s="64">
        <v>20</v>
      </c>
      <c r="E405" s="5">
        <v>0</v>
      </c>
      <c r="F405" s="3">
        <v>3.7</v>
      </c>
      <c r="G405" s="3">
        <v>2.2999999999999998</v>
      </c>
      <c r="H405" s="3">
        <v>0</v>
      </c>
      <c r="I405" s="3">
        <v>0</v>
      </c>
      <c r="J405" s="3">
        <v>2</v>
      </c>
      <c r="K405" s="3">
        <v>0</v>
      </c>
      <c r="L405" s="3">
        <v>2</v>
      </c>
      <c r="M405" s="3">
        <v>1</v>
      </c>
      <c r="N405" s="3">
        <v>1</v>
      </c>
      <c r="O405" s="3">
        <v>0</v>
      </c>
      <c r="P405" s="3">
        <v>2.6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0.3</v>
      </c>
      <c r="Z405" s="3">
        <v>0</v>
      </c>
      <c r="AA405" s="3">
        <v>0</v>
      </c>
      <c r="AB405" s="3">
        <v>0</v>
      </c>
      <c r="AC405" s="3">
        <v>0</v>
      </c>
      <c r="AD405" s="3">
        <v>0.2</v>
      </c>
      <c r="AE405" s="3">
        <v>0.1</v>
      </c>
      <c r="AF405" s="3">
        <v>0.2</v>
      </c>
      <c r="AG405" s="3">
        <v>0.2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2</v>
      </c>
      <c r="AR405" s="3">
        <v>0</v>
      </c>
      <c r="AS405" s="3">
        <v>0</v>
      </c>
      <c r="AT405" s="4"/>
    </row>
    <row r="406" spans="1:46" x14ac:dyDescent="0.25">
      <c r="A406" s="65">
        <v>2021</v>
      </c>
      <c r="B406" s="65">
        <v>12</v>
      </c>
      <c r="C406" s="63">
        <v>17</v>
      </c>
      <c r="D406" s="64">
        <v>21</v>
      </c>
      <c r="E406" s="5">
        <v>0</v>
      </c>
      <c r="F406" s="3">
        <v>3.7</v>
      </c>
      <c r="G406" s="3">
        <v>2.2999999999999998</v>
      </c>
      <c r="H406" s="3">
        <v>0</v>
      </c>
      <c r="I406" s="3">
        <v>0</v>
      </c>
      <c r="J406" s="3">
        <v>2</v>
      </c>
      <c r="K406" s="3">
        <v>0</v>
      </c>
      <c r="L406" s="3">
        <v>2</v>
      </c>
      <c r="M406" s="3">
        <v>1</v>
      </c>
      <c r="N406" s="3">
        <v>1</v>
      </c>
      <c r="O406" s="3">
        <v>0</v>
      </c>
      <c r="P406" s="3">
        <v>2.6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0.3</v>
      </c>
      <c r="Z406" s="3">
        <v>0</v>
      </c>
      <c r="AA406" s="3">
        <v>0</v>
      </c>
      <c r="AB406" s="3">
        <v>0</v>
      </c>
      <c r="AC406" s="3">
        <v>0</v>
      </c>
      <c r="AD406" s="3">
        <v>0.2</v>
      </c>
      <c r="AE406" s="3">
        <v>0.1</v>
      </c>
      <c r="AF406" s="3">
        <v>0.2</v>
      </c>
      <c r="AG406" s="3">
        <v>0.2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2</v>
      </c>
      <c r="AR406" s="3">
        <v>0</v>
      </c>
      <c r="AS406" s="3">
        <v>2.916666666666667</v>
      </c>
      <c r="AT406" s="4"/>
    </row>
    <row r="407" spans="1:46" x14ac:dyDescent="0.25">
      <c r="A407" s="65">
        <v>2021</v>
      </c>
      <c r="B407" s="65">
        <v>12</v>
      </c>
      <c r="C407" s="63">
        <v>17</v>
      </c>
      <c r="D407" s="64">
        <v>22</v>
      </c>
      <c r="E407" s="5">
        <v>0</v>
      </c>
      <c r="F407" s="3">
        <v>3.7</v>
      </c>
      <c r="G407" s="3">
        <v>2.2999999999999998</v>
      </c>
      <c r="H407" s="3">
        <v>0</v>
      </c>
      <c r="I407" s="3">
        <v>0</v>
      </c>
      <c r="J407" s="3">
        <v>2</v>
      </c>
      <c r="K407" s="3">
        <v>0</v>
      </c>
      <c r="L407" s="3">
        <v>2</v>
      </c>
      <c r="M407" s="3">
        <v>1</v>
      </c>
      <c r="N407" s="3">
        <v>1</v>
      </c>
      <c r="O407" s="3">
        <v>0</v>
      </c>
      <c r="P407" s="3">
        <v>2.6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0.3</v>
      </c>
      <c r="Z407" s="3">
        <v>0</v>
      </c>
      <c r="AA407" s="3">
        <v>0</v>
      </c>
      <c r="AB407" s="3">
        <v>0</v>
      </c>
      <c r="AC407" s="3">
        <v>0</v>
      </c>
      <c r="AD407" s="3">
        <v>0.2</v>
      </c>
      <c r="AE407" s="3">
        <v>0.1</v>
      </c>
      <c r="AF407" s="3">
        <v>0.2</v>
      </c>
      <c r="AG407" s="3">
        <v>0.2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2</v>
      </c>
      <c r="AR407" s="3">
        <v>0</v>
      </c>
      <c r="AS407" s="3">
        <v>5</v>
      </c>
      <c r="AT407" s="4"/>
    </row>
    <row r="408" spans="1:46" x14ac:dyDescent="0.25">
      <c r="A408" s="65">
        <v>2021</v>
      </c>
      <c r="B408" s="65">
        <v>12</v>
      </c>
      <c r="C408" s="63">
        <v>17</v>
      </c>
      <c r="D408" s="64">
        <v>23</v>
      </c>
      <c r="E408" s="5">
        <v>0</v>
      </c>
      <c r="F408" s="3">
        <v>3.7</v>
      </c>
      <c r="G408" s="3">
        <v>2.2999999999999998</v>
      </c>
      <c r="H408" s="3">
        <v>0</v>
      </c>
      <c r="I408" s="3">
        <v>0</v>
      </c>
      <c r="J408" s="3">
        <v>2</v>
      </c>
      <c r="K408" s="3">
        <v>0</v>
      </c>
      <c r="L408" s="3">
        <v>2</v>
      </c>
      <c r="M408" s="3">
        <v>1</v>
      </c>
      <c r="N408" s="3">
        <v>1</v>
      </c>
      <c r="O408" s="3">
        <v>0</v>
      </c>
      <c r="P408" s="3">
        <v>2.6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0.3</v>
      </c>
      <c r="Z408" s="3">
        <v>0</v>
      </c>
      <c r="AA408" s="3">
        <v>0</v>
      </c>
      <c r="AB408" s="3">
        <v>0</v>
      </c>
      <c r="AC408" s="3">
        <v>0</v>
      </c>
      <c r="AD408" s="3">
        <v>0.2</v>
      </c>
      <c r="AE408" s="3">
        <v>0.1</v>
      </c>
      <c r="AF408" s="3">
        <v>0.2</v>
      </c>
      <c r="AG408" s="3">
        <v>0.2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2</v>
      </c>
      <c r="AR408" s="3">
        <v>0</v>
      </c>
      <c r="AS408" s="3">
        <v>5</v>
      </c>
      <c r="AT408" s="4"/>
    </row>
    <row r="409" spans="1:46" x14ac:dyDescent="0.25">
      <c r="A409" s="65">
        <v>2021</v>
      </c>
      <c r="B409" s="65">
        <v>12</v>
      </c>
      <c r="C409" s="63">
        <v>17</v>
      </c>
      <c r="D409" s="64">
        <v>24</v>
      </c>
      <c r="E409" s="5">
        <v>0</v>
      </c>
      <c r="F409" s="3">
        <v>3.7</v>
      </c>
      <c r="G409" s="3">
        <v>2.2999999999999998</v>
      </c>
      <c r="H409" s="3">
        <v>0</v>
      </c>
      <c r="I409" s="3">
        <v>0</v>
      </c>
      <c r="J409" s="3">
        <v>2</v>
      </c>
      <c r="K409" s="3">
        <v>0</v>
      </c>
      <c r="L409" s="3">
        <v>2</v>
      </c>
      <c r="M409" s="3">
        <v>1</v>
      </c>
      <c r="N409" s="3">
        <v>1</v>
      </c>
      <c r="O409" s="3">
        <v>0</v>
      </c>
      <c r="P409" s="3">
        <v>2.6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0.3</v>
      </c>
      <c r="Z409" s="3">
        <v>0</v>
      </c>
      <c r="AA409" s="3">
        <v>0</v>
      </c>
      <c r="AB409" s="3">
        <v>0</v>
      </c>
      <c r="AC409" s="3">
        <v>0</v>
      </c>
      <c r="AD409" s="3">
        <v>0.2</v>
      </c>
      <c r="AE409" s="3">
        <v>0.1</v>
      </c>
      <c r="AF409" s="3">
        <v>0.2</v>
      </c>
      <c r="AG409" s="3">
        <v>0.2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2</v>
      </c>
      <c r="AR409" s="3">
        <v>0</v>
      </c>
      <c r="AS409" s="3">
        <v>5</v>
      </c>
      <c r="AT409" s="4"/>
    </row>
    <row r="410" spans="1:46" x14ac:dyDescent="0.25">
      <c r="A410" s="65">
        <v>2021</v>
      </c>
      <c r="B410" s="65">
        <v>12</v>
      </c>
      <c r="C410" s="63">
        <v>18</v>
      </c>
      <c r="D410" s="64">
        <v>1</v>
      </c>
      <c r="E410" s="5">
        <v>0</v>
      </c>
      <c r="F410" s="3">
        <v>3.7</v>
      </c>
      <c r="G410" s="3">
        <v>2.2999999999999998</v>
      </c>
      <c r="H410" s="3">
        <v>0</v>
      </c>
      <c r="I410" s="3">
        <v>0</v>
      </c>
      <c r="J410" s="3">
        <v>2</v>
      </c>
      <c r="K410" s="3">
        <v>0</v>
      </c>
      <c r="L410" s="3">
        <v>0.8666666666666667</v>
      </c>
      <c r="M410" s="3">
        <v>1</v>
      </c>
      <c r="N410" s="3">
        <v>1</v>
      </c>
      <c r="O410" s="3">
        <v>0</v>
      </c>
      <c r="P410" s="3">
        <v>2.6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0.3</v>
      </c>
      <c r="Z410" s="3">
        <v>0</v>
      </c>
      <c r="AA410" s="3">
        <v>0</v>
      </c>
      <c r="AB410" s="3">
        <v>0</v>
      </c>
      <c r="AC410" s="3">
        <v>0</v>
      </c>
      <c r="AD410" s="3">
        <v>0.2</v>
      </c>
      <c r="AE410" s="3">
        <v>0.1</v>
      </c>
      <c r="AF410" s="3">
        <v>0.2</v>
      </c>
      <c r="AG410" s="3">
        <v>0.2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2</v>
      </c>
      <c r="AR410" s="3">
        <v>0</v>
      </c>
      <c r="AS410" s="3">
        <v>2.6666666666666665</v>
      </c>
      <c r="AT410" s="4"/>
    </row>
    <row r="411" spans="1:46" x14ac:dyDescent="0.25">
      <c r="A411" s="65">
        <v>2021</v>
      </c>
      <c r="B411" s="65">
        <v>12</v>
      </c>
      <c r="C411" s="63">
        <v>18</v>
      </c>
      <c r="D411" s="64">
        <v>2</v>
      </c>
      <c r="E411" s="5">
        <v>0</v>
      </c>
      <c r="F411" s="3">
        <v>3.7</v>
      </c>
      <c r="G411" s="3">
        <v>2.2999999999999998</v>
      </c>
      <c r="H411" s="3">
        <v>0</v>
      </c>
      <c r="I411" s="3">
        <v>0</v>
      </c>
      <c r="J411" s="3">
        <v>2</v>
      </c>
      <c r="K411" s="3">
        <v>0</v>
      </c>
      <c r="L411" s="3">
        <v>0</v>
      </c>
      <c r="M411" s="3">
        <v>1</v>
      </c>
      <c r="N411" s="3">
        <v>1</v>
      </c>
      <c r="O411" s="3">
        <v>0</v>
      </c>
      <c r="P411" s="3">
        <v>2.6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0.3</v>
      </c>
      <c r="Z411" s="3">
        <v>0</v>
      </c>
      <c r="AA411" s="3">
        <v>0</v>
      </c>
      <c r="AB411" s="3">
        <v>0</v>
      </c>
      <c r="AC411" s="3">
        <v>0</v>
      </c>
      <c r="AD411" s="3">
        <v>0.2</v>
      </c>
      <c r="AE411" s="3">
        <v>0.1</v>
      </c>
      <c r="AF411" s="3">
        <v>0.2</v>
      </c>
      <c r="AG411" s="3">
        <v>0.2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2</v>
      </c>
      <c r="AR411" s="3">
        <v>0</v>
      </c>
      <c r="AS411" s="3">
        <v>0</v>
      </c>
      <c r="AT411" s="4"/>
    </row>
    <row r="412" spans="1:46" x14ac:dyDescent="0.25">
      <c r="A412" s="65">
        <v>2021</v>
      </c>
      <c r="B412" s="65">
        <v>12</v>
      </c>
      <c r="C412" s="63">
        <v>18</v>
      </c>
      <c r="D412" s="64">
        <v>3</v>
      </c>
      <c r="E412" s="5">
        <v>0</v>
      </c>
      <c r="F412" s="3">
        <v>2.5283333333333333</v>
      </c>
      <c r="G412" s="3">
        <v>0.84333333333333316</v>
      </c>
      <c r="H412" s="3">
        <v>0</v>
      </c>
      <c r="I412" s="3">
        <v>0</v>
      </c>
      <c r="J412" s="3">
        <v>2</v>
      </c>
      <c r="K412" s="3">
        <v>0</v>
      </c>
      <c r="L412" s="3">
        <v>0</v>
      </c>
      <c r="M412" s="3">
        <v>1</v>
      </c>
      <c r="N412" s="3">
        <v>1</v>
      </c>
      <c r="O412" s="3">
        <v>0</v>
      </c>
      <c r="P412" s="3">
        <v>2.6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0.3</v>
      </c>
      <c r="Z412" s="3">
        <v>0</v>
      </c>
      <c r="AA412" s="3">
        <v>0</v>
      </c>
      <c r="AB412" s="3">
        <v>0</v>
      </c>
      <c r="AC412" s="3">
        <v>0</v>
      </c>
      <c r="AD412" s="3">
        <v>0.2</v>
      </c>
      <c r="AE412" s="3">
        <v>0.1</v>
      </c>
      <c r="AF412" s="3">
        <v>0.2</v>
      </c>
      <c r="AG412" s="3">
        <v>0.2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2</v>
      </c>
      <c r="AR412" s="3">
        <v>0</v>
      </c>
      <c r="AS412" s="3">
        <v>0</v>
      </c>
      <c r="AT412" s="4"/>
    </row>
    <row r="413" spans="1:46" x14ac:dyDescent="0.25">
      <c r="A413" s="65">
        <v>2021</v>
      </c>
      <c r="B413" s="65">
        <v>12</v>
      </c>
      <c r="C413" s="63">
        <v>18</v>
      </c>
      <c r="D413" s="64">
        <v>4</v>
      </c>
      <c r="E413" s="5">
        <v>0</v>
      </c>
      <c r="F413" s="3">
        <v>0</v>
      </c>
      <c r="G413" s="3">
        <v>0</v>
      </c>
      <c r="H413" s="3">
        <v>0</v>
      </c>
      <c r="I413" s="3">
        <v>0</v>
      </c>
      <c r="J413" s="3">
        <v>2</v>
      </c>
      <c r="K413" s="3">
        <v>0</v>
      </c>
      <c r="L413" s="3">
        <v>0</v>
      </c>
      <c r="M413" s="3">
        <v>1</v>
      </c>
      <c r="N413" s="3">
        <v>1</v>
      </c>
      <c r="O413" s="3">
        <v>0</v>
      </c>
      <c r="P413" s="3">
        <v>2.6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0.3</v>
      </c>
      <c r="Z413" s="3">
        <v>0</v>
      </c>
      <c r="AA413" s="3">
        <v>0</v>
      </c>
      <c r="AB413" s="3">
        <v>0</v>
      </c>
      <c r="AC413" s="3">
        <v>0</v>
      </c>
      <c r="AD413" s="3">
        <v>0.2</v>
      </c>
      <c r="AE413" s="3">
        <v>0.1</v>
      </c>
      <c r="AF413" s="3">
        <v>0.2</v>
      </c>
      <c r="AG413" s="3">
        <v>0.2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2</v>
      </c>
      <c r="AR413" s="3">
        <v>0</v>
      </c>
      <c r="AS413" s="3">
        <v>0</v>
      </c>
      <c r="AT413" s="4"/>
    </row>
    <row r="414" spans="1:46" x14ac:dyDescent="0.25">
      <c r="A414" s="65">
        <v>2021</v>
      </c>
      <c r="B414" s="65">
        <v>12</v>
      </c>
      <c r="C414" s="63">
        <v>18</v>
      </c>
      <c r="D414" s="64">
        <v>5</v>
      </c>
      <c r="E414" s="5">
        <v>0</v>
      </c>
      <c r="F414" s="3">
        <v>0</v>
      </c>
      <c r="G414" s="3">
        <v>0</v>
      </c>
      <c r="H414" s="3">
        <v>0</v>
      </c>
      <c r="I414" s="3">
        <v>0</v>
      </c>
      <c r="J414" s="3">
        <v>2</v>
      </c>
      <c r="K414" s="3">
        <v>0</v>
      </c>
      <c r="L414" s="3">
        <v>0</v>
      </c>
      <c r="M414" s="3">
        <v>1</v>
      </c>
      <c r="N414" s="3">
        <v>1</v>
      </c>
      <c r="O414" s="3">
        <v>0</v>
      </c>
      <c r="P414" s="3">
        <v>2.6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0.3</v>
      </c>
      <c r="Z414" s="3">
        <v>0</v>
      </c>
      <c r="AA414" s="3">
        <v>0</v>
      </c>
      <c r="AB414" s="3">
        <v>0</v>
      </c>
      <c r="AC414" s="3">
        <v>0</v>
      </c>
      <c r="AD414" s="3">
        <v>0.2</v>
      </c>
      <c r="AE414" s="3">
        <v>0.1</v>
      </c>
      <c r="AF414" s="3">
        <v>0.2</v>
      </c>
      <c r="AG414" s="3">
        <v>0.2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2</v>
      </c>
      <c r="AR414" s="3">
        <v>0</v>
      </c>
      <c r="AS414" s="3">
        <v>0</v>
      </c>
      <c r="AT414" s="4"/>
    </row>
    <row r="415" spans="1:46" x14ac:dyDescent="0.25">
      <c r="A415" s="65">
        <v>2021</v>
      </c>
      <c r="B415" s="65">
        <v>12</v>
      </c>
      <c r="C415" s="63">
        <v>18</v>
      </c>
      <c r="D415" s="64">
        <v>6</v>
      </c>
      <c r="E415" s="5">
        <v>0</v>
      </c>
      <c r="F415" s="3">
        <v>0</v>
      </c>
      <c r="G415" s="3">
        <v>0</v>
      </c>
      <c r="H415" s="3">
        <v>0</v>
      </c>
      <c r="I415" s="3">
        <v>0</v>
      </c>
      <c r="J415" s="3">
        <v>2</v>
      </c>
      <c r="K415" s="3">
        <v>0</v>
      </c>
      <c r="L415" s="3">
        <v>0</v>
      </c>
      <c r="M415" s="3">
        <v>1</v>
      </c>
      <c r="N415" s="3">
        <v>1</v>
      </c>
      <c r="O415" s="3">
        <v>0</v>
      </c>
      <c r="P415" s="3">
        <v>2.6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0.3</v>
      </c>
      <c r="Z415" s="3">
        <v>0</v>
      </c>
      <c r="AA415" s="3">
        <v>0</v>
      </c>
      <c r="AB415" s="3">
        <v>0</v>
      </c>
      <c r="AC415" s="3">
        <v>0</v>
      </c>
      <c r="AD415" s="3">
        <v>0.2</v>
      </c>
      <c r="AE415" s="3">
        <v>0.1</v>
      </c>
      <c r="AF415" s="3">
        <v>0.2</v>
      </c>
      <c r="AG415" s="3">
        <v>0.2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2</v>
      </c>
      <c r="AR415" s="3">
        <v>0</v>
      </c>
      <c r="AS415" s="3">
        <v>0</v>
      </c>
      <c r="AT415" s="4"/>
    </row>
    <row r="416" spans="1:46" x14ac:dyDescent="0.25">
      <c r="A416" s="65">
        <v>2021</v>
      </c>
      <c r="B416" s="65">
        <v>12</v>
      </c>
      <c r="C416" s="63">
        <v>18</v>
      </c>
      <c r="D416" s="64">
        <v>7</v>
      </c>
      <c r="E416" s="5">
        <v>0</v>
      </c>
      <c r="F416" s="3">
        <v>0</v>
      </c>
      <c r="G416" s="3">
        <v>0</v>
      </c>
      <c r="H416" s="3">
        <v>0</v>
      </c>
      <c r="I416" s="3">
        <v>0</v>
      </c>
      <c r="J416" s="3">
        <v>2</v>
      </c>
      <c r="K416" s="3">
        <v>0</v>
      </c>
      <c r="L416" s="3">
        <v>0</v>
      </c>
      <c r="M416" s="3">
        <v>1</v>
      </c>
      <c r="N416" s="3">
        <v>1</v>
      </c>
      <c r="O416" s="3">
        <v>0</v>
      </c>
      <c r="P416" s="3">
        <v>2.6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0.3</v>
      </c>
      <c r="Z416" s="3">
        <v>0</v>
      </c>
      <c r="AA416" s="3">
        <v>0</v>
      </c>
      <c r="AB416" s="3">
        <v>0</v>
      </c>
      <c r="AC416" s="3">
        <v>0</v>
      </c>
      <c r="AD416" s="3">
        <v>0.2</v>
      </c>
      <c r="AE416" s="3">
        <v>0.1</v>
      </c>
      <c r="AF416" s="3">
        <v>0.2</v>
      </c>
      <c r="AG416" s="3">
        <v>0.2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2</v>
      </c>
      <c r="AR416" s="3">
        <v>0</v>
      </c>
      <c r="AS416" s="3">
        <v>0</v>
      </c>
      <c r="AT416" s="4"/>
    </row>
    <row r="417" spans="1:46" x14ac:dyDescent="0.25">
      <c r="A417" s="65">
        <v>2021</v>
      </c>
      <c r="B417" s="65">
        <v>12</v>
      </c>
      <c r="C417" s="63">
        <v>18</v>
      </c>
      <c r="D417" s="64">
        <v>8</v>
      </c>
      <c r="E417" s="5">
        <v>0</v>
      </c>
      <c r="F417" s="3">
        <v>0</v>
      </c>
      <c r="G417" s="3">
        <v>0</v>
      </c>
      <c r="H417" s="3">
        <v>0</v>
      </c>
      <c r="I417" s="3">
        <v>0</v>
      </c>
      <c r="J417" s="3">
        <v>2</v>
      </c>
      <c r="K417" s="3">
        <v>0</v>
      </c>
      <c r="L417" s="3">
        <v>0</v>
      </c>
      <c r="M417" s="3">
        <v>1</v>
      </c>
      <c r="N417" s="3">
        <v>1</v>
      </c>
      <c r="O417" s="3">
        <v>0</v>
      </c>
      <c r="P417" s="3">
        <v>2.6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0.3</v>
      </c>
      <c r="Z417" s="3">
        <v>0</v>
      </c>
      <c r="AA417" s="3">
        <v>0</v>
      </c>
      <c r="AB417" s="3">
        <v>0</v>
      </c>
      <c r="AC417" s="3">
        <v>0</v>
      </c>
      <c r="AD417" s="3">
        <v>0.2</v>
      </c>
      <c r="AE417" s="3">
        <v>0.1</v>
      </c>
      <c r="AF417" s="3">
        <v>0.2</v>
      </c>
      <c r="AG417" s="3">
        <v>0.2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2</v>
      </c>
      <c r="AR417" s="3">
        <v>0</v>
      </c>
      <c r="AS417" s="3">
        <v>0</v>
      </c>
      <c r="AT417" s="4"/>
    </row>
    <row r="418" spans="1:46" x14ac:dyDescent="0.25">
      <c r="A418" s="65">
        <v>2021</v>
      </c>
      <c r="B418" s="65">
        <v>12</v>
      </c>
      <c r="C418" s="63">
        <v>18</v>
      </c>
      <c r="D418" s="64">
        <v>9</v>
      </c>
      <c r="E418" s="5">
        <v>0</v>
      </c>
      <c r="F418" s="3">
        <v>0</v>
      </c>
      <c r="G418" s="3">
        <v>0</v>
      </c>
      <c r="H418" s="3">
        <v>0</v>
      </c>
      <c r="I418" s="3">
        <v>0</v>
      </c>
      <c r="J418" s="3">
        <v>2</v>
      </c>
      <c r="K418" s="3">
        <v>0</v>
      </c>
      <c r="L418" s="3">
        <v>0</v>
      </c>
      <c r="M418" s="3">
        <v>1</v>
      </c>
      <c r="N418" s="3">
        <v>1</v>
      </c>
      <c r="O418" s="3">
        <v>0</v>
      </c>
      <c r="P418" s="3">
        <v>2.6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0.3</v>
      </c>
      <c r="Z418" s="3">
        <v>0</v>
      </c>
      <c r="AA418" s="3">
        <v>0</v>
      </c>
      <c r="AB418" s="3">
        <v>0</v>
      </c>
      <c r="AC418" s="3">
        <v>0</v>
      </c>
      <c r="AD418" s="3">
        <v>0.2</v>
      </c>
      <c r="AE418" s="3">
        <v>0.1</v>
      </c>
      <c r="AF418" s="3">
        <v>0.2</v>
      </c>
      <c r="AG418" s="3">
        <v>0.2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2</v>
      </c>
      <c r="AR418" s="3">
        <v>0</v>
      </c>
      <c r="AS418" s="3">
        <v>0</v>
      </c>
      <c r="AT418" s="4"/>
    </row>
    <row r="419" spans="1:46" x14ac:dyDescent="0.25">
      <c r="A419" s="65">
        <v>2021</v>
      </c>
      <c r="B419" s="65">
        <v>12</v>
      </c>
      <c r="C419" s="63">
        <v>18</v>
      </c>
      <c r="D419" s="64">
        <v>10</v>
      </c>
      <c r="E419" s="5">
        <v>0</v>
      </c>
      <c r="F419" s="3">
        <v>0</v>
      </c>
      <c r="G419" s="3">
        <v>0</v>
      </c>
      <c r="H419" s="3">
        <v>0</v>
      </c>
      <c r="I419" s="3">
        <v>0</v>
      </c>
      <c r="J419" s="3">
        <v>1.9333333333333333</v>
      </c>
      <c r="K419" s="3">
        <v>0</v>
      </c>
      <c r="L419" s="3">
        <v>0</v>
      </c>
      <c r="M419" s="3">
        <v>1</v>
      </c>
      <c r="N419" s="3">
        <v>1</v>
      </c>
      <c r="O419" s="3">
        <v>0</v>
      </c>
      <c r="P419" s="3">
        <v>2.6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0.3</v>
      </c>
      <c r="Z419" s="3">
        <v>0</v>
      </c>
      <c r="AA419" s="3">
        <v>0</v>
      </c>
      <c r="AB419" s="3">
        <v>0</v>
      </c>
      <c r="AC419" s="3">
        <v>0</v>
      </c>
      <c r="AD419" s="3">
        <v>0.2</v>
      </c>
      <c r="AE419" s="3">
        <v>0.1</v>
      </c>
      <c r="AF419" s="3">
        <v>0.2</v>
      </c>
      <c r="AG419" s="3">
        <v>0.2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1.9</v>
      </c>
      <c r="AR419" s="3">
        <v>0</v>
      </c>
      <c r="AS419" s="3">
        <v>0</v>
      </c>
      <c r="AT419" s="4"/>
    </row>
    <row r="420" spans="1:46" x14ac:dyDescent="0.25">
      <c r="A420" s="65">
        <v>2021</v>
      </c>
      <c r="B420" s="65">
        <v>12</v>
      </c>
      <c r="C420" s="63">
        <v>18</v>
      </c>
      <c r="D420" s="64">
        <v>11</v>
      </c>
      <c r="E420" s="5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1</v>
      </c>
      <c r="N420" s="3">
        <v>1</v>
      </c>
      <c r="O420" s="3">
        <v>0</v>
      </c>
      <c r="P420" s="3">
        <v>2.6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0.3</v>
      </c>
      <c r="Z420" s="3">
        <v>0</v>
      </c>
      <c r="AA420" s="3">
        <v>0</v>
      </c>
      <c r="AB420" s="3">
        <v>0</v>
      </c>
      <c r="AC420" s="3">
        <v>0</v>
      </c>
      <c r="AD420" s="3">
        <v>0.2</v>
      </c>
      <c r="AE420" s="3">
        <v>0.1</v>
      </c>
      <c r="AF420" s="3">
        <v>0.2</v>
      </c>
      <c r="AG420" s="3">
        <v>0.2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0.46</v>
      </c>
      <c r="AQ420" s="3">
        <v>0</v>
      </c>
      <c r="AR420" s="3">
        <v>0</v>
      </c>
      <c r="AS420" s="3">
        <v>0</v>
      </c>
      <c r="AT420" s="4"/>
    </row>
    <row r="421" spans="1:46" x14ac:dyDescent="0.25">
      <c r="A421" s="65">
        <v>2021</v>
      </c>
      <c r="B421" s="65">
        <v>12</v>
      </c>
      <c r="C421" s="63">
        <v>18</v>
      </c>
      <c r="D421" s="64">
        <v>12</v>
      </c>
      <c r="E421" s="5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1</v>
      </c>
      <c r="N421" s="3">
        <v>1</v>
      </c>
      <c r="O421" s="3">
        <v>0</v>
      </c>
      <c r="P421" s="3">
        <v>2.6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0.3</v>
      </c>
      <c r="Z421" s="3">
        <v>0</v>
      </c>
      <c r="AA421" s="3">
        <v>0</v>
      </c>
      <c r="AB421" s="3">
        <v>0</v>
      </c>
      <c r="AC421" s="3">
        <v>0</v>
      </c>
      <c r="AD421" s="3">
        <v>0.2</v>
      </c>
      <c r="AE421" s="3">
        <v>0.1</v>
      </c>
      <c r="AF421" s="3">
        <v>0.2</v>
      </c>
      <c r="AG421" s="3">
        <v>0.2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0.6</v>
      </c>
      <c r="AQ421" s="3">
        <v>0</v>
      </c>
      <c r="AR421" s="3">
        <v>0</v>
      </c>
      <c r="AS421" s="3">
        <v>0</v>
      </c>
      <c r="AT421" s="4"/>
    </row>
    <row r="422" spans="1:46" x14ac:dyDescent="0.25">
      <c r="A422" s="65">
        <v>2021</v>
      </c>
      <c r="B422" s="65">
        <v>12</v>
      </c>
      <c r="C422" s="63">
        <v>18</v>
      </c>
      <c r="D422" s="64">
        <v>13</v>
      </c>
      <c r="E422" s="5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1</v>
      </c>
      <c r="N422" s="3">
        <v>1</v>
      </c>
      <c r="O422" s="3">
        <v>0</v>
      </c>
      <c r="P422" s="3">
        <v>2.6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0.3</v>
      </c>
      <c r="Z422" s="3">
        <v>0</v>
      </c>
      <c r="AA422" s="3">
        <v>0</v>
      </c>
      <c r="AB422" s="3">
        <v>0</v>
      </c>
      <c r="AC422" s="3">
        <v>0</v>
      </c>
      <c r="AD422" s="3">
        <v>0.2</v>
      </c>
      <c r="AE422" s="3">
        <v>0.1</v>
      </c>
      <c r="AF422" s="3">
        <v>0.2</v>
      </c>
      <c r="AG422" s="3">
        <v>0.2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0.6</v>
      </c>
      <c r="AQ422" s="3">
        <v>0</v>
      </c>
      <c r="AR422" s="3">
        <v>0</v>
      </c>
      <c r="AS422" s="3">
        <v>0</v>
      </c>
      <c r="AT422" s="4"/>
    </row>
    <row r="423" spans="1:46" x14ac:dyDescent="0.25">
      <c r="A423" s="65">
        <v>2021</v>
      </c>
      <c r="B423" s="65">
        <v>12</v>
      </c>
      <c r="C423" s="63">
        <v>18</v>
      </c>
      <c r="D423" s="64">
        <v>14</v>
      </c>
      <c r="E423" s="5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1</v>
      </c>
      <c r="N423" s="3">
        <v>1</v>
      </c>
      <c r="O423" s="3">
        <v>0</v>
      </c>
      <c r="P423" s="3">
        <v>2.6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0.3</v>
      </c>
      <c r="Z423" s="3">
        <v>0</v>
      </c>
      <c r="AA423" s="3">
        <v>0</v>
      </c>
      <c r="AB423" s="3">
        <v>0</v>
      </c>
      <c r="AC423" s="3">
        <v>0</v>
      </c>
      <c r="AD423" s="3">
        <v>0.19666666666666666</v>
      </c>
      <c r="AE423" s="3">
        <v>0.1</v>
      </c>
      <c r="AF423" s="3">
        <v>0.2</v>
      </c>
      <c r="AG423" s="3">
        <v>0.2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0.6</v>
      </c>
      <c r="AQ423" s="3">
        <v>0</v>
      </c>
      <c r="AR423" s="3">
        <v>0</v>
      </c>
      <c r="AS423" s="3">
        <v>0</v>
      </c>
      <c r="AT423" s="4"/>
    </row>
    <row r="424" spans="1:46" x14ac:dyDescent="0.25">
      <c r="A424" s="65">
        <v>2021</v>
      </c>
      <c r="B424" s="65">
        <v>12</v>
      </c>
      <c r="C424" s="63">
        <v>18</v>
      </c>
      <c r="D424" s="64">
        <v>15</v>
      </c>
      <c r="E424" s="5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1</v>
      </c>
      <c r="N424" s="3">
        <v>1</v>
      </c>
      <c r="O424" s="3">
        <v>0</v>
      </c>
      <c r="P424" s="3">
        <v>2.6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0.3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0.1</v>
      </c>
      <c r="AF424" s="3">
        <v>0.2</v>
      </c>
      <c r="AG424" s="3">
        <v>0.2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0.6</v>
      </c>
      <c r="AQ424" s="3">
        <v>0</v>
      </c>
      <c r="AR424" s="3">
        <v>0</v>
      </c>
      <c r="AS424" s="3">
        <v>0</v>
      </c>
      <c r="AT424" s="4"/>
    </row>
    <row r="425" spans="1:46" x14ac:dyDescent="0.25">
      <c r="A425" s="65">
        <v>2021</v>
      </c>
      <c r="B425" s="65">
        <v>12</v>
      </c>
      <c r="C425" s="63">
        <v>18</v>
      </c>
      <c r="D425" s="64">
        <v>16</v>
      </c>
      <c r="E425" s="5">
        <v>0</v>
      </c>
      <c r="F425" s="3">
        <v>0</v>
      </c>
      <c r="G425" s="3">
        <v>0</v>
      </c>
      <c r="H425" s="3">
        <v>0</v>
      </c>
      <c r="I425" s="3">
        <v>2.0999999999999996</v>
      </c>
      <c r="J425" s="3">
        <v>0</v>
      </c>
      <c r="K425" s="3">
        <v>0</v>
      </c>
      <c r="L425" s="3">
        <v>0</v>
      </c>
      <c r="M425" s="3">
        <v>1</v>
      </c>
      <c r="N425" s="3">
        <v>1</v>
      </c>
      <c r="O425" s="3">
        <v>1.8783333333333336</v>
      </c>
      <c r="P425" s="3">
        <v>2.6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0.3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0.1</v>
      </c>
      <c r="AF425" s="3">
        <v>0.14973333333333336</v>
      </c>
      <c r="AG425" s="3">
        <v>0.12406666666666667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0.6</v>
      </c>
      <c r="AQ425" s="3">
        <v>0</v>
      </c>
      <c r="AR425" s="3">
        <v>0</v>
      </c>
      <c r="AS425" s="3">
        <v>0</v>
      </c>
      <c r="AT425" s="4"/>
    </row>
    <row r="426" spans="1:46" x14ac:dyDescent="0.25">
      <c r="A426" s="65">
        <v>2021</v>
      </c>
      <c r="B426" s="65">
        <v>12</v>
      </c>
      <c r="C426" s="63">
        <v>18</v>
      </c>
      <c r="D426" s="64">
        <v>17</v>
      </c>
      <c r="E426" s="5">
        <v>2.3250000000000002</v>
      </c>
      <c r="F426" s="3">
        <v>0</v>
      </c>
      <c r="G426" s="3">
        <v>1.2649999999999999</v>
      </c>
      <c r="H426" s="3">
        <v>0</v>
      </c>
      <c r="I426" s="3">
        <v>3</v>
      </c>
      <c r="J426" s="3">
        <v>0</v>
      </c>
      <c r="K426" s="3">
        <v>0</v>
      </c>
      <c r="L426" s="3">
        <v>0</v>
      </c>
      <c r="M426" s="3">
        <v>1</v>
      </c>
      <c r="N426" s="3">
        <v>1</v>
      </c>
      <c r="O426" s="3">
        <v>2.4500000000000002</v>
      </c>
      <c r="P426" s="3">
        <v>2.6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0.3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0.1</v>
      </c>
      <c r="AF426" s="3">
        <v>9.6000000000000002E-2</v>
      </c>
      <c r="AG426" s="3">
        <v>6.6000000000000003E-2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0.6</v>
      </c>
      <c r="AQ426" s="3">
        <v>0</v>
      </c>
      <c r="AR426" s="3">
        <v>1.6</v>
      </c>
      <c r="AS426" s="3">
        <v>0</v>
      </c>
      <c r="AT426" s="4"/>
    </row>
    <row r="427" spans="1:46" x14ac:dyDescent="0.25">
      <c r="A427" s="65">
        <v>2021</v>
      </c>
      <c r="B427" s="65">
        <v>12</v>
      </c>
      <c r="C427" s="63">
        <v>18</v>
      </c>
      <c r="D427" s="64">
        <v>18</v>
      </c>
      <c r="E427" s="5">
        <v>3.1</v>
      </c>
      <c r="F427" s="3">
        <v>0</v>
      </c>
      <c r="G427" s="3">
        <v>2.2999999999999998</v>
      </c>
      <c r="H427" s="3">
        <v>0</v>
      </c>
      <c r="I427" s="3">
        <v>3</v>
      </c>
      <c r="J427" s="3">
        <v>0</v>
      </c>
      <c r="K427" s="3">
        <v>0</v>
      </c>
      <c r="L427" s="3">
        <v>0</v>
      </c>
      <c r="M427" s="3">
        <v>1</v>
      </c>
      <c r="N427" s="3">
        <v>1</v>
      </c>
      <c r="O427" s="3">
        <v>2.4500000000000002</v>
      </c>
      <c r="P427" s="3">
        <v>2.6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0.3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0.1</v>
      </c>
      <c r="AF427" s="3">
        <v>9.6000000000000002E-2</v>
      </c>
      <c r="AG427" s="3">
        <v>6.6000000000000003E-2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0.6</v>
      </c>
      <c r="AQ427" s="3">
        <v>0</v>
      </c>
      <c r="AR427" s="3">
        <v>6</v>
      </c>
      <c r="AS427" s="3">
        <v>0</v>
      </c>
      <c r="AT427" s="4"/>
    </row>
    <row r="428" spans="1:46" x14ac:dyDescent="0.25">
      <c r="A428" s="65">
        <v>2021</v>
      </c>
      <c r="B428" s="65">
        <v>12</v>
      </c>
      <c r="C428" s="63">
        <v>18</v>
      </c>
      <c r="D428" s="64">
        <v>19</v>
      </c>
      <c r="E428" s="5">
        <v>3.1</v>
      </c>
      <c r="F428" s="3">
        <v>0</v>
      </c>
      <c r="G428" s="3">
        <v>2.2999999999999998</v>
      </c>
      <c r="H428" s="3">
        <v>0</v>
      </c>
      <c r="I428" s="3">
        <v>3</v>
      </c>
      <c r="J428" s="3">
        <v>0</v>
      </c>
      <c r="K428" s="3">
        <v>0.83333333333333337</v>
      </c>
      <c r="L428" s="3">
        <v>0</v>
      </c>
      <c r="M428" s="3">
        <v>1</v>
      </c>
      <c r="N428" s="3">
        <v>1</v>
      </c>
      <c r="O428" s="3">
        <v>2.4500000000000002</v>
      </c>
      <c r="P428" s="3">
        <v>2.6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0.3</v>
      </c>
      <c r="Z428" s="3">
        <v>0</v>
      </c>
      <c r="AA428" s="3">
        <v>0</v>
      </c>
      <c r="AB428" s="3">
        <v>0</v>
      </c>
      <c r="AC428" s="3">
        <v>0</v>
      </c>
      <c r="AD428" s="3">
        <v>0.19333333333333336</v>
      </c>
      <c r="AE428" s="3">
        <v>0.1</v>
      </c>
      <c r="AF428" s="3">
        <v>9.6000000000000002E-2</v>
      </c>
      <c r="AG428" s="3">
        <v>6.6000000000000003E-2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0.6</v>
      </c>
      <c r="AQ428" s="3">
        <v>0</v>
      </c>
      <c r="AR428" s="3">
        <v>6</v>
      </c>
      <c r="AS428" s="3">
        <v>0</v>
      </c>
      <c r="AT428" s="4"/>
    </row>
    <row r="429" spans="1:46" x14ac:dyDescent="0.25">
      <c r="A429" s="65">
        <v>2021</v>
      </c>
      <c r="B429" s="65">
        <v>12</v>
      </c>
      <c r="C429" s="63">
        <v>18</v>
      </c>
      <c r="D429" s="64">
        <v>20</v>
      </c>
      <c r="E429" s="5">
        <v>3.1</v>
      </c>
      <c r="F429" s="3">
        <v>0</v>
      </c>
      <c r="G429" s="3">
        <v>2.2999999999999998</v>
      </c>
      <c r="H429" s="3">
        <v>0</v>
      </c>
      <c r="I429" s="3">
        <v>3</v>
      </c>
      <c r="J429" s="3">
        <v>0</v>
      </c>
      <c r="K429" s="3">
        <v>2</v>
      </c>
      <c r="L429" s="3">
        <v>0</v>
      </c>
      <c r="M429" s="3">
        <v>1</v>
      </c>
      <c r="N429" s="3">
        <v>1</v>
      </c>
      <c r="O429" s="3">
        <v>2.4500000000000002</v>
      </c>
      <c r="P429" s="3">
        <v>2.6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0.3</v>
      </c>
      <c r="Z429" s="3">
        <v>0</v>
      </c>
      <c r="AA429" s="3">
        <v>0</v>
      </c>
      <c r="AB429" s="3">
        <v>0</v>
      </c>
      <c r="AC429" s="3">
        <v>0</v>
      </c>
      <c r="AD429" s="3">
        <v>0.2</v>
      </c>
      <c r="AE429" s="3">
        <v>0.1</v>
      </c>
      <c r="AF429" s="3">
        <v>9.6000000000000002E-2</v>
      </c>
      <c r="AG429" s="3">
        <v>6.6000000000000003E-2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0.6</v>
      </c>
      <c r="AQ429" s="3">
        <v>0</v>
      </c>
      <c r="AR429" s="3">
        <v>6</v>
      </c>
      <c r="AS429" s="3">
        <v>0</v>
      </c>
      <c r="AT429" s="4"/>
    </row>
    <row r="430" spans="1:46" x14ac:dyDescent="0.25">
      <c r="A430" s="65">
        <v>2021</v>
      </c>
      <c r="B430" s="65">
        <v>12</v>
      </c>
      <c r="C430" s="63">
        <v>18</v>
      </c>
      <c r="D430" s="64">
        <v>21</v>
      </c>
      <c r="E430" s="5">
        <v>3.1</v>
      </c>
      <c r="F430" s="3">
        <v>0</v>
      </c>
      <c r="G430" s="3">
        <v>2.2999999999999998</v>
      </c>
      <c r="H430" s="3">
        <v>0</v>
      </c>
      <c r="I430" s="3">
        <v>3</v>
      </c>
      <c r="J430" s="3">
        <v>0</v>
      </c>
      <c r="K430" s="3">
        <v>2</v>
      </c>
      <c r="L430" s="3">
        <v>0</v>
      </c>
      <c r="M430" s="3">
        <v>1</v>
      </c>
      <c r="N430" s="3">
        <v>1</v>
      </c>
      <c r="O430" s="3">
        <v>2.4500000000000002</v>
      </c>
      <c r="P430" s="3">
        <v>2.6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0.3</v>
      </c>
      <c r="Z430" s="3">
        <v>0</v>
      </c>
      <c r="AA430" s="3">
        <v>0</v>
      </c>
      <c r="AB430" s="3">
        <v>0</v>
      </c>
      <c r="AC430" s="3">
        <v>0</v>
      </c>
      <c r="AD430" s="3">
        <v>0.2</v>
      </c>
      <c r="AE430" s="3">
        <v>0.1</v>
      </c>
      <c r="AF430" s="3">
        <v>9.6000000000000002E-2</v>
      </c>
      <c r="AG430" s="3">
        <v>6.6000000000000003E-2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0.6</v>
      </c>
      <c r="AQ430" s="3">
        <v>0</v>
      </c>
      <c r="AR430" s="3">
        <v>6</v>
      </c>
      <c r="AS430" s="3">
        <v>0</v>
      </c>
      <c r="AT430" s="4"/>
    </row>
    <row r="431" spans="1:46" x14ac:dyDescent="0.25">
      <c r="A431" s="65">
        <v>2021</v>
      </c>
      <c r="B431" s="65">
        <v>12</v>
      </c>
      <c r="C431" s="63">
        <v>18</v>
      </c>
      <c r="D431" s="64">
        <v>22</v>
      </c>
      <c r="E431" s="5">
        <v>3.1</v>
      </c>
      <c r="F431" s="3">
        <v>0</v>
      </c>
      <c r="G431" s="3">
        <v>2.2999999999999998</v>
      </c>
      <c r="H431" s="3">
        <v>0</v>
      </c>
      <c r="I431" s="3">
        <v>3</v>
      </c>
      <c r="J431" s="3">
        <v>0</v>
      </c>
      <c r="K431" s="3">
        <v>2</v>
      </c>
      <c r="L431" s="3">
        <v>0</v>
      </c>
      <c r="M431" s="3">
        <v>1</v>
      </c>
      <c r="N431" s="3">
        <v>1</v>
      </c>
      <c r="O431" s="3">
        <v>2.4500000000000002</v>
      </c>
      <c r="P431" s="3">
        <v>2.6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0.3</v>
      </c>
      <c r="Z431" s="3">
        <v>0</v>
      </c>
      <c r="AA431" s="3">
        <v>0</v>
      </c>
      <c r="AB431" s="3">
        <v>0</v>
      </c>
      <c r="AC431" s="3">
        <v>0</v>
      </c>
      <c r="AD431" s="3">
        <v>0.2</v>
      </c>
      <c r="AE431" s="3">
        <v>0.1</v>
      </c>
      <c r="AF431" s="3">
        <v>9.6000000000000002E-2</v>
      </c>
      <c r="AG431" s="3">
        <v>6.6000000000000003E-2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0.6</v>
      </c>
      <c r="AQ431" s="3">
        <v>0</v>
      </c>
      <c r="AR431" s="3">
        <v>6</v>
      </c>
      <c r="AS431" s="3">
        <v>0</v>
      </c>
      <c r="AT431" s="4"/>
    </row>
    <row r="432" spans="1:46" x14ac:dyDescent="0.25">
      <c r="A432" s="65">
        <v>2021</v>
      </c>
      <c r="B432" s="65">
        <v>12</v>
      </c>
      <c r="C432" s="63">
        <v>18</v>
      </c>
      <c r="D432" s="64">
        <v>23</v>
      </c>
      <c r="E432" s="5">
        <v>3.1</v>
      </c>
      <c r="F432" s="3">
        <v>0</v>
      </c>
      <c r="G432" s="3">
        <v>2.2999999999999998</v>
      </c>
      <c r="H432" s="3">
        <v>0</v>
      </c>
      <c r="I432" s="3">
        <v>3</v>
      </c>
      <c r="J432" s="3">
        <v>0</v>
      </c>
      <c r="K432" s="3">
        <v>2</v>
      </c>
      <c r="L432" s="3">
        <v>0</v>
      </c>
      <c r="M432" s="3">
        <v>1</v>
      </c>
      <c r="N432" s="3">
        <v>1</v>
      </c>
      <c r="O432" s="3">
        <v>2.4500000000000002</v>
      </c>
      <c r="P432" s="3">
        <v>2.6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0.3</v>
      </c>
      <c r="Z432" s="3">
        <v>0</v>
      </c>
      <c r="AA432" s="3">
        <v>0</v>
      </c>
      <c r="AB432" s="3">
        <v>0</v>
      </c>
      <c r="AC432" s="3">
        <v>0</v>
      </c>
      <c r="AD432" s="3">
        <v>0.2</v>
      </c>
      <c r="AE432" s="3">
        <v>0.1</v>
      </c>
      <c r="AF432" s="3">
        <v>9.6000000000000002E-2</v>
      </c>
      <c r="AG432" s="3">
        <v>6.6000000000000003E-2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0.6</v>
      </c>
      <c r="AQ432" s="3">
        <v>0</v>
      </c>
      <c r="AR432" s="3">
        <v>6</v>
      </c>
      <c r="AS432" s="3">
        <v>0</v>
      </c>
      <c r="AT432" s="4"/>
    </row>
    <row r="433" spans="1:46" x14ac:dyDescent="0.25">
      <c r="A433" s="65">
        <v>2021</v>
      </c>
      <c r="B433" s="65">
        <v>12</v>
      </c>
      <c r="C433" s="63">
        <v>18</v>
      </c>
      <c r="D433" s="64">
        <v>24</v>
      </c>
      <c r="E433" s="5">
        <v>3.1</v>
      </c>
      <c r="F433" s="3">
        <v>0</v>
      </c>
      <c r="G433" s="3">
        <v>0.42166666666666658</v>
      </c>
      <c r="H433" s="3">
        <v>0</v>
      </c>
      <c r="I433" s="3">
        <v>3</v>
      </c>
      <c r="J433" s="3">
        <v>0</v>
      </c>
      <c r="K433" s="3">
        <v>2</v>
      </c>
      <c r="L433" s="3">
        <v>0</v>
      </c>
      <c r="M433" s="3">
        <v>1</v>
      </c>
      <c r="N433" s="3">
        <v>1</v>
      </c>
      <c r="O433" s="3">
        <v>2.4500000000000002</v>
      </c>
      <c r="P433" s="3">
        <v>2.6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0.3</v>
      </c>
      <c r="Z433" s="3">
        <v>0</v>
      </c>
      <c r="AA433" s="3">
        <v>0</v>
      </c>
      <c r="AB433" s="3">
        <v>0</v>
      </c>
      <c r="AC433" s="3">
        <v>0</v>
      </c>
      <c r="AD433" s="3">
        <v>0.2</v>
      </c>
      <c r="AE433" s="3">
        <v>0.1</v>
      </c>
      <c r="AF433" s="3">
        <v>9.6000000000000002E-2</v>
      </c>
      <c r="AG433" s="3">
        <v>6.6000000000000003E-2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0.6</v>
      </c>
      <c r="AQ433" s="3">
        <v>0</v>
      </c>
      <c r="AR433" s="3">
        <v>6</v>
      </c>
      <c r="AS433" s="3">
        <v>0</v>
      </c>
      <c r="AT433" s="4"/>
    </row>
    <row r="434" spans="1:46" x14ac:dyDescent="0.25">
      <c r="A434" s="65">
        <v>2021</v>
      </c>
      <c r="B434" s="65">
        <v>12</v>
      </c>
      <c r="C434" s="63">
        <v>19</v>
      </c>
      <c r="D434" s="64">
        <v>1</v>
      </c>
      <c r="E434" s="5">
        <v>3.1</v>
      </c>
      <c r="F434" s="3">
        <v>0</v>
      </c>
      <c r="G434" s="3">
        <v>0</v>
      </c>
      <c r="H434" s="3">
        <v>0</v>
      </c>
      <c r="I434" s="3">
        <v>3</v>
      </c>
      <c r="J434" s="3">
        <v>0</v>
      </c>
      <c r="K434" s="3">
        <v>0.66666666666666663</v>
      </c>
      <c r="L434" s="3">
        <v>0</v>
      </c>
      <c r="M434" s="3">
        <v>1</v>
      </c>
      <c r="N434" s="3">
        <v>1</v>
      </c>
      <c r="O434" s="3">
        <v>2.4500000000000002</v>
      </c>
      <c r="P434" s="3">
        <v>1.2566666666666668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0.3</v>
      </c>
      <c r="Z434" s="3">
        <v>0</v>
      </c>
      <c r="AA434" s="3">
        <v>0</v>
      </c>
      <c r="AB434" s="3">
        <v>0</v>
      </c>
      <c r="AC434" s="3">
        <v>0</v>
      </c>
      <c r="AD434" s="3">
        <v>0.2</v>
      </c>
      <c r="AE434" s="3">
        <v>0.1</v>
      </c>
      <c r="AF434" s="3">
        <v>9.6000000000000002E-2</v>
      </c>
      <c r="AG434" s="3">
        <v>6.6000000000000003E-2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0.6</v>
      </c>
      <c r="AQ434" s="3">
        <v>0</v>
      </c>
      <c r="AR434" s="3">
        <v>4.7</v>
      </c>
      <c r="AS434" s="3">
        <v>0</v>
      </c>
      <c r="AT434" s="4"/>
    </row>
    <row r="435" spans="1:46" x14ac:dyDescent="0.25">
      <c r="A435" s="65">
        <v>2021</v>
      </c>
      <c r="B435" s="65">
        <v>12</v>
      </c>
      <c r="C435" s="63">
        <v>19</v>
      </c>
      <c r="D435" s="64">
        <v>2</v>
      </c>
      <c r="E435" s="5">
        <v>3.1</v>
      </c>
      <c r="F435" s="3">
        <v>0</v>
      </c>
      <c r="G435" s="3">
        <v>0</v>
      </c>
      <c r="H435" s="3">
        <v>0</v>
      </c>
      <c r="I435" s="3">
        <v>3</v>
      </c>
      <c r="J435" s="3">
        <v>0</v>
      </c>
      <c r="K435" s="3">
        <v>0</v>
      </c>
      <c r="L435" s="3">
        <v>0</v>
      </c>
      <c r="M435" s="3">
        <v>1</v>
      </c>
      <c r="N435" s="3">
        <v>1</v>
      </c>
      <c r="O435" s="3">
        <v>2.4500000000000002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0.3</v>
      </c>
      <c r="Z435" s="3">
        <v>0</v>
      </c>
      <c r="AA435" s="3">
        <v>0</v>
      </c>
      <c r="AB435" s="3">
        <v>0</v>
      </c>
      <c r="AC435" s="3">
        <v>0</v>
      </c>
      <c r="AD435" s="3">
        <v>0.2</v>
      </c>
      <c r="AE435" s="3">
        <v>0.1</v>
      </c>
      <c r="AF435" s="3">
        <v>9.6000000000000002E-2</v>
      </c>
      <c r="AG435" s="3">
        <v>6.6000000000000003E-2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0.19999999999999998</v>
      </c>
      <c r="AQ435" s="3">
        <v>0</v>
      </c>
      <c r="AR435" s="3">
        <v>0</v>
      </c>
      <c r="AS435" s="3">
        <v>0</v>
      </c>
      <c r="AT435" s="4"/>
    </row>
    <row r="436" spans="1:46" x14ac:dyDescent="0.25">
      <c r="A436" s="65">
        <v>2021</v>
      </c>
      <c r="B436" s="65">
        <v>12</v>
      </c>
      <c r="C436" s="63">
        <v>19</v>
      </c>
      <c r="D436" s="64">
        <v>3</v>
      </c>
      <c r="E436" s="5">
        <v>1.8083333333333336</v>
      </c>
      <c r="F436" s="3">
        <v>0</v>
      </c>
      <c r="G436" s="3">
        <v>0</v>
      </c>
      <c r="H436" s="3">
        <v>0</v>
      </c>
      <c r="I436" s="3">
        <v>3</v>
      </c>
      <c r="J436" s="3">
        <v>0</v>
      </c>
      <c r="K436" s="3">
        <v>0</v>
      </c>
      <c r="L436" s="3">
        <v>0</v>
      </c>
      <c r="M436" s="3">
        <v>1</v>
      </c>
      <c r="N436" s="3">
        <v>1</v>
      </c>
      <c r="O436" s="3">
        <v>2.4500000000000002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0.3</v>
      </c>
      <c r="Z436" s="3">
        <v>0</v>
      </c>
      <c r="AA436" s="3">
        <v>0</v>
      </c>
      <c r="AB436" s="3">
        <v>0</v>
      </c>
      <c r="AC436" s="3">
        <v>0</v>
      </c>
      <c r="AD436" s="3">
        <v>0.2</v>
      </c>
      <c r="AE436" s="3">
        <v>0.1</v>
      </c>
      <c r="AF436" s="3">
        <v>9.6000000000000002E-2</v>
      </c>
      <c r="AG436" s="3">
        <v>6.6000000000000003E-2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4"/>
    </row>
    <row r="437" spans="1:46" x14ac:dyDescent="0.25">
      <c r="A437" s="65">
        <v>2021</v>
      </c>
      <c r="B437" s="65">
        <v>12</v>
      </c>
      <c r="C437" s="63">
        <v>19</v>
      </c>
      <c r="D437" s="64">
        <v>4</v>
      </c>
      <c r="E437" s="5">
        <v>0</v>
      </c>
      <c r="F437" s="3">
        <v>0</v>
      </c>
      <c r="G437" s="3">
        <v>0</v>
      </c>
      <c r="H437" s="3">
        <v>0</v>
      </c>
      <c r="I437" s="3">
        <v>3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2.4500000000000002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0.3</v>
      </c>
      <c r="Z437" s="3">
        <v>0</v>
      </c>
      <c r="AA437" s="3">
        <v>0</v>
      </c>
      <c r="AB437" s="3">
        <v>0</v>
      </c>
      <c r="AC437" s="3">
        <v>0</v>
      </c>
      <c r="AD437" s="3">
        <v>0.2</v>
      </c>
      <c r="AE437" s="3">
        <v>0.1</v>
      </c>
      <c r="AF437" s="3">
        <v>9.6000000000000002E-2</v>
      </c>
      <c r="AG437" s="3">
        <v>6.6000000000000003E-2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4"/>
    </row>
    <row r="438" spans="1:46" x14ac:dyDescent="0.25">
      <c r="A438" s="65">
        <v>2021</v>
      </c>
      <c r="B438" s="65">
        <v>12</v>
      </c>
      <c r="C438" s="63">
        <v>19</v>
      </c>
      <c r="D438" s="64">
        <v>5</v>
      </c>
      <c r="E438" s="5">
        <v>0</v>
      </c>
      <c r="F438" s="3">
        <v>0</v>
      </c>
      <c r="G438" s="3">
        <v>0</v>
      </c>
      <c r="H438" s="3">
        <v>0</v>
      </c>
      <c r="I438" s="3">
        <v>3</v>
      </c>
      <c r="J438" s="3">
        <v>0</v>
      </c>
      <c r="K438" s="3">
        <v>0</v>
      </c>
      <c r="L438" s="3">
        <v>0</v>
      </c>
      <c r="M438" s="3">
        <v>1</v>
      </c>
      <c r="N438" s="3">
        <v>1</v>
      </c>
      <c r="O438" s="3">
        <v>2.4500000000000002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0.3</v>
      </c>
      <c r="Z438" s="3">
        <v>0</v>
      </c>
      <c r="AA438" s="3">
        <v>0</v>
      </c>
      <c r="AB438" s="3">
        <v>0</v>
      </c>
      <c r="AC438" s="3">
        <v>0</v>
      </c>
      <c r="AD438" s="3">
        <v>0.2</v>
      </c>
      <c r="AE438" s="3">
        <v>0.1</v>
      </c>
      <c r="AF438" s="3">
        <v>9.6000000000000002E-2</v>
      </c>
      <c r="AG438" s="3">
        <v>6.6000000000000003E-2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0.8</v>
      </c>
      <c r="AR438" s="3">
        <v>0</v>
      </c>
      <c r="AS438" s="3">
        <v>0</v>
      </c>
      <c r="AT438" s="4"/>
    </row>
    <row r="439" spans="1:46" x14ac:dyDescent="0.25">
      <c r="A439" s="65">
        <v>2021</v>
      </c>
      <c r="B439" s="65">
        <v>12</v>
      </c>
      <c r="C439" s="63">
        <v>19</v>
      </c>
      <c r="D439" s="64">
        <v>6</v>
      </c>
      <c r="E439" s="5">
        <v>0</v>
      </c>
      <c r="F439" s="3">
        <v>0</v>
      </c>
      <c r="G439" s="3">
        <v>0</v>
      </c>
      <c r="H439" s="3">
        <v>0</v>
      </c>
      <c r="I439" s="3">
        <v>3</v>
      </c>
      <c r="J439" s="3">
        <v>0</v>
      </c>
      <c r="K439" s="3">
        <v>0</v>
      </c>
      <c r="L439" s="3">
        <v>0</v>
      </c>
      <c r="M439" s="3">
        <v>1</v>
      </c>
      <c r="N439" s="3">
        <v>1</v>
      </c>
      <c r="O439" s="3">
        <v>2.4500000000000002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0.3</v>
      </c>
      <c r="Z439" s="3">
        <v>0</v>
      </c>
      <c r="AA439" s="3">
        <v>0</v>
      </c>
      <c r="AB439" s="3">
        <v>0</v>
      </c>
      <c r="AC439" s="3">
        <v>0</v>
      </c>
      <c r="AD439" s="3">
        <v>0.2</v>
      </c>
      <c r="AE439" s="3">
        <v>0.1</v>
      </c>
      <c r="AF439" s="3">
        <v>9.6000000000000002E-2</v>
      </c>
      <c r="AG439" s="3">
        <v>6.6000000000000003E-2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2</v>
      </c>
      <c r="AR439" s="3">
        <v>0</v>
      </c>
      <c r="AS439" s="3">
        <v>0</v>
      </c>
      <c r="AT439" s="4"/>
    </row>
    <row r="440" spans="1:46" x14ac:dyDescent="0.25">
      <c r="A440" s="65">
        <v>2021</v>
      </c>
      <c r="B440" s="65">
        <v>12</v>
      </c>
      <c r="C440" s="63">
        <v>19</v>
      </c>
      <c r="D440" s="64">
        <v>7</v>
      </c>
      <c r="E440" s="5">
        <v>0</v>
      </c>
      <c r="F440" s="3">
        <v>0</v>
      </c>
      <c r="G440" s="3">
        <v>0</v>
      </c>
      <c r="H440" s="3">
        <v>0</v>
      </c>
      <c r="I440" s="3">
        <v>3</v>
      </c>
      <c r="J440" s="3">
        <v>0</v>
      </c>
      <c r="K440" s="3">
        <v>0</v>
      </c>
      <c r="L440" s="3">
        <v>0</v>
      </c>
      <c r="M440" s="3">
        <v>1</v>
      </c>
      <c r="N440" s="3">
        <v>1</v>
      </c>
      <c r="O440" s="3">
        <v>1.5925000000000002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0.3</v>
      </c>
      <c r="Z440" s="3">
        <v>0</v>
      </c>
      <c r="AA440" s="3">
        <v>0</v>
      </c>
      <c r="AB440" s="3">
        <v>0</v>
      </c>
      <c r="AC440" s="3">
        <v>0</v>
      </c>
      <c r="AD440" s="3">
        <v>0.2</v>
      </c>
      <c r="AE440" s="3">
        <v>0.1</v>
      </c>
      <c r="AF440" s="3">
        <v>9.6000000000000002E-2</v>
      </c>
      <c r="AG440" s="3">
        <v>6.6000000000000003E-2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2</v>
      </c>
      <c r="AR440" s="3">
        <v>0</v>
      </c>
      <c r="AS440" s="3">
        <v>0</v>
      </c>
      <c r="AT440" s="4"/>
    </row>
    <row r="441" spans="1:46" x14ac:dyDescent="0.25">
      <c r="A441" s="65">
        <v>2021</v>
      </c>
      <c r="B441" s="65">
        <v>12</v>
      </c>
      <c r="C441" s="63">
        <v>19</v>
      </c>
      <c r="D441" s="64">
        <v>8</v>
      </c>
      <c r="E441" s="5">
        <v>0</v>
      </c>
      <c r="F441" s="3">
        <v>0</v>
      </c>
      <c r="G441" s="3">
        <v>0</v>
      </c>
      <c r="H441" s="3">
        <v>0</v>
      </c>
      <c r="I441" s="3">
        <v>3</v>
      </c>
      <c r="J441" s="3">
        <v>0</v>
      </c>
      <c r="K441" s="3">
        <v>0</v>
      </c>
      <c r="L441" s="3">
        <v>0</v>
      </c>
      <c r="M441" s="3">
        <v>1</v>
      </c>
      <c r="N441" s="3">
        <v>1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0.3</v>
      </c>
      <c r="Z441" s="3">
        <v>0</v>
      </c>
      <c r="AA441" s="3">
        <v>0</v>
      </c>
      <c r="AB441" s="3">
        <v>0</v>
      </c>
      <c r="AC441" s="3">
        <v>0</v>
      </c>
      <c r="AD441" s="3">
        <v>0.2</v>
      </c>
      <c r="AE441" s="3">
        <v>0.1</v>
      </c>
      <c r="AF441" s="3">
        <v>9.6000000000000002E-2</v>
      </c>
      <c r="AG441" s="3">
        <v>6.6000000000000003E-2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2</v>
      </c>
      <c r="AR441" s="3">
        <v>0</v>
      </c>
      <c r="AS441" s="3">
        <v>0</v>
      </c>
      <c r="AT441" s="4"/>
    </row>
    <row r="442" spans="1:46" x14ac:dyDescent="0.25">
      <c r="A442" s="65">
        <v>2021</v>
      </c>
      <c r="B442" s="65">
        <v>12</v>
      </c>
      <c r="C442" s="63">
        <v>19</v>
      </c>
      <c r="D442" s="64">
        <v>9</v>
      </c>
      <c r="E442" s="5">
        <v>0</v>
      </c>
      <c r="F442" s="3">
        <v>0</v>
      </c>
      <c r="G442" s="3">
        <v>0</v>
      </c>
      <c r="H442" s="3">
        <v>0</v>
      </c>
      <c r="I442" s="3">
        <v>3</v>
      </c>
      <c r="J442" s="3">
        <v>0</v>
      </c>
      <c r="K442" s="3">
        <v>0</v>
      </c>
      <c r="L442" s="3">
        <v>0</v>
      </c>
      <c r="M442" s="3">
        <v>1</v>
      </c>
      <c r="N442" s="3">
        <v>1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0.3</v>
      </c>
      <c r="Z442" s="3">
        <v>0</v>
      </c>
      <c r="AA442" s="3">
        <v>0</v>
      </c>
      <c r="AB442" s="3">
        <v>0</v>
      </c>
      <c r="AC442" s="3">
        <v>0</v>
      </c>
      <c r="AD442" s="3">
        <v>0.2</v>
      </c>
      <c r="AE442" s="3">
        <v>0.1</v>
      </c>
      <c r="AF442" s="3">
        <v>9.6000000000000002E-2</v>
      </c>
      <c r="AG442" s="3">
        <v>6.6000000000000003E-2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2</v>
      </c>
      <c r="AR442" s="3">
        <v>0</v>
      </c>
      <c r="AS442" s="3">
        <v>0</v>
      </c>
      <c r="AT442" s="4"/>
    </row>
    <row r="443" spans="1:46" x14ac:dyDescent="0.25">
      <c r="A443" s="65">
        <v>2021</v>
      </c>
      <c r="B443" s="65">
        <v>12</v>
      </c>
      <c r="C443" s="63">
        <v>19</v>
      </c>
      <c r="D443" s="64">
        <v>10</v>
      </c>
      <c r="E443" s="5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1</v>
      </c>
      <c r="N443" s="3">
        <v>1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0.3</v>
      </c>
      <c r="Z443" s="3">
        <v>0</v>
      </c>
      <c r="AA443" s="3">
        <v>0</v>
      </c>
      <c r="AB443" s="3">
        <v>0</v>
      </c>
      <c r="AC443" s="3">
        <v>0</v>
      </c>
      <c r="AD443" s="3">
        <v>0.2</v>
      </c>
      <c r="AE443" s="3">
        <v>0.1</v>
      </c>
      <c r="AF443" s="3">
        <v>9.6000000000000002E-2</v>
      </c>
      <c r="AG443" s="3">
        <v>6.6000000000000003E-2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2</v>
      </c>
      <c r="AR443" s="3">
        <v>0</v>
      </c>
      <c r="AS443" s="3">
        <v>0</v>
      </c>
      <c r="AT443" s="4"/>
    </row>
    <row r="444" spans="1:46" x14ac:dyDescent="0.25">
      <c r="A444" s="65">
        <v>2021</v>
      </c>
      <c r="B444" s="65">
        <v>12</v>
      </c>
      <c r="C444" s="63">
        <v>19</v>
      </c>
      <c r="D444" s="64">
        <v>11</v>
      </c>
      <c r="E444" s="5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1</v>
      </c>
      <c r="N444" s="3">
        <v>1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0.38</v>
      </c>
      <c r="W444" s="3">
        <v>0</v>
      </c>
      <c r="X444" s="3">
        <v>0</v>
      </c>
      <c r="Y444" s="3">
        <v>0.3</v>
      </c>
      <c r="Z444" s="3">
        <v>0</v>
      </c>
      <c r="AA444" s="3">
        <v>0</v>
      </c>
      <c r="AB444" s="3">
        <v>0</v>
      </c>
      <c r="AC444" s="3">
        <v>0</v>
      </c>
      <c r="AD444" s="3">
        <v>0.2</v>
      </c>
      <c r="AE444" s="3">
        <v>0.1</v>
      </c>
      <c r="AF444" s="3">
        <v>9.6000000000000002E-2</v>
      </c>
      <c r="AG444" s="3">
        <v>6.6000000000000003E-2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2</v>
      </c>
      <c r="AR444" s="3">
        <v>0</v>
      </c>
      <c r="AS444" s="3">
        <v>0</v>
      </c>
      <c r="AT444" s="4"/>
    </row>
    <row r="445" spans="1:46" x14ac:dyDescent="0.25">
      <c r="A445" s="65">
        <v>2021</v>
      </c>
      <c r="B445" s="65">
        <v>12</v>
      </c>
      <c r="C445" s="63">
        <v>19</v>
      </c>
      <c r="D445" s="64">
        <v>12</v>
      </c>
      <c r="E445" s="5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1</v>
      </c>
      <c r="N445" s="3">
        <v>1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0.4</v>
      </c>
      <c r="W445" s="3">
        <v>0</v>
      </c>
      <c r="X445" s="3">
        <v>0</v>
      </c>
      <c r="Y445" s="3">
        <v>0.3</v>
      </c>
      <c r="Z445" s="3">
        <v>0</v>
      </c>
      <c r="AA445" s="3">
        <v>0</v>
      </c>
      <c r="AB445" s="3">
        <v>0</v>
      </c>
      <c r="AC445" s="3">
        <v>0</v>
      </c>
      <c r="AD445" s="3">
        <v>0.2</v>
      </c>
      <c r="AE445" s="3">
        <v>0.1</v>
      </c>
      <c r="AF445" s="3">
        <v>9.6000000000000002E-2</v>
      </c>
      <c r="AG445" s="3">
        <v>6.6000000000000003E-2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2</v>
      </c>
      <c r="AR445" s="3">
        <v>0</v>
      </c>
      <c r="AS445" s="3">
        <v>0</v>
      </c>
      <c r="AT445" s="4"/>
    </row>
    <row r="446" spans="1:46" x14ac:dyDescent="0.25">
      <c r="A446" s="65">
        <v>2021</v>
      </c>
      <c r="B446" s="65">
        <v>12</v>
      </c>
      <c r="C446" s="63">
        <v>19</v>
      </c>
      <c r="D446" s="64">
        <v>13</v>
      </c>
      <c r="E446" s="5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1</v>
      </c>
      <c r="N446" s="3">
        <v>1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0.4</v>
      </c>
      <c r="W446" s="3">
        <v>0</v>
      </c>
      <c r="X446" s="3">
        <v>0</v>
      </c>
      <c r="Y446" s="3">
        <v>0.3</v>
      </c>
      <c r="Z446" s="3">
        <v>0</v>
      </c>
      <c r="AA446" s="3">
        <v>0</v>
      </c>
      <c r="AB446" s="3">
        <v>0</v>
      </c>
      <c r="AC446" s="3">
        <v>0</v>
      </c>
      <c r="AD446" s="3">
        <v>0.2</v>
      </c>
      <c r="AE446" s="3">
        <v>0.1</v>
      </c>
      <c r="AF446" s="3">
        <v>9.6000000000000002E-2</v>
      </c>
      <c r="AG446" s="3">
        <v>6.6000000000000003E-2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2</v>
      </c>
      <c r="AR446" s="3">
        <v>0</v>
      </c>
      <c r="AS446" s="3">
        <v>0</v>
      </c>
      <c r="AT446" s="4"/>
    </row>
    <row r="447" spans="1:46" x14ac:dyDescent="0.25">
      <c r="A447" s="65">
        <v>2021</v>
      </c>
      <c r="B447" s="65">
        <v>12</v>
      </c>
      <c r="C447" s="63">
        <v>19</v>
      </c>
      <c r="D447" s="64">
        <v>14</v>
      </c>
      <c r="E447" s="5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1</v>
      </c>
      <c r="N447" s="3">
        <v>1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0.4</v>
      </c>
      <c r="W447" s="3">
        <v>0</v>
      </c>
      <c r="X447" s="3">
        <v>0</v>
      </c>
      <c r="Y447" s="3">
        <v>0.3</v>
      </c>
      <c r="Z447" s="3">
        <v>0</v>
      </c>
      <c r="AA447" s="3">
        <v>0</v>
      </c>
      <c r="AB447" s="3">
        <v>0</v>
      </c>
      <c r="AC447" s="3">
        <v>0</v>
      </c>
      <c r="AD447" s="3">
        <v>0.2</v>
      </c>
      <c r="AE447" s="3">
        <v>0.1</v>
      </c>
      <c r="AF447" s="3">
        <v>9.6000000000000002E-2</v>
      </c>
      <c r="AG447" s="3">
        <v>6.6000000000000003E-2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2</v>
      </c>
      <c r="AR447" s="3">
        <v>0</v>
      </c>
      <c r="AS447" s="3">
        <v>0</v>
      </c>
      <c r="AT447" s="4"/>
    </row>
    <row r="448" spans="1:46" x14ac:dyDescent="0.25">
      <c r="A448" s="65">
        <v>2021</v>
      </c>
      <c r="B448" s="65">
        <v>12</v>
      </c>
      <c r="C448" s="63">
        <v>19</v>
      </c>
      <c r="D448" s="64">
        <v>15</v>
      </c>
      <c r="E448" s="5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1</v>
      </c>
      <c r="N448" s="3">
        <v>1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0.4</v>
      </c>
      <c r="W448" s="3">
        <v>0</v>
      </c>
      <c r="X448" s="3">
        <v>0</v>
      </c>
      <c r="Y448" s="3">
        <v>0.3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0.1</v>
      </c>
      <c r="AF448" s="3">
        <v>9.6000000000000002E-2</v>
      </c>
      <c r="AG448" s="3">
        <v>6.6000000000000003E-2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2</v>
      </c>
      <c r="AR448" s="3">
        <v>0</v>
      </c>
      <c r="AS448" s="3">
        <v>0</v>
      </c>
      <c r="AT448" s="4"/>
    </row>
    <row r="449" spans="1:46" x14ac:dyDescent="0.25">
      <c r="A449" s="65">
        <v>2021</v>
      </c>
      <c r="B449" s="65">
        <v>12</v>
      </c>
      <c r="C449" s="63">
        <v>19</v>
      </c>
      <c r="D449" s="64">
        <v>16</v>
      </c>
      <c r="E449" s="5">
        <v>0</v>
      </c>
      <c r="F449" s="3">
        <v>0</v>
      </c>
      <c r="G449" s="3">
        <v>0</v>
      </c>
      <c r="H449" s="3">
        <v>0</v>
      </c>
      <c r="I449" s="3">
        <v>0</v>
      </c>
      <c r="J449" s="3">
        <v>1.4333333333333333</v>
      </c>
      <c r="K449" s="3">
        <v>0</v>
      </c>
      <c r="L449" s="3">
        <v>0</v>
      </c>
      <c r="M449" s="3">
        <v>1</v>
      </c>
      <c r="N449" s="3">
        <v>1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0.4</v>
      </c>
      <c r="W449" s="3">
        <v>0</v>
      </c>
      <c r="X449" s="3">
        <v>0</v>
      </c>
      <c r="Y449" s="3">
        <v>0.3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0.1</v>
      </c>
      <c r="AF449" s="3">
        <v>9.6000000000000002E-2</v>
      </c>
      <c r="AG449" s="3">
        <v>6.6000000000000003E-2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2</v>
      </c>
      <c r="AR449" s="3">
        <v>0</v>
      </c>
      <c r="AS449" s="3">
        <v>0</v>
      </c>
      <c r="AT449" s="4"/>
    </row>
    <row r="450" spans="1:46" x14ac:dyDescent="0.25">
      <c r="A450" s="65">
        <v>2021</v>
      </c>
      <c r="B450" s="65">
        <v>12</v>
      </c>
      <c r="C450" s="63">
        <v>19</v>
      </c>
      <c r="D450" s="64">
        <v>17</v>
      </c>
      <c r="E450" s="5">
        <v>0</v>
      </c>
      <c r="F450" s="3">
        <v>0.98666666666666669</v>
      </c>
      <c r="G450" s="3">
        <v>0.53666666666666663</v>
      </c>
      <c r="H450" s="3">
        <v>0</v>
      </c>
      <c r="I450" s="3">
        <v>0</v>
      </c>
      <c r="J450" s="3">
        <v>2</v>
      </c>
      <c r="K450" s="3">
        <v>0</v>
      </c>
      <c r="L450" s="3">
        <v>0</v>
      </c>
      <c r="M450" s="3">
        <v>1</v>
      </c>
      <c r="N450" s="3">
        <v>1</v>
      </c>
      <c r="O450" s="3">
        <v>0</v>
      </c>
      <c r="P450" s="3">
        <v>0.52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0.4</v>
      </c>
      <c r="W450" s="3">
        <v>0</v>
      </c>
      <c r="X450" s="3">
        <v>0</v>
      </c>
      <c r="Y450" s="3">
        <v>0.3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0.1</v>
      </c>
      <c r="AF450" s="3">
        <v>9.6000000000000002E-2</v>
      </c>
      <c r="AG450" s="3">
        <v>6.6000000000000003E-2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2</v>
      </c>
      <c r="AR450" s="3">
        <v>0</v>
      </c>
      <c r="AS450" s="3">
        <v>0</v>
      </c>
      <c r="AT450" s="4"/>
    </row>
    <row r="451" spans="1:46" x14ac:dyDescent="0.25">
      <c r="A451" s="65">
        <v>2021</v>
      </c>
      <c r="B451" s="65">
        <v>12</v>
      </c>
      <c r="C451" s="63">
        <v>19</v>
      </c>
      <c r="D451" s="64">
        <v>18</v>
      </c>
      <c r="E451" s="5">
        <v>0</v>
      </c>
      <c r="F451" s="3">
        <v>3.7</v>
      </c>
      <c r="G451" s="3">
        <v>2.2999999999999998</v>
      </c>
      <c r="H451" s="3">
        <v>0</v>
      </c>
      <c r="I451" s="3">
        <v>0</v>
      </c>
      <c r="J451" s="3">
        <v>2</v>
      </c>
      <c r="K451" s="3">
        <v>0</v>
      </c>
      <c r="L451" s="3">
        <v>0</v>
      </c>
      <c r="M451" s="3">
        <v>1</v>
      </c>
      <c r="N451" s="3">
        <v>1</v>
      </c>
      <c r="O451" s="3">
        <v>0</v>
      </c>
      <c r="P451" s="3">
        <v>2.6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0.3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0.1</v>
      </c>
      <c r="AF451" s="3">
        <v>9.6000000000000002E-2</v>
      </c>
      <c r="AG451" s="3">
        <v>6.6000000000000003E-2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2</v>
      </c>
      <c r="AR451" s="3">
        <v>0</v>
      </c>
      <c r="AS451" s="3">
        <v>0.66666666666666663</v>
      </c>
      <c r="AT451" s="4"/>
    </row>
    <row r="452" spans="1:46" x14ac:dyDescent="0.25">
      <c r="A452" s="65">
        <v>2021</v>
      </c>
      <c r="B452" s="65">
        <v>12</v>
      </c>
      <c r="C452" s="63">
        <v>19</v>
      </c>
      <c r="D452" s="64">
        <v>19</v>
      </c>
      <c r="E452" s="5">
        <v>0</v>
      </c>
      <c r="F452" s="3">
        <v>3.7</v>
      </c>
      <c r="G452" s="3">
        <v>2.2999999999999998</v>
      </c>
      <c r="H452" s="3">
        <v>0</v>
      </c>
      <c r="I452" s="3">
        <v>0</v>
      </c>
      <c r="J452" s="3">
        <v>2</v>
      </c>
      <c r="K452" s="3">
        <v>0</v>
      </c>
      <c r="L452" s="3">
        <v>1.5</v>
      </c>
      <c r="M452" s="3">
        <v>1</v>
      </c>
      <c r="N452" s="3">
        <v>1</v>
      </c>
      <c r="O452" s="3">
        <v>0</v>
      </c>
      <c r="P452" s="3">
        <v>2.6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0.3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0.1</v>
      </c>
      <c r="AF452" s="3">
        <v>9.6000000000000002E-2</v>
      </c>
      <c r="AG452" s="3">
        <v>6.6000000000000003E-2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2</v>
      </c>
      <c r="AR452" s="3">
        <v>0</v>
      </c>
      <c r="AS452" s="3">
        <v>5</v>
      </c>
      <c r="AT452" s="4"/>
    </row>
    <row r="453" spans="1:46" x14ac:dyDescent="0.25">
      <c r="A453" s="65">
        <v>2021</v>
      </c>
      <c r="B453" s="65">
        <v>12</v>
      </c>
      <c r="C453" s="63">
        <v>19</v>
      </c>
      <c r="D453" s="64">
        <v>20</v>
      </c>
      <c r="E453" s="5">
        <v>0</v>
      </c>
      <c r="F453" s="3">
        <v>3.7</v>
      </c>
      <c r="G453" s="3">
        <v>2.2999999999999998</v>
      </c>
      <c r="H453" s="3">
        <v>0</v>
      </c>
      <c r="I453" s="3">
        <v>0</v>
      </c>
      <c r="J453" s="3">
        <v>2</v>
      </c>
      <c r="K453" s="3">
        <v>0</v>
      </c>
      <c r="L453" s="3">
        <v>2</v>
      </c>
      <c r="M453" s="3">
        <v>0.53</v>
      </c>
      <c r="N453" s="3">
        <v>0.53</v>
      </c>
      <c r="O453" s="3">
        <v>0</v>
      </c>
      <c r="P453" s="3">
        <v>2.6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0.3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0.1</v>
      </c>
      <c r="AF453" s="3">
        <v>9.6000000000000002E-2</v>
      </c>
      <c r="AG453" s="3">
        <v>6.6000000000000003E-2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1.06</v>
      </c>
      <c r="AR453" s="3">
        <v>0</v>
      </c>
      <c r="AS453" s="3">
        <v>5</v>
      </c>
      <c r="AT453" s="4"/>
    </row>
    <row r="454" spans="1:46" x14ac:dyDescent="0.25">
      <c r="A454" s="65">
        <v>2021</v>
      </c>
      <c r="B454" s="65">
        <v>12</v>
      </c>
      <c r="C454" s="63">
        <v>19</v>
      </c>
      <c r="D454" s="64">
        <v>21</v>
      </c>
      <c r="E454" s="5">
        <v>0</v>
      </c>
      <c r="F454" s="3">
        <v>3.7</v>
      </c>
      <c r="G454" s="3">
        <v>2.2999999999999998</v>
      </c>
      <c r="H454" s="3">
        <v>0</v>
      </c>
      <c r="I454" s="3">
        <v>0</v>
      </c>
      <c r="J454" s="3">
        <v>2</v>
      </c>
      <c r="K454" s="3">
        <v>0</v>
      </c>
      <c r="L454" s="3">
        <v>2</v>
      </c>
      <c r="M454" s="3">
        <v>0.4</v>
      </c>
      <c r="N454" s="3">
        <v>0.4</v>
      </c>
      <c r="O454" s="3">
        <v>0</v>
      </c>
      <c r="P454" s="3">
        <v>2.6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0.3</v>
      </c>
      <c r="Z454" s="3">
        <v>0</v>
      </c>
      <c r="AA454" s="3">
        <v>0</v>
      </c>
      <c r="AB454" s="3">
        <v>0</v>
      </c>
      <c r="AC454" s="3">
        <v>0</v>
      </c>
      <c r="AD454" s="3">
        <v>0.17333333333333334</v>
      </c>
      <c r="AE454" s="3">
        <v>0.1</v>
      </c>
      <c r="AF454" s="3">
        <v>9.6000000000000002E-2</v>
      </c>
      <c r="AG454" s="3">
        <v>6.6000000000000003E-2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0.8</v>
      </c>
      <c r="AR454" s="3">
        <v>0</v>
      </c>
      <c r="AS454" s="3">
        <v>5</v>
      </c>
      <c r="AT454" s="4"/>
    </row>
    <row r="455" spans="1:46" x14ac:dyDescent="0.25">
      <c r="A455" s="65">
        <v>2021</v>
      </c>
      <c r="B455" s="65">
        <v>12</v>
      </c>
      <c r="C455" s="63">
        <v>19</v>
      </c>
      <c r="D455" s="64">
        <v>22</v>
      </c>
      <c r="E455" s="5">
        <v>0</v>
      </c>
      <c r="F455" s="3">
        <v>3.7</v>
      </c>
      <c r="G455" s="3">
        <v>2.2999999999999998</v>
      </c>
      <c r="H455" s="3">
        <v>0</v>
      </c>
      <c r="I455" s="3">
        <v>0</v>
      </c>
      <c r="J455" s="3">
        <v>2</v>
      </c>
      <c r="K455" s="3">
        <v>0</v>
      </c>
      <c r="L455" s="3">
        <v>2</v>
      </c>
      <c r="M455" s="3">
        <v>0.4</v>
      </c>
      <c r="N455" s="3">
        <v>0.4</v>
      </c>
      <c r="O455" s="3">
        <v>0</v>
      </c>
      <c r="P455" s="3">
        <v>2.6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0.3</v>
      </c>
      <c r="Z455" s="3">
        <v>0</v>
      </c>
      <c r="AA455" s="3">
        <v>0</v>
      </c>
      <c r="AB455" s="3">
        <v>0</v>
      </c>
      <c r="AC455" s="3">
        <v>0</v>
      </c>
      <c r="AD455" s="3">
        <v>0.2</v>
      </c>
      <c r="AE455" s="3">
        <v>0.1</v>
      </c>
      <c r="AF455" s="3">
        <v>9.6000000000000002E-2</v>
      </c>
      <c r="AG455" s="3">
        <v>6.6000000000000003E-2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0.8</v>
      </c>
      <c r="AR455" s="3">
        <v>0</v>
      </c>
      <c r="AS455" s="3">
        <v>5</v>
      </c>
      <c r="AT455" s="4"/>
    </row>
    <row r="456" spans="1:46" x14ac:dyDescent="0.25">
      <c r="A456" s="65">
        <v>2021</v>
      </c>
      <c r="B456" s="65">
        <v>12</v>
      </c>
      <c r="C456" s="63">
        <v>19</v>
      </c>
      <c r="D456" s="64">
        <v>23</v>
      </c>
      <c r="E456" s="5">
        <v>0</v>
      </c>
      <c r="F456" s="3">
        <v>3.7</v>
      </c>
      <c r="G456" s="3">
        <v>2.2999999999999998</v>
      </c>
      <c r="H456" s="3">
        <v>0</v>
      </c>
      <c r="I456" s="3">
        <v>0</v>
      </c>
      <c r="J456" s="3">
        <v>2</v>
      </c>
      <c r="K456" s="3">
        <v>0</v>
      </c>
      <c r="L456" s="3">
        <v>2</v>
      </c>
      <c r="M456" s="3">
        <v>0.4</v>
      </c>
      <c r="N456" s="3">
        <v>0.4</v>
      </c>
      <c r="O456" s="3">
        <v>0</v>
      </c>
      <c r="P456" s="3">
        <v>2.6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0.3</v>
      </c>
      <c r="Z456" s="3">
        <v>0</v>
      </c>
      <c r="AA456" s="3">
        <v>0</v>
      </c>
      <c r="AB456" s="3">
        <v>0</v>
      </c>
      <c r="AC456" s="3">
        <v>0</v>
      </c>
      <c r="AD456" s="3">
        <v>0.2</v>
      </c>
      <c r="AE456" s="3">
        <v>0.1</v>
      </c>
      <c r="AF456" s="3">
        <v>9.6000000000000002E-2</v>
      </c>
      <c r="AG456" s="3">
        <v>6.6000000000000003E-2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0.8</v>
      </c>
      <c r="AR456" s="3">
        <v>0</v>
      </c>
      <c r="AS456" s="3">
        <v>5</v>
      </c>
      <c r="AT456" s="4"/>
    </row>
    <row r="457" spans="1:46" x14ac:dyDescent="0.25">
      <c r="A457" s="65">
        <v>2021</v>
      </c>
      <c r="B457" s="65">
        <v>12</v>
      </c>
      <c r="C457" s="63">
        <v>19</v>
      </c>
      <c r="D457" s="64">
        <v>24</v>
      </c>
      <c r="E457" s="5">
        <v>0</v>
      </c>
      <c r="F457" s="3">
        <v>3.7</v>
      </c>
      <c r="G457" s="3">
        <v>1.1499999999999999</v>
      </c>
      <c r="H457" s="3">
        <v>0</v>
      </c>
      <c r="I457" s="3">
        <v>0</v>
      </c>
      <c r="J457" s="3">
        <v>2</v>
      </c>
      <c r="K457" s="3">
        <v>0</v>
      </c>
      <c r="L457" s="3">
        <v>2</v>
      </c>
      <c r="M457" s="3">
        <v>0.4</v>
      </c>
      <c r="N457" s="3">
        <v>0.4</v>
      </c>
      <c r="O457" s="3">
        <v>0</v>
      </c>
      <c r="P457" s="3">
        <v>2.6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0.3</v>
      </c>
      <c r="Z457" s="3">
        <v>0</v>
      </c>
      <c r="AA457" s="3">
        <v>0</v>
      </c>
      <c r="AB457" s="3">
        <v>0</v>
      </c>
      <c r="AC457" s="3">
        <v>0</v>
      </c>
      <c r="AD457" s="3">
        <v>0.2</v>
      </c>
      <c r="AE457" s="3">
        <v>0.1</v>
      </c>
      <c r="AF457" s="3">
        <v>9.6000000000000002E-2</v>
      </c>
      <c r="AG457" s="3">
        <v>6.6000000000000003E-2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0.8</v>
      </c>
      <c r="AR457" s="3">
        <v>0</v>
      </c>
      <c r="AS457" s="3">
        <v>4.083333333333333</v>
      </c>
      <c r="AT457" s="4"/>
    </row>
    <row r="458" spans="1:46" x14ac:dyDescent="0.25">
      <c r="A458" s="65">
        <v>2021</v>
      </c>
      <c r="B458" s="65">
        <v>12</v>
      </c>
      <c r="C458" s="63">
        <v>20</v>
      </c>
      <c r="D458" s="64">
        <v>1</v>
      </c>
      <c r="E458" s="5">
        <v>0</v>
      </c>
      <c r="F458" s="3">
        <v>3.7</v>
      </c>
      <c r="G458" s="3">
        <v>0</v>
      </c>
      <c r="H458" s="3">
        <v>0</v>
      </c>
      <c r="I458" s="3">
        <v>0</v>
      </c>
      <c r="J458" s="3">
        <v>2</v>
      </c>
      <c r="K458" s="3">
        <v>0</v>
      </c>
      <c r="L458" s="3">
        <v>0.1</v>
      </c>
      <c r="M458" s="3">
        <v>0.4</v>
      </c>
      <c r="N458" s="3">
        <v>0.4</v>
      </c>
      <c r="O458" s="3">
        <v>0</v>
      </c>
      <c r="P458" s="3">
        <v>2.6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0.3</v>
      </c>
      <c r="Z458" s="3">
        <v>0</v>
      </c>
      <c r="AA458" s="3">
        <v>0</v>
      </c>
      <c r="AB458" s="3">
        <v>0</v>
      </c>
      <c r="AC458" s="3">
        <v>0</v>
      </c>
      <c r="AD458" s="3">
        <v>0.2</v>
      </c>
      <c r="AE458" s="3">
        <v>0.1</v>
      </c>
      <c r="AF458" s="3">
        <v>9.6000000000000002E-2</v>
      </c>
      <c r="AG458" s="3">
        <v>6.6000000000000003E-2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0.8</v>
      </c>
      <c r="AR458" s="3">
        <v>0</v>
      </c>
      <c r="AS458" s="3">
        <v>0</v>
      </c>
      <c r="AT458" s="4"/>
    </row>
    <row r="459" spans="1:46" x14ac:dyDescent="0.25">
      <c r="A459" s="65">
        <v>2021</v>
      </c>
      <c r="B459" s="65">
        <v>12</v>
      </c>
      <c r="C459" s="63">
        <v>20</v>
      </c>
      <c r="D459" s="64">
        <v>2</v>
      </c>
      <c r="E459" s="5">
        <v>0</v>
      </c>
      <c r="F459" s="3">
        <v>3.7</v>
      </c>
      <c r="G459" s="3">
        <v>0</v>
      </c>
      <c r="H459" s="3">
        <v>0</v>
      </c>
      <c r="I459" s="3">
        <v>0</v>
      </c>
      <c r="J459" s="3">
        <v>2</v>
      </c>
      <c r="K459" s="3">
        <v>0</v>
      </c>
      <c r="L459" s="3">
        <v>0</v>
      </c>
      <c r="M459" s="3">
        <v>0.75</v>
      </c>
      <c r="N459" s="3">
        <v>0.75</v>
      </c>
      <c r="O459" s="3">
        <v>0</v>
      </c>
      <c r="P459" s="3">
        <v>2.6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0.3</v>
      </c>
      <c r="Z459" s="3">
        <v>0</v>
      </c>
      <c r="AA459" s="3">
        <v>0</v>
      </c>
      <c r="AB459" s="3">
        <v>0</v>
      </c>
      <c r="AC459" s="3">
        <v>0</v>
      </c>
      <c r="AD459" s="3">
        <v>0.2</v>
      </c>
      <c r="AE459" s="3">
        <v>0.1</v>
      </c>
      <c r="AF459" s="3">
        <v>9.6000000000000002E-2</v>
      </c>
      <c r="AG459" s="3">
        <v>6.6000000000000003E-2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0.8</v>
      </c>
      <c r="AR459" s="3">
        <v>0</v>
      </c>
      <c r="AS459" s="3">
        <v>0</v>
      </c>
      <c r="AT459" s="4"/>
    </row>
    <row r="460" spans="1:46" x14ac:dyDescent="0.25">
      <c r="A460" s="65">
        <v>2021</v>
      </c>
      <c r="B460" s="65">
        <v>12</v>
      </c>
      <c r="C460" s="63">
        <v>20</v>
      </c>
      <c r="D460" s="64">
        <v>3</v>
      </c>
      <c r="E460" s="5">
        <v>0</v>
      </c>
      <c r="F460" s="3">
        <v>1.1716666666666666</v>
      </c>
      <c r="G460" s="3">
        <v>0</v>
      </c>
      <c r="H460" s="3">
        <v>0</v>
      </c>
      <c r="I460" s="3">
        <v>0</v>
      </c>
      <c r="J460" s="3">
        <v>2</v>
      </c>
      <c r="K460" s="3">
        <v>0</v>
      </c>
      <c r="L460" s="3">
        <v>0</v>
      </c>
      <c r="M460" s="3">
        <v>1</v>
      </c>
      <c r="N460" s="3">
        <v>1</v>
      </c>
      <c r="O460" s="3">
        <v>0</v>
      </c>
      <c r="P460" s="3">
        <v>2.6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0.3</v>
      </c>
      <c r="Z460" s="3">
        <v>0</v>
      </c>
      <c r="AA460" s="3">
        <v>0</v>
      </c>
      <c r="AB460" s="3">
        <v>0</v>
      </c>
      <c r="AC460" s="3">
        <v>0</v>
      </c>
      <c r="AD460" s="3">
        <v>0.2</v>
      </c>
      <c r="AE460" s="3">
        <v>0.1</v>
      </c>
      <c r="AF460" s="3">
        <v>9.6000000000000002E-2</v>
      </c>
      <c r="AG460" s="3">
        <v>6.6000000000000003E-2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0.8</v>
      </c>
      <c r="AR460" s="3">
        <v>0</v>
      </c>
      <c r="AS460" s="3">
        <v>0</v>
      </c>
      <c r="AT460" s="4"/>
    </row>
    <row r="461" spans="1:46" x14ac:dyDescent="0.25">
      <c r="A461" s="65">
        <v>2021</v>
      </c>
      <c r="B461" s="65">
        <v>12</v>
      </c>
      <c r="C461" s="63">
        <v>20</v>
      </c>
      <c r="D461" s="64">
        <v>4</v>
      </c>
      <c r="E461" s="5">
        <v>0</v>
      </c>
      <c r="F461" s="3">
        <v>0</v>
      </c>
      <c r="G461" s="3">
        <v>0</v>
      </c>
      <c r="H461" s="3">
        <v>0</v>
      </c>
      <c r="I461" s="3">
        <v>0</v>
      </c>
      <c r="J461" s="3">
        <v>2</v>
      </c>
      <c r="K461" s="3">
        <v>0</v>
      </c>
      <c r="L461" s="3">
        <v>0</v>
      </c>
      <c r="M461" s="3">
        <v>1</v>
      </c>
      <c r="N461" s="3">
        <v>1</v>
      </c>
      <c r="O461" s="3">
        <v>0</v>
      </c>
      <c r="P461" s="3">
        <v>2.6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0.3</v>
      </c>
      <c r="Z461" s="3">
        <v>0</v>
      </c>
      <c r="AA461" s="3">
        <v>0</v>
      </c>
      <c r="AB461" s="3">
        <v>0</v>
      </c>
      <c r="AC461" s="3">
        <v>0</v>
      </c>
      <c r="AD461" s="3">
        <v>0.2</v>
      </c>
      <c r="AE461" s="3">
        <v>0.1</v>
      </c>
      <c r="AF461" s="3">
        <v>9.6000000000000002E-2</v>
      </c>
      <c r="AG461" s="3">
        <v>6.6000000000000003E-2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0.8</v>
      </c>
      <c r="AR461" s="3">
        <v>0</v>
      </c>
      <c r="AS461" s="3">
        <v>0</v>
      </c>
      <c r="AT461" s="4"/>
    </row>
    <row r="462" spans="1:46" x14ac:dyDescent="0.25">
      <c r="A462" s="65">
        <v>2021</v>
      </c>
      <c r="B462" s="65">
        <v>12</v>
      </c>
      <c r="C462" s="63">
        <v>20</v>
      </c>
      <c r="D462" s="64">
        <v>5</v>
      </c>
      <c r="E462" s="5">
        <v>0</v>
      </c>
      <c r="F462" s="3">
        <v>0</v>
      </c>
      <c r="G462" s="3">
        <v>0</v>
      </c>
      <c r="H462" s="3">
        <v>0</v>
      </c>
      <c r="I462" s="3">
        <v>0</v>
      </c>
      <c r="J462" s="3">
        <v>2</v>
      </c>
      <c r="K462" s="3">
        <v>0</v>
      </c>
      <c r="L462" s="3">
        <v>0</v>
      </c>
      <c r="M462" s="3">
        <v>1</v>
      </c>
      <c r="N462" s="3">
        <v>1</v>
      </c>
      <c r="O462" s="3">
        <v>0</v>
      </c>
      <c r="P462" s="3">
        <v>2.6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0.3</v>
      </c>
      <c r="Z462" s="3">
        <v>0</v>
      </c>
      <c r="AA462" s="3">
        <v>0</v>
      </c>
      <c r="AB462" s="3">
        <v>0</v>
      </c>
      <c r="AC462" s="3">
        <v>0</v>
      </c>
      <c r="AD462" s="3">
        <v>0.2</v>
      </c>
      <c r="AE462" s="3">
        <v>0.1</v>
      </c>
      <c r="AF462" s="3">
        <v>9.6000000000000002E-2</v>
      </c>
      <c r="AG462" s="3">
        <v>6.6000000000000003E-2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0.8</v>
      </c>
      <c r="AR462" s="3">
        <v>0</v>
      </c>
      <c r="AS462" s="3">
        <v>0</v>
      </c>
      <c r="AT462" s="4"/>
    </row>
    <row r="463" spans="1:46" x14ac:dyDescent="0.25">
      <c r="A463" s="65">
        <v>2021</v>
      </c>
      <c r="B463" s="65">
        <v>12</v>
      </c>
      <c r="C463" s="63">
        <v>20</v>
      </c>
      <c r="D463" s="64">
        <v>6</v>
      </c>
      <c r="E463" s="5">
        <v>0</v>
      </c>
      <c r="F463" s="3">
        <v>0</v>
      </c>
      <c r="G463" s="3">
        <v>0</v>
      </c>
      <c r="H463" s="3">
        <v>0</v>
      </c>
      <c r="I463" s="3">
        <v>0</v>
      </c>
      <c r="J463" s="3">
        <v>2</v>
      </c>
      <c r="K463" s="3">
        <v>0</v>
      </c>
      <c r="L463" s="3">
        <v>0</v>
      </c>
      <c r="M463" s="3">
        <v>1</v>
      </c>
      <c r="N463" s="3">
        <v>1</v>
      </c>
      <c r="O463" s="3">
        <v>0</v>
      </c>
      <c r="P463" s="3">
        <v>2.6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0.3</v>
      </c>
      <c r="Z463" s="3">
        <v>0</v>
      </c>
      <c r="AA463" s="3">
        <v>0</v>
      </c>
      <c r="AB463" s="3">
        <v>0</v>
      </c>
      <c r="AC463" s="3">
        <v>0</v>
      </c>
      <c r="AD463" s="3">
        <v>0.2</v>
      </c>
      <c r="AE463" s="3">
        <v>0.1</v>
      </c>
      <c r="AF463" s="3">
        <v>9.6000000000000002E-2</v>
      </c>
      <c r="AG463" s="3">
        <v>6.6000000000000003E-2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0.8</v>
      </c>
      <c r="AR463" s="3">
        <v>0</v>
      </c>
      <c r="AS463" s="3">
        <v>0</v>
      </c>
      <c r="AT463" s="4"/>
    </row>
    <row r="464" spans="1:46" x14ac:dyDescent="0.25">
      <c r="A464" s="65">
        <v>2021</v>
      </c>
      <c r="B464" s="65">
        <v>12</v>
      </c>
      <c r="C464" s="63">
        <v>20</v>
      </c>
      <c r="D464" s="64">
        <v>7</v>
      </c>
      <c r="E464" s="5">
        <v>0</v>
      </c>
      <c r="F464" s="3">
        <v>0</v>
      </c>
      <c r="G464" s="3">
        <v>0</v>
      </c>
      <c r="H464" s="3">
        <v>0</v>
      </c>
      <c r="I464" s="3">
        <v>0</v>
      </c>
      <c r="J464" s="3">
        <v>2</v>
      </c>
      <c r="K464" s="3">
        <v>0</v>
      </c>
      <c r="L464" s="3">
        <v>0</v>
      </c>
      <c r="M464" s="3">
        <v>1</v>
      </c>
      <c r="N464" s="3">
        <v>1</v>
      </c>
      <c r="O464" s="3">
        <v>0</v>
      </c>
      <c r="P464" s="3">
        <v>2.6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0.36000000000000004</v>
      </c>
      <c r="W464" s="3">
        <v>0</v>
      </c>
      <c r="X464" s="3">
        <v>0</v>
      </c>
      <c r="Y464" s="3">
        <v>0.3</v>
      </c>
      <c r="Z464" s="3">
        <v>0</v>
      </c>
      <c r="AA464" s="3">
        <v>0</v>
      </c>
      <c r="AB464" s="3">
        <v>0</v>
      </c>
      <c r="AC464" s="3">
        <v>0</v>
      </c>
      <c r="AD464" s="3">
        <v>0.2</v>
      </c>
      <c r="AE464" s="3">
        <v>0.1</v>
      </c>
      <c r="AF464" s="3">
        <v>9.6000000000000002E-2</v>
      </c>
      <c r="AG464" s="3">
        <v>6.6000000000000003E-2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0.8</v>
      </c>
      <c r="AR464" s="3">
        <v>0</v>
      </c>
      <c r="AS464" s="3">
        <v>0</v>
      </c>
      <c r="AT464" s="4"/>
    </row>
    <row r="465" spans="1:46" x14ac:dyDescent="0.25">
      <c r="A465" s="65">
        <v>2021</v>
      </c>
      <c r="B465" s="65">
        <v>12</v>
      </c>
      <c r="C465" s="63">
        <v>20</v>
      </c>
      <c r="D465" s="64">
        <v>8</v>
      </c>
      <c r="E465" s="5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1</v>
      </c>
      <c r="N465" s="3">
        <v>1</v>
      </c>
      <c r="O465" s="3">
        <v>0</v>
      </c>
      <c r="P465" s="3">
        <v>2.6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0.4</v>
      </c>
      <c r="W465" s="3">
        <v>0</v>
      </c>
      <c r="X465" s="3">
        <v>0</v>
      </c>
      <c r="Y465" s="3">
        <v>0.3</v>
      </c>
      <c r="Z465" s="3">
        <v>0</v>
      </c>
      <c r="AA465" s="3">
        <v>0</v>
      </c>
      <c r="AB465" s="3">
        <v>0</v>
      </c>
      <c r="AC465" s="3">
        <v>0</v>
      </c>
      <c r="AD465" s="3">
        <v>0.2</v>
      </c>
      <c r="AE465" s="3">
        <v>0.1</v>
      </c>
      <c r="AF465" s="3">
        <v>9.6000000000000002E-2</v>
      </c>
      <c r="AG465" s="3">
        <v>6.6000000000000003E-2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0.8</v>
      </c>
      <c r="AR465" s="3">
        <v>0</v>
      </c>
      <c r="AS465" s="3">
        <v>0</v>
      </c>
      <c r="AT465" s="4"/>
    </row>
    <row r="466" spans="1:46" x14ac:dyDescent="0.25">
      <c r="A466" s="65">
        <v>2021</v>
      </c>
      <c r="B466" s="65">
        <v>12</v>
      </c>
      <c r="C466" s="63">
        <v>20</v>
      </c>
      <c r="D466" s="64">
        <v>9</v>
      </c>
      <c r="E466" s="5">
        <v>0</v>
      </c>
      <c r="F466" s="3">
        <v>0</v>
      </c>
      <c r="G466" s="3">
        <v>0</v>
      </c>
      <c r="H466" s="3">
        <v>1.2666666666666666</v>
      </c>
      <c r="I466" s="3">
        <v>0</v>
      </c>
      <c r="J466" s="3">
        <v>0</v>
      </c>
      <c r="K466" s="3">
        <v>0</v>
      </c>
      <c r="L466" s="3">
        <v>0</v>
      </c>
      <c r="M466" s="3">
        <v>1</v>
      </c>
      <c r="N466" s="3">
        <v>1</v>
      </c>
      <c r="O466" s="3">
        <v>0</v>
      </c>
      <c r="P466" s="3">
        <v>2.6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0.4</v>
      </c>
      <c r="W466" s="3">
        <v>0</v>
      </c>
      <c r="X466" s="3">
        <v>0</v>
      </c>
      <c r="Y466" s="3">
        <v>0.3</v>
      </c>
      <c r="Z466" s="3">
        <v>0</v>
      </c>
      <c r="AA466" s="3">
        <v>0</v>
      </c>
      <c r="AB466" s="3">
        <v>0</v>
      </c>
      <c r="AC466" s="3">
        <v>0</v>
      </c>
      <c r="AD466" s="3">
        <v>0.2</v>
      </c>
      <c r="AE466" s="3">
        <v>0.1</v>
      </c>
      <c r="AF466" s="3">
        <v>9.6000000000000002E-2</v>
      </c>
      <c r="AG466" s="3">
        <v>6.6000000000000003E-2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0.8</v>
      </c>
      <c r="AR466" s="3">
        <v>0</v>
      </c>
      <c r="AS466" s="3">
        <v>2.3333333333333335</v>
      </c>
      <c r="AT466" s="4"/>
    </row>
    <row r="467" spans="1:46" x14ac:dyDescent="0.25">
      <c r="A467" s="65">
        <v>2021</v>
      </c>
      <c r="B467" s="65">
        <v>12</v>
      </c>
      <c r="C467" s="63">
        <v>20</v>
      </c>
      <c r="D467" s="64">
        <v>10</v>
      </c>
      <c r="E467" s="5">
        <v>0</v>
      </c>
      <c r="F467" s="3">
        <v>0</v>
      </c>
      <c r="G467" s="3">
        <v>0</v>
      </c>
      <c r="H467" s="3">
        <v>3.8</v>
      </c>
      <c r="I467" s="3">
        <v>0</v>
      </c>
      <c r="J467" s="3">
        <v>0</v>
      </c>
      <c r="K467" s="3">
        <v>0</v>
      </c>
      <c r="L467" s="3">
        <v>0</v>
      </c>
      <c r="M467" s="3">
        <v>1</v>
      </c>
      <c r="N467" s="3">
        <v>1</v>
      </c>
      <c r="O467" s="3">
        <v>0</v>
      </c>
      <c r="P467" s="3">
        <v>2.6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0.4</v>
      </c>
      <c r="W467" s="3">
        <v>0</v>
      </c>
      <c r="X467" s="3">
        <v>0</v>
      </c>
      <c r="Y467" s="3">
        <v>0.3</v>
      </c>
      <c r="Z467" s="3">
        <v>0</v>
      </c>
      <c r="AA467" s="3">
        <v>0</v>
      </c>
      <c r="AB467" s="3">
        <v>0</v>
      </c>
      <c r="AC467" s="3">
        <v>0</v>
      </c>
      <c r="AD467" s="3">
        <v>0.2</v>
      </c>
      <c r="AE467" s="3">
        <v>0.1</v>
      </c>
      <c r="AF467" s="3">
        <v>9.6000000000000002E-2</v>
      </c>
      <c r="AG467" s="3">
        <v>6.6000000000000003E-2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0.8</v>
      </c>
      <c r="AR467" s="3">
        <v>0</v>
      </c>
      <c r="AS467" s="3">
        <v>5</v>
      </c>
      <c r="AT467" s="4"/>
    </row>
    <row r="468" spans="1:46" x14ac:dyDescent="0.25">
      <c r="A468" s="65">
        <v>2021</v>
      </c>
      <c r="B468" s="65">
        <v>12</v>
      </c>
      <c r="C468" s="63">
        <v>20</v>
      </c>
      <c r="D468" s="64">
        <v>11</v>
      </c>
      <c r="E468" s="5">
        <v>0</v>
      </c>
      <c r="F468" s="3">
        <v>0</v>
      </c>
      <c r="G468" s="3">
        <v>0</v>
      </c>
      <c r="H468" s="3">
        <v>3.8</v>
      </c>
      <c r="I468" s="3">
        <v>0</v>
      </c>
      <c r="J468" s="3">
        <v>0</v>
      </c>
      <c r="K468" s="3">
        <v>0</v>
      </c>
      <c r="L468" s="3">
        <v>0</v>
      </c>
      <c r="M468" s="3">
        <v>1</v>
      </c>
      <c r="N468" s="3">
        <v>1</v>
      </c>
      <c r="O468" s="3">
        <v>0</v>
      </c>
      <c r="P468" s="3">
        <v>1.2566666666666668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0.4</v>
      </c>
      <c r="W468" s="3">
        <v>0</v>
      </c>
      <c r="X468" s="3">
        <v>0</v>
      </c>
      <c r="Y468" s="3">
        <v>0.3</v>
      </c>
      <c r="Z468" s="3">
        <v>0</v>
      </c>
      <c r="AA468" s="3">
        <v>0</v>
      </c>
      <c r="AB468" s="3">
        <v>0</v>
      </c>
      <c r="AC468" s="3">
        <v>0</v>
      </c>
      <c r="AD468" s="3">
        <v>0.2</v>
      </c>
      <c r="AE468" s="3">
        <v>0.1</v>
      </c>
      <c r="AF468" s="3">
        <v>9.6000000000000002E-2</v>
      </c>
      <c r="AG468" s="3">
        <v>6.6000000000000003E-2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0.8</v>
      </c>
      <c r="AR468" s="3">
        <v>0</v>
      </c>
      <c r="AS468" s="3">
        <v>0.66666666666666663</v>
      </c>
      <c r="AT468" s="4"/>
    </row>
    <row r="469" spans="1:46" x14ac:dyDescent="0.25">
      <c r="A469" s="65">
        <v>2021</v>
      </c>
      <c r="B469" s="65">
        <v>12</v>
      </c>
      <c r="C469" s="63">
        <v>20</v>
      </c>
      <c r="D469" s="64">
        <v>12</v>
      </c>
      <c r="E469" s="5">
        <v>0</v>
      </c>
      <c r="F469" s="3">
        <v>0</v>
      </c>
      <c r="G469" s="3">
        <v>0</v>
      </c>
      <c r="H469" s="3">
        <v>2.7233333333333332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  <c r="N469" s="3">
        <v>1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0.4</v>
      </c>
      <c r="W469" s="3">
        <v>0.48</v>
      </c>
      <c r="X469" s="3">
        <v>0</v>
      </c>
      <c r="Y469" s="3">
        <v>0.3</v>
      </c>
      <c r="Z469" s="3">
        <v>0</v>
      </c>
      <c r="AA469" s="3">
        <v>0</v>
      </c>
      <c r="AB469" s="3">
        <v>0</v>
      </c>
      <c r="AC469" s="3">
        <v>0</v>
      </c>
      <c r="AD469" s="3">
        <v>0.2</v>
      </c>
      <c r="AE469" s="3">
        <v>0.1</v>
      </c>
      <c r="AF469" s="3">
        <v>9.6000000000000002E-2</v>
      </c>
      <c r="AG469" s="3">
        <v>6.6000000000000003E-2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0.8</v>
      </c>
      <c r="AR469" s="3">
        <v>0</v>
      </c>
      <c r="AS469" s="3">
        <v>0</v>
      </c>
      <c r="AT469" s="4"/>
    </row>
    <row r="470" spans="1:46" x14ac:dyDescent="0.25">
      <c r="A470" s="65">
        <v>2021</v>
      </c>
      <c r="B470" s="65">
        <v>12</v>
      </c>
      <c r="C470" s="63">
        <v>20</v>
      </c>
      <c r="D470" s="64">
        <v>13</v>
      </c>
      <c r="E470" s="5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N470" s="3">
        <v>1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0.9</v>
      </c>
      <c r="X470" s="3">
        <v>0</v>
      </c>
      <c r="Y470" s="3">
        <v>0.3</v>
      </c>
      <c r="Z470" s="3">
        <v>0</v>
      </c>
      <c r="AA470" s="3">
        <v>0</v>
      </c>
      <c r="AB470" s="3">
        <v>0</v>
      </c>
      <c r="AC470" s="3">
        <v>0</v>
      </c>
      <c r="AD470" s="3">
        <v>0.2</v>
      </c>
      <c r="AE470" s="3">
        <v>0.1</v>
      </c>
      <c r="AF470" s="3">
        <v>9.6000000000000002E-2</v>
      </c>
      <c r="AG470" s="3">
        <v>6.6000000000000003E-2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0.8</v>
      </c>
      <c r="AR470" s="3">
        <v>0</v>
      </c>
      <c r="AS470" s="3">
        <v>0</v>
      </c>
      <c r="AT470" s="4"/>
    </row>
    <row r="471" spans="1:46" x14ac:dyDescent="0.25">
      <c r="A471" s="65">
        <v>2021</v>
      </c>
      <c r="B471" s="65">
        <v>12</v>
      </c>
      <c r="C471" s="63">
        <v>20</v>
      </c>
      <c r="D471" s="64">
        <v>14</v>
      </c>
      <c r="E471" s="5">
        <v>0</v>
      </c>
      <c r="F471" s="3">
        <v>0</v>
      </c>
      <c r="G471" s="3">
        <v>0</v>
      </c>
      <c r="H471" s="3">
        <v>0</v>
      </c>
      <c r="I471" s="3">
        <v>2.8</v>
      </c>
      <c r="J471" s="3">
        <v>0</v>
      </c>
      <c r="K471" s="3">
        <v>0</v>
      </c>
      <c r="L471" s="3">
        <v>0</v>
      </c>
      <c r="M471" s="3">
        <v>1</v>
      </c>
      <c r="N471" s="3">
        <v>1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0.9</v>
      </c>
      <c r="X471" s="3">
        <v>0</v>
      </c>
      <c r="Y471" s="3">
        <v>0.3</v>
      </c>
      <c r="Z471" s="3">
        <v>0</v>
      </c>
      <c r="AA471" s="3">
        <v>0</v>
      </c>
      <c r="AB471" s="3">
        <v>0</v>
      </c>
      <c r="AC471" s="3">
        <v>0</v>
      </c>
      <c r="AD471" s="3">
        <v>0.2</v>
      </c>
      <c r="AE471" s="3">
        <v>0.1</v>
      </c>
      <c r="AF471" s="3">
        <v>9.6000000000000002E-2</v>
      </c>
      <c r="AG471" s="3">
        <v>6.6000000000000003E-2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0.8</v>
      </c>
      <c r="AR471" s="3">
        <v>0</v>
      </c>
      <c r="AS471" s="3">
        <v>0</v>
      </c>
      <c r="AT471" s="4"/>
    </row>
    <row r="472" spans="1:46" x14ac:dyDescent="0.25">
      <c r="A472" s="65">
        <v>2021</v>
      </c>
      <c r="B472" s="65">
        <v>12</v>
      </c>
      <c r="C472" s="63">
        <v>20</v>
      </c>
      <c r="D472" s="64">
        <v>15</v>
      </c>
      <c r="E472" s="5">
        <v>0</v>
      </c>
      <c r="F472" s="3">
        <v>0</v>
      </c>
      <c r="G472" s="3">
        <v>0</v>
      </c>
      <c r="H472" s="3">
        <v>0</v>
      </c>
      <c r="I472" s="3">
        <v>3</v>
      </c>
      <c r="J472" s="3">
        <v>0</v>
      </c>
      <c r="K472" s="3">
        <v>0</v>
      </c>
      <c r="L472" s="3">
        <v>0</v>
      </c>
      <c r="M472" s="3">
        <v>1</v>
      </c>
      <c r="N472" s="3">
        <v>1</v>
      </c>
      <c r="O472" s="3">
        <v>2.2050000000000001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0.9</v>
      </c>
      <c r="X472" s="3">
        <v>0</v>
      </c>
      <c r="Y472" s="3">
        <v>0.3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0.1</v>
      </c>
      <c r="AF472" s="3">
        <v>9.6000000000000002E-2</v>
      </c>
      <c r="AG472" s="3">
        <v>6.6000000000000003E-2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0.8</v>
      </c>
      <c r="AR472" s="3">
        <v>0</v>
      </c>
      <c r="AS472" s="3">
        <v>0</v>
      </c>
      <c r="AT472" s="4"/>
    </row>
    <row r="473" spans="1:46" x14ac:dyDescent="0.25">
      <c r="A473" s="65">
        <v>2021</v>
      </c>
      <c r="B473" s="65">
        <v>12</v>
      </c>
      <c r="C473" s="63">
        <v>20</v>
      </c>
      <c r="D473" s="64">
        <v>16</v>
      </c>
      <c r="E473" s="5">
        <v>0</v>
      </c>
      <c r="F473" s="3">
        <v>0</v>
      </c>
      <c r="G473" s="3">
        <v>0</v>
      </c>
      <c r="H473" s="3">
        <v>0</v>
      </c>
      <c r="I473" s="3">
        <v>3</v>
      </c>
      <c r="J473" s="3">
        <v>0</v>
      </c>
      <c r="K473" s="3">
        <v>0</v>
      </c>
      <c r="L473" s="3">
        <v>0</v>
      </c>
      <c r="M473" s="3">
        <v>1</v>
      </c>
      <c r="N473" s="3">
        <v>1</v>
      </c>
      <c r="O473" s="3">
        <v>2.4500000000000002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0.9</v>
      </c>
      <c r="X473" s="3">
        <v>0</v>
      </c>
      <c r="Y473" s="3">
        <v>0.3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0.1</v>
      </c>
      <c r="AF473" s="3">
        <v>9.6000000000000002E-2</v>
      </c>
      <c r="AG473" s="3">
        <v>6.6000000000000003E-2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0.8</v>
      </c>
      <c r="AR473" s="3">
        <v>0</v>
      </c>
      <c r="AS473" s="3">
        <v>0</v>
      </c>
      <c r="AT473" s="4"/>
    </row>
    <row r="474" spans="1:46" x14ac:dyDescent="0.25">
      <c r="A474" s="65">
        <v>2021</v>
      </c>
      <c r="B474" s="65">
        <v>12</v>
      </c>
      <c r="C474" s="63">
        <v>20</v>
      </c>
      <c r="D474" s="64">
        <v>17</v>
      </c>
      <c r="E474" s="5">
        <v>2.8416666666666668</v>
      </c>
      <c r="F474" s="3">
        <v>0</v>
      </c>
      <c r="G474" s="3">
        <v>2.2999999999999998</v>
      </c>
      <c r="H474" s="3">
        <v>0</v>
      </c>
      <c r="I474" s="3">
        <v>3</v>
      </c>
      <c r="J474" s="3">
        <v>0</v>
      </c>
      <c r="K474" s="3">
        <v>0</v>
      </c>
      <c r="L474" s="3">
        <v>0</v>
      </c>
      <c r="M474" s="3">
        <v>1</v>
      </c>
      <c r="N474" s="3">
        <v>1</v>
      </c>
      <c r="O474" s="3">
        <v>2.4500000000000002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0.9</v>
      </c>
      <c r="X474" s="3">
        <v>0</v>
      </c>
      <c r="Y474" s="3">
        <v>0.3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0.1</v>
      </c>
      <c r="AF474" s="3">
        <v>9.6000000000000002E-2</v>
      </c>
      <c r="AG474" s="3">
        <v>6.6000000000000003E-2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1.36</v>
      </c>
      <c r="AR474" s="3">
        <v>0</v>
      </c>
      <c r="AS474" s="3">
        <v>0</v>
      </c>
      <c r="AT474" s="4"/>
    </row>
    <row r="475" spans="1:46" x14ac:dyDescent="0.25">
      <c r="A475" s="65">
        <v>2021</v>
      </c>
      <c r="B475" s="65">
        <v>12</v>
      </c>
      <c r="C475" s="63">
        <v>20</v>
      </c>
      <c r="D475" s="64">
        <v>18</v>
      </c>
      <c r="E475" s="5">
        <v>3.1</v>
      </c>
      <c r="F475" s="3">
        <v>0</v>
      </c>
      <c r="G475" s="3">
        <v>2.2999999999999998</v>
      </c>
      <c r="H475" s="3">
        <v>0</v>
      </c>
      <c r="I475" s="3">
        <v>3</v>
      </c>
      <c r="J475" s="3">
        <v>0</v>
      </c>
      <c r="K475" s="3">
        <v>0</v>
      </c>
      <c r="L475" s="3">
        <v>0</v>
      </c>
      <c r="M475" s="3">
        <v>1</v>
      </c>
      <c r="N475" s="3">
        <v>1</v>
      </c>
      <c r="O475" s="3">
        <v>2.4500000000000002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0.9</v>
      </c>
      <c r="X475" s="3">
        <v>0</v>
      </c>
      <c r="Y475" s="3">
        <v>0.3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0.1</v>
      </c>
      <c r="AF475" s="3">
        <v>9.6000000000000002E-2</v>
      </c>
      <c r="AG475" s="3">
        <v>6.6000000000000003E-2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2</v>
      </c>
      <c r="AR475" s="3">
        <v>1.2000000000000002</v>
      </c>
      <c r="AS475" s="3">
        <v>0</v>
      </c>
      <c r="AT475" s="4"/>
    </row>
    <row r="476" spans="1:46" x14ac:dyDescent="0.25">
      <c r="A476" s="65">
        <v>2021</v>
      </c>
      <c r="B476" s="65">
        <v>12</v>
      </c>
      <c r="C476" s="63">
        <v>20</v>
      </c>
      <c r="D476" s="64">
        <v>19</v>
      </c>
      <c r="E476" s="5">
        <v>3.1</v>
      </c>
      <c r="F476" s="3">
        <v>0</v>
      </c>
      <c r="G476" s="3">
        <v>2.2999999999999998</v>
      </c>
      <c r="H476" s="3">
        <v>0</v>
      </c>
      <c r="I476" s="3">
        <v>3</v>
      </c>
      <c r="J476" s="3">
        <v>0.8</v>
      </c>
      <c r="K476" s="3">
        <v>1.8333333333333333</v>
      </c>
      <c r="L476" s="3">
        <v>0.56666666666666665</v>
      </c>
      <c r="M476" s="3">
        <v>1</v>
      </c>
      <c r="N476" s="3">
        <v>1</v>
      </c>
      <c r="O476" s="3">
        <v>2.4500000000000002</v>
      </c>
      <c r="P476" s="3">
        <v>0.30333333333333334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0.9</v>
      </c>
      <c r="X476" s="3">
        <v>0</v>
      </c>
      <c r="Y476" s="3">
        <v>0.3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0.1</v>
      </c>
      <c r="AF476" s="3">
        <v>9.6000000000000002E-2</v>
      </c>
      <c r="AG476" s="3">
        <v>6.6000000000000003E-2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2</v>
      </c>
      <c r="AR476" s="3">
        <v>6</v>
      </c>
      <c r="AS476" s="3">
        <v>0</v>
      </c>
      <c r="AT476" s="4"/>
    </row>
    <row r="477" spans="1:46" x14ac:dyDescent="0.25">
      <c r="A477" s="65">
        <v>2021</v>
      </c>
      <c r="B477" s="65">
        <v>12</v>
      </c>
      <c r="C477" s="63">
        <v>20</v>
      </c>
      <c r="D477" s="64">
        <v>20</v>
      </c>
      <c r="E477" s="5">
        <v>3.1</v>
      </c>
      <c r="F477" s="3">
        <v>0</v>
      </c>
      <c r="G477" s="3">
        <v>2.2999999999999998</v>
      </c>
      <c r="H477" s="3">
        <v>0</v>
      </c>
      <c r="I477" s="3">
        <v>3</v>
      </c>
      <c r="J477" s="3">
        <v>2</v>
      </c>
      <c r="K477" s="3">
        <v>2</v>
      </c>
      <c r="L477" s="3">
        <v>2</v>
      </c>
      <c r="M477" s="3">
        <v>1</v>
      </c>
      <c r="N477" s="3">
        <v>1</v>
      </c>
      <c r="O477" s="3">
        <v>2.4500000000000002</v>
      </c>
      <c r="P477" s="3">
        <v>2.6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0.9</v>
      </c>
      <c r="X477" s="3">
        <v>0</v>
      </c>
      <c r="Y477" s="3">
        <v>0.3</v>
      </c>
      <c r="Z477" s="3">
        <v>0</v>
      </c>
      <c r="AA477" s="3">
        <v>0</v>
      </c>
      <c r="AB477" s="3">
        <v>0</v>
      </c>
      <c r="AC477" s="3">
        <v>0</v>
      </c>
      <c r="AD477" s="3">
        <v>0.18333333333333335</v>
      </c>
      <c r="AE477" s="3">
        <v>0.1</v>
      </c>
      <c r="AF477" s="3">
        <v>9.6000000000000002E-2</v>
      </c>
      <c r="AG477" s="3">
        <v>6.6000000000000003E-2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2</v>
      </c>
      <c r="AR477" s="3">
        <v>6</v>
      </c>
      <c r="AS477" s="3">
        <v>0</v>
      </c>
      <c r="AT477" s="4"/>
    </row>
    <row r="478" spans="1:46" x14ac:dyDescent="0.25">
      <c r="A478" s="65">
        <v>2021</v>
      </c>
      <c r="B478" s="65">
        <v>12</v>
      </c>
      <c r="C478" s="63">
        <v>20</v>
      </c>
      <c r="D478" s="64">
        <v>21</v>
      </c>
      <c r="E478" s="5">
        <v>3.1</v>
      </c>
      <c r="F478" s="3">
        <v>0</v>
      </c>
      <c r="G478" s="3">
        <v>2.2999999999999998</v>
      </c>
      <c r="H478" s="3">
        <v>0</v>
      </c>
      <c r="I478" s="3">
        <v>3</v>
      </c>
      <c r="J478" s="3">
        <v>2</v>
      </c>
      <c r="K478" s="3">
        <v>2</v>
      </c>
      <c r="L478" s="3">
        <v>2</v>
      </c>
      <c r="M478" s="3">
        <v>1</v>
      </c>
      <c r="N478" s="3">
        <v>1</v>
      </c>
      <c r="O478" s="3">
        <v>2.4500000000000002</v>
      </c>
      <c r="P478" s="3">
        <v>2.6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0.9</v>
      </c>
      <c r="X478" s="3">
        <v>0</v>
      </c>
      <c r="Y478" s="3">
        <v>0.3</v>
      </c>
      <c r="Z478" s="3">
        <v>0</v>
      </c>
      <c r="AA478" s="3">
        <v>0</v>
      </c>
      <c r="AB478" s="3">
        <v>0</v>
      </c>
      <c r="AC478" s="3">
        <v>0</v>
      </c>
      <c r="AD478" s="3">
        <v>0.2</v>
      </c>
      <c r="AE478" s="3">
        <v>0.1</v>
      </c>
      <c r="AF478" s="3">
        <v>9.6000000000000002E-2</v>
      </c>
      <c r="AG478" s="3">
        <v>6.6000000000000003E-2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2</v>
      </c>
      <c r="AR478" s="3">
        <v>6</v>
      </c>
      <c r="AS478" s="3">
        <v>0</v>
      </c>
      <c r="AT478" s="4"/>
    </row>
    <row r="479" spans="1:46" x14ac:dyDescent="0.25">
      <c r="A479" s="65">
        <v>2021</v>
      </c>
      <c r="B479" s="65">
        <v>12</v>
      </c>
      <c r="C479" s="63">
        <v>20</v>
      </c>
      <c r="D479" s="64">
        <v>22</v>
      </c>
      <c r="E479" s="5">
        <v>3.1</v>
      </c>
      <c r="F479" s="3">
        <v>0</v>
      </c>
      <c r="G479" s="3">
        <v>2.2999999999999998</v>
      </c>
      <c r="H479" s="3">
        <v>0</v>
      </c>
      <c r="I479" s="3">
        <v>3</v>
      </c>
      <c r="J479" s="3">
        <v>2</v>
      </c>
      <c r="K479" s="3">
        <v>2</v>
      </c>
      <c r="L479" s="3">
        <v>2</v>
      </c>
      <c r="M479" s="3">
        <v>1</v>
      </c>
      <c r="N479" s="3">
        <v>1</v>
      </c>
      <c r="O479" s="3">
        <v>2.4500000000000002</v>
      </c>
      <c r="P479" s="3">
        <v>2.6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0.9</v>
      </c>
      <c r="X479" s="3">
        <v>0</v>
      </c>
      <c r="Y479" s="3">
        <v>0.3</v>
      </c>
      <c r="Z479" s="3">
        <v>0</v>
      </c>
      <c r="AA479" s="3">
        <v>0</v>
      </c>
      <c r="AB479" s="3">
        <v>0</v>
      </c>
      <c r="AC479" s="3">
        <v>0</v>
      </c>
      <c r="AD479" s="3">
        <v>0.2</v>
      </c>
      <c r="AE479" s="3">
        <v>0.1</v>
      </c>
      <c r="AF479" s="3">
        <v>9.6000000000000002E-2</v>
      </c>
      <c r="AG479" s="3">
        <v>6.6000000000000003E-2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2</v>
      </c>
      <c r="AR479" s="3">
        <v>6</v>
      </c>
      <c r="AS479" s="3">
        <v>0</v>
      </c>
      <c r="AT479" s="4"/>
    </row>
    <row r="480" spans="1:46" x14ac:dyDescent="0.25">
      <c r="A480" s="65">
        <v>2021</v>
      </c>
      <c r="B480" s="65">
        <v>12</v>
      </c>
      <c r="C480" s="63">
        <v>20</v>
      </c>
      <c r="D480" s="64">
        <v>23</v>
      </c>
      <c r="E480" s="5">
        <v>3.1</v>
      </c>
      <c r="F480" s="3">
        <v>0</v>
      </c>
      <c r="G480" s="3">
        <v>2.2999999999999998</v>
      </c>
      <c r="H480" s="3">
        <v>0</v>
      </c>
      <c r="I480" s="3">
        <v>3</v>
      </c>
      <c r="J480" s="3">
        <v>1.8333333333333333</v>
      </c>
      <c r="K480" s="3">
        <v>2</v>
      </c>
      <c r="L480" s="3">
        <v>0</v>
      </c>
      <c r="M480" s="3">
        <v>1</v>
      </c>
      <c r="N480" s="3">
        <v>1</v>
      </c>
      <c r="O480" s="3">
        <v>2.4500000000000002</v>
      </c>
      <c r="P480" s="3">
        <v>2.6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0.9</v>
      </c>
      <c r="X480" s="3">
        <v>0</v>
      </c>
      <c r="Y480" s="3">
        <v>0.3</v>
      </c>
      <c r="Z480" s="3">
        <v>0</v>
      </c>
      <c r="AA480" s="3">
        <v>0</v>
      </c>
      <c r="AB480" s="3">
        <v>0</v>
      </c>
      <c r="AC480" s="3">
        <v>0</v>
      </c>
      <c r="AD480" s="3">
        <v>0.2</v>
      </c>
      <c r="AE480" s="3">
        <v>0.1</v>
      </c>
      <c r="AF480" s="3">
        <v>9.6000000000000002E-2</v>
      </c>
      <c r="AG480" s="3">
        <v>6.6000000000000003E-2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2</v>
      </c>
      <c r="AR480" s="3">
        <v>6</v>
      </c>
      <c r="AS480" s="3">
        <v>0</v>
      </c>
      <c r="AT480" s="4"/>
    </row>
    <row r="481" spans="1:46" x14ac:dyDescent="0.25">
      <c r="A481" s="65">
        <v>2021</v>
      </c>
      <c r="B481" s="65">
        <v>12</v>
      </c>
      <c r="C481" s="63">
        <v>20</v>
      </c>
      <c r="D481" s="64">
        <v>24</v>
      </c>
      <c r="E481" s="5">
        <v>3.1</v>
      </c>
      <c r="F481" s="3">
        <v>0</v>
      </c>
      <c r="G481" s="3">
        <v>2.2999999999999998</v>
      </c>
      <c r="H481" s="3">
        <v>0</v>
      </c>
      <c r="I481" s="3">
        <v>3</v>
      </c>
      <c r="J481" s="3">
        <v>0</v>
      </c>
      <c r="K481" s="3">
        <v>2</v>
      </c>
      <c r="L481" s="3">
        <v>0</v>
      </c>
      <c r="M481" s="3">
        <v>1</v>
      </c>
      <c r="N481" s="3">
        <v>1</v>
      </c>
      <c r="O481" s="3">
        <v>2.4500000000000002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0.9</v>
      </c>
      <c r="X481" s="3">
        <v>0</v>
      </c>
      <c r="Y481" s="3">
        <v>0.3</v>
      </c>
      <c r="Z481" s="3">
        <v>0</v>
      </c>
      <c r="AA481" s="3">
        <v>0</v>
      </c>
      <c r="AB481" s="3">
        <v>0</v>
      </c>
      <c r="AC481" s="3">
        <v>0</v>
      </c>
      <c r="AD481" s="3">
        <v>0.2</v>
      </c>
      <c r="AE481" s="3">
        <v>0.1</v>
      </c>
      <c r="AF481" s="3">
        <v>9.6000000000000002E-2</v>
      </c>
      <c r="AG481" s="3">
        <v>6.6000000000000003E-2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2</v>
      </c>
      <c r="AR481" s="3">
        <v>6</v>
      </c>
      <c r="AS481" s="3">
        <v>0</v>
      </c>
      <c r="AT481" s="4"/>
    </row>
    <row r="482" spans="1:46" x14ac:dyDescent="0.25">
      <c r="A482" s="65">
        <v>2021</v>
      </c>
      <c r="B482" s="65">
        <v>12</v>
      </c>
      <c r="C482" s="63">
        <v>21</v>
      </c>
      <c r="D482" s="64">
        <v>1</v>
      </c>
      <c r="E482" s="5">
        <v>3.1</v>
      </c>
      <c r="F482" s="3">
        <v>0</v>
      </c>
      <c r="G482" s="3">
        <v>2.2999999999999998</v>
      </c>
      <c r="H482" s="3">
        <v>0</v>
      </c>
      <c r="I482" s="3">
        <v>3</v>
      </c>
      <c r="J482" s="3">
        <v>0</v>
      </c>
      <c r="K482" s="3">
        <v>6.6666666666666666E-2</v>
      </c>
      <c r="L482" s="3">
        <v>0</v>
      </c>
      <c r="M482" s="3">
        <v>1</v>
      </c>
      <c r="N482" s="3">
        <v>1</v>
      </c>
      <c r="O482" s="3">
        <v>2.4500000000000002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0.9</v>
      </c>
      <c r="X482" s="3">
        <v>0</v>
      </c>
      <c r="Y482" s="3">
        <v>0.3</v>
      </c>
      <c r="Z482" s="3">
        <v>0</v>
      </c>
      <c r="AA482" s="3">
        <v>0</v>
      </c>
      <c r="AB482" s="3">
        <v>0</v>
      </c>
      <c r="AC482" s="3">
        <v>0</v>
      </c>
      <c r="AD482" s="3">
        <v>0.2</v>
      </c>
      <c r="AE482" s="3">
        <v>0.1</v>
      </c>
      <c r="AF482" s="3">
        <v>9.6000000000000002E-2</v>
      </c>
      <c r="AG482" s="3">
        <v>6.6000000000000003E-2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2</v>
      </c>
      <c r="AR482" s="3">
        <v>0.7</v>
      </c>
      <c r="AS482" s="3">
        <v>0</v>
      </c>
      <c r="AT482" s="4"/>
    </row>
    <row r="483" spans="1:46" x14ac:dyDescent="0.25">
      <c r="A483" s="65">
        <v>2021</v>
      </c>
      <c r="B483" s="65">
        <v>12</v>
      </c>
      <c r="C483" s="63">
        <v>21</v>
      </c>
      <c r="D483" s="64">
        <v>2</v>
      </c>
      <c r="E483" s="5">
        <v>2.7383333333333333</v>
      </c>
      <c r="F483" s="3">
        <v>0</v>
      </c>
      <c r="G483" s="3">
        <v>2.0316666666666663</v>
      </c>
      <c r="H483" s="3">
        <v>0</v>
      </c>
      <c r="I483" s="3">
        <v>3</v>
      </c>
      <c r="J483" s="3">
        <v>0</v>
      </c>
      <c r="K483" s="3">
        <v>0</v>
      </c>
      <c r="L483" s="3">
        <v>0</v>
      </c>
      <c r="M483" s="3">
        <v>1</v>
      </c>
      <c r="N483" s="3">
        <v>1</v>
      </c>
      <c r="O483" s="3">
        <v>2.4500000000000002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0.9</v>
      </c>
      <c r="X483" s="3">
        <v>0</v>
      </c>
      <c r="Y483" s="3">
        <v>0.3</v>
      </c>
      <c r="Z483" s="3">
        <v>0</v>
      </c>
      <c r="AA483" s="3">
        <v>0</v>
      </c>
      <c r="AB483" s="3">
        <v>0</v>
      </c>
      <c r="AC483" s="3">
        <v>0</v>
      </c>
      <c r="AD483" s="3">
        <v>0.2</v>
      </c>
      <c r="AE483" s="3">
        <v>0.1</v>
      </c>
      <c r="AF483" s="3">
        <v>9.6000000000000002E-2</v>
      </c>
      <c r="AG483" s="3">
        <v>6.6000000000000003E-2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2</v>
      </c>
      <c r="AR483" s="3">
        <v>0</v>
      </c>
      <c r="AS483" s="3">
        <v>0</v>
      </c>
      <c r="AT483" s="4"/>
    </row>
    <row r="484" spans="1:46" x14ac:dyDescent="0.25">
      <c r="A484" s="65">
        <v>2021</v>
      </c>
      <c r="B484" s="65">
        <v>12</v>
      </c>
      <c r="C484" s="63">
        <v>21</v>
      </c>
      <c r="D484" s="64">
        <v>3</v>
      </c>
      <c r="E484" s="5">
        <v>0</v>
      </c>
      <c r="F484" s="3">
        <v>0</v>
      </c>
      <c r="G484" s="3">
        <v>0</v>
      </c>
      <c r="H484" s="3">
        <v>0</v>
      </c>
      <c r="I484" s="3">
        <v>3</v>
      </c>
      <c r="J484" s="3">
        <v>0</v>
      </c>
      <c r="K484" s="3">
        <v>0</v>
      </c>
      <c r="L484" s="3">
        <v>0</v>
      </c>
      <c r="M484" s="3">
        <v>1</v>
      </c>
      <c r="N484" s="3">
        <v>1</v>
      </c>
      <c r="O484" s="3">
        <v>2.4500000000000002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0.9</v>
      </c>
      <c r="X484" s="3">
        <v>0</v>
      </c>
      <c r="Y484" s="3">
        <v>0.3</v>
      </c>
      <c r="Z484" s="3">
        <v>0</v>
      </c>
      <c r="AA484" s="3">
        <v>0</v>
      </c>
      <c r="AB484" s="3">
        <v>0</v>
      </c>
      <c r="AC484" s="3">
        <v>0</v>
      </c>
      <c r="AD484" s="3">
        <v>0.2</v>
      </c>
      <c r="AE484" s="3">
        <v>0.1</v>
      </c>
      <c r="AF484" s="3">
        <v>9.6000000000000002E-2</v>
      </c>
      <c r="AG484" s="3">
        <v>6.6000000000000003E-2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2</v>
      </c>
      <c r="AR484" s="3">
        <v>0</v>
      </c>
      <c r="AS484" s="3">
        <v>0</v>
      </c>
      <c r="AT484" s="4"/>
    </row>
    <row r="485" spans="1:46" x14ac:dyDescent="0.25">
      <c r="A485" s="65">
        <v>2021</v>
      </c>
      <c r="B485" s="65">
        <v>12</v>
      </c>
      <c r="C485" s="63">
        <v>21</v>
      </c>
      <c r="D485" s="64">
        <v>4</v>
      </c>
      <c r="E485" s="5">
        <v>0</v>
      </c>
      <c r="F485" s="3">
        <v>0</v>
      </c>
      <c r="G485" s="3">
        <v>0</v>
      </c>
      <c r="H485" s="3">
        <v>0</v>
      </c>
      <c r="I485" s="3">
        <v>3</v>
      </c>
      <c r="J485" s="3">
        <v>0</v>
      </c>
      <c r="K485" s="3">
        <v>0</v>
      </c>
      <c r="L485" s="3">
        <v>0</v>
      </c>
      <c r="M485" s="3">
        <v>1</v>
      </c>
      <c r="N485" s="3">
        <v>1</v>
      </c>
      <c r="O485" s="3">
        <v>2.4500000000000002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0.9</v>
      </c>
      <c r="X485" s="3">
        <v>0</v>
      </c>
      <c r="Y485" s="3">
        <v>0.3</v>
      </c>
      <c r="Z485" s="3">
        <v>0</v>
      </c>
      <c r="AA485" s="3">
        <v>0</v>
      </c>
      <c r="AB485" s="3">
        <v>0</v>
      </c>
      <c r="AC485" s="3">
        <v>0</v>
      </c>
      <c r="AD485" s="3">
        <v>0.2</v>
      </c>
      <c r="AE485" s="3">
        <v>0.1</v>
      </c>
      <c r="AF485" s="3">
        <v>9.6000000000000002E-2</v>
      </c>
      <c r="AG485" s="3">
        <v>6.6000000000000003E-2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2</v>
      </c>
      <c r="AR485" s="3">
        <v>0</v>
      </c>
      <c r="AS485" s="3">
        <v>0</v>
      </c>
      <c r="AT485" s="4"/>
    </row>
    <row r="486" spans="1:46" x14ac:dyDescent="0.25">
      <c r="A486" s="65">
        <v>2021</v>
      </c>
      <c r="B486" s="65">
        <v>12</v>
      </c>
      <c r="C486" s="63">
        <v>21</v>
      </c>
      <c r="D486" s="64">
        <v>5</v>
      </c>
      <c r="E486" s="5">
        <v>0</v>
      </c>
      <c r="F486" s="3">
        <v>0</v>
      </c>
      <c r="G486" s="3">
        <v>0</v>
      </c>
      <c r="H486" s="3">
        <v>0</v>
      </c>
      <c r="I486" s="3">
        <v>3</v>
      </c>
      <c r="J486" s="3">
        <v>0</v>
      </c>
      <c r="K486" s="3">
        <v>0</v>
      </c>
      <c r="L486" s="3">
        <v>0</v>
      </c>
      <c r="M486" s="3">
        <v>1</v>
      </c>
      <c r="N486" s="3">
        <v>1</v>
      </c>
      <c r="O486" s="3">
        <v>2.4500000000000002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0.9</v>
      </c>
      <c r="X486" s="3">
        <v>0</v>
      </c>
      <c r="Y486" s="3">
        <v>0.3</v>
      </c>
      <c r="Z486" s="3">
        <v>0</v>
      </c>
      <c r="AA486" s="3">
        <v>0</v>
      </c>
      <c r="AB486" s="3">
        <v>0</v>
      </c>
      <c r="AC486" s="3">
        <v>0</v>
      </c>
      <c r="AD486" s="3">
        <v>0.2</v>
      </c>
      <c r="AE486" s="3">
        <v>0.1</v>
      </c>
      <c r="AF486" s="3">
        <v>9.6000000000000002E-2</v>
      </c>
      <c r="AG486" s="3">
        <v>6.6000000000000003E-2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2</v>
      </c>
      <c r="AR486" s="3">
        <v>0</v>
      </c>
      <c r="AS486" s="3">
        <v>0</v>
      </c>
      <c r="AT486" s="4"/>
    </row>
    <row r="487" spans="1:46" x14ac:dyDescent="0.25">
      <c r="A487" s="65">
        <v>2021</v>
      </c>
      <c r="B487" s="65">
        <v>12</v>
      </c>
      <c r="C487" s="63">
        <v>21</v>
      </c>
      <c r="D487" s="64">
        <v>6</v>
      </c>
      <c r="E487" s="5">
        <v>0</v>
      </c>
      <c r="F487" s="3">
        <v>0</v>
      </c>
      <c r="G487" s="3">
        <v>0</v>
      </c>
      <c r="H487" s="3">
        <v>0</v>
      </c>
      <c r="I487" s="3">
        <v>3</v>
      </c>
      <c r="J487" s="3">
        <v>0</v>
      </c>
      <c r="K487" s="3">
        <v>0</v>
      </c>
      <c r="L487" s="3">
        <v>0</v>
      </c>
      <c r="M487" s="3">
        <v>1</v>
      </c>
      <c r="N487" s="3">
        <v>1</v>
      </c>
      <c r="O487" s="3">
        <v>2.3275000000000001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0.9</v>
      </c>
      <c r="X487" s="3">
        <v>0</v>
      </c>
      <c r="Y487" s="3">
        <v>0.3</v>
      </c>
      <c r="Z487" s="3">
        <v>0</v>
      </c>
      <c r="AA487" s="3">
        <v>0</v>
      </c>
      <c r="AB487" s="3">
        <v>0</v>
      </c>
      <c r="AC487" s="3">
        <v>0</v>
      </c>
      <c r="AD487" s="3">
        <v>0.2</v>
      </c>
      <c r="AE487" s="3">
        <v>0.1</v>
      </c>
      <c r="AF487" s="3">
        <v>9.6000000000000002E-2</v>
      </c>
      <c r="AG487" s="3">
        <v>6.6000000000000003E-2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2</v>
      </c>
      <c r="AR487" s="3">
        <v>0</v>
      </c>
      <c r="AS487" s="3">
        <v>0</v>
      </c>
      <c r="AT487" s="4"/>
    </row>
    <row r="488" spans="1:46" x14ac:dyDescent="0.25">
      <c r="A488" s="65">
        <v>2021</v>
      </c>
      <c r="B488" s="65">
        <v>12</v>
      </c>
      <c r="C488" s="63">
        <v>21</v>
      </c>
      <c r="D488" s="64">
        <v>7</v>
      </c>
      <c r="E488" s="5">
        <v>0</v>
      </c>
      <c r="F488" s="3">
        <v>0</v>
      </c>
      <c r="G488" s="3">
        <v>0</v>
      </c>
      <c r="H488" s="3">
        <v>0</v>
      </c>
      <c r="I488" s="3">
        <v>3</v>
      </c>
      <c r="J488" s="3">
        <v>0</v>
      </c>
      <c r="K488" s="3">
        <v>0</v>
      </c>
      <c r="L488" s="3">
        <v>0</v>
      </c>
      <c r="M488" s="3">
        <v>1</v>
      </c>
      <c r="N488" s="3">
        <v>1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0.33333333333333337</v>
      </c>
      <c r="W488" s="3">
        <v>0.9</v>
      </c>
      <c r="X488" s="3">
        <v>0</v>
      </c>
      <c r="Y488" s="3">
        <v>0.3</v>
      </c>
      <c r="Z488" s="3">
        <v>0</v>
      </c>
      <c r="AA488" s="3">
        <v>0</v>
      </c>
      <c r="AB488" s="3">
        <v>0</v>
      </c>
      <c r="AC488" s="3">
        <v>0</v>
      </c>
      <c r="AD488" s="3">
        <v>0.2</v>
      </c>
      <c r="AE488" s="3">
        <v>0.1</v>
      </c>
      <c r="AF488" s="3">
        <v>9.6000000000000002E-2</v>
      </c>
      <c r="AG488" s="3">
        <v>6.6000000000000003E-2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2</v>
      </c>
      <c r="AR488" s="3">
        <v>0</v>
      </c>
      <c r="AS488" s="3">
        <v>0</v>
      </c>
      <c r="AT488" s="4"/>
    </row>
    <row r="489" spans="1:46" x14ac:dyDescent="0.25">
      <c r="A489" s="65">
        <v>2021</v>
      </c>
      <c r="B489" s="65">
        <v>12</v>
      </c>
      <c r="C489" s="63">
        <v>21</v>
      </c>
      <c r="D489" s="64">
        <v>8</v>
      </c>
      <c r="E489" s="5">
        <v>0</v>
      </c>
      <c r="F489" s="3">
        <v>0</v>
      </c>
      <c r="G489" s="3">
        <v>0</v>
      </c>
      <c r="H489" s="3">
        <v>0</v>
      </c>
      <c r="I489" s="3">
        <v>3</v>
      </c>
      <c r="J489" s="3">
        <v>0</v>
      </c>
      <c r="K489" s="3">
        <v>0</v>
      </c>
      <c r="L489" s="3">
        <v>0</v>
      </c>
      <c r="M489" s="3">
        <v>1</v>
      </c>
      <c r="N489" s="3">
        <v>1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0.4</v>
      </c>
      <c r="W489" s="3">
        <v>0.9</v>
      </c>
      <c r="X489" s="3">
        <v>0</v>
      </c>
      <c r="Y489" s="3">
        <v>0.3</v>
      </c>
      <c r="Z489" s="3">
        <v>0</v>
      </c>
      <c r="AA489" s="3">
        <v>0</v>
      </c>
      <c r="AB489" s="3">
        <v>0</v>
      </c>
      <c r="AC489" s="3">
        <v>0</v>
      </c>
      <c r="AD489" s="3">
        <v>0.2</v>
      </c>
      <c r="AE489" s="3">
        <v>0.1</v>
      </c>
      <c r="AF489" s="3">
        <v>9.6000000000000002E-2</v>
      </c>
      <c r="AG489" s="3">
        <v>6.6000000000000003E-2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2</v>
      </c>
      <c r="AR489" s="3">
        <v>0</v>
      </c>
      <c r="AS489" s="3">
        <v>0</v>
      </c>
      <c r="AT489" s="4"/>
    </row>
    <row r="490" spans="1:46" x14ac:dyDescent="0.25">
      <c r="A490" s="65">
        <v>2021</v>
      </c>
      <c r="B490" s="65">
        <v>12</v>
      </c>
      <c r="C490" s="63">
        <v>21</v>
      </c>
      <c r="D490" s="64">
        <v>9</v>
      </c>
      <c r="E490" s="5">
        <v>0</v>
      </c>
      <c r="F490" s="3">
        <v>0</v>
      </c>
      <c r="G490" s="3">
        <v>0</v>
      </c>
      <c r="H490" s="3">
        <v>3.7999999999999994</v>
      </c>
      <c r="I490" s="3">
        <v>3</v>
      </c>
      <c r="J490" s="3">
        <v>0</v>
      </c>
      <c r="K490" s="3">
        <v>0</v>
      </c>
      <c r="L490" s="3">
        <v>0</v>
      </c>
      <c r="M490" s="3">
        <v>1</v>
      </c>
      <c r="N490" s="3">
        <v>1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0.4</v>
      </c>
      <c r="W490" s="3">
        <v>0.9</v>
      </c>
      <c r="X490" s="3">
        <v>0</v>
      </c>
      <c r="Y490" s="3">
        <v>0.3</v>
      </c>
      <c r="Z490" s="3">
        <v>0</v>
      </c>
      <c r="AA490" s="3">
        <v>0</v>
      </c>
      <c r="AB490" s="3">
        <v>0</v>
      </c>
      <c r="AC490" s="3">
        <v>0</v>
      </c>
      <c r="AD490" s="3">
        <v>0.2</v>
      </c>
      <c r="AE490" s="3">
        <v>0.1</v>
      </c>
      <c r="AF490" s="3">
        <v>9.6000000000000002E-2</v>
      </c>
      <c r="AG490" s="3">
        <v>6.6000000000000003E-2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1.0333333333333334</v>
      </c>
      <c r="AR490" s="3">
        <v>0</v>
      </c>
      <c r="AS490" s="3">
        <v>0</v>
      </c>
      <c r="AT490" s="4"/>
    </row>
    <row r="491" spans="1:46" x14ac:dyDescent="0.25">
      <c r="A491" s="65">
        <v>2021</v>
      </c>
      <c r="B491" s="65">
        <v>12</v>
      </c>
      <c r="C491" s="63">
        <v>21</v>
      </c>
      <c r="D491" s="64">
        <v>10</v>
      </c>
      <c r="E491" s="5">
        <v>0</v>
      </c>
      <c r="F491" s="3">
        <v>0</v>
      </c>
      <c r="G491" s="3">
        <v>0</v>
      </c>
      <c r="H491" s="3">
        <v>3.8</v>
      </c>
      <c r="I491" s="3">
        <v>3</v>
      </c>
      <c r="J491" s="3">
        <v>0</v>
      </c>
      <c r="K491" s="3">
        <v>0</v>
      </c>
      <c r="L491" s="3">
        <v>0</v>
      </c>
      <c r="M491" s="3">
        <v>1</v>
      </c>
      <c r="N491" s="3">
        <v>1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0.4</v>
      </c>
      <c r="W491" s="3">
        <v>0.9</v>
      </c>
      <c r="X491" s="3">
        <v>0</v>
      </c>
      <c r="Y491" s="3">
        <v>0.3</v>
      </c>
      <c r="Z491" s="3">
        <v>0</v>
      </c>
      <c r="AA491" s="3">
        <v>0</v>
      </c>
      <c r="AB491" s="3">
        <v>0</v>
      </c>
      <c r="AC491" s="3">
        <v>0</v>
      </c>
      <c r="AD491" s="3">
        <v>0.2</v>
      </c>
      <c r="AE491" s="3">
        <v>0.1</v>
      </c>
      <c r="AF491" s="3">
        <v>9.6000000000000002E-2</v>
      </c>
      <c r="AG491" s="3">
        <v>6.6000000000000003E-2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4"/>
    </row>
    <row r="492" spans="1:46" x14ac:dyDescent="0.25">
      <c r="A492" s="65">
        <v>2021</v>
      </c>
      <c r="B492" s="65">
        <v>12</v>
      </c>
      <c r="C492" s="63">
        <v>21</v>
      </c>
      <c r="D492" s="64">
        <v>11</v>
      </c>
      <c r="E492" s="5">
        <v>0</v>
      </c>
      <c r="F492" s="3">
        <v>0</v>
      </c>
      <c r="G492" s="3">
        <v>0</v>
      </c>
      <c r="H492" s="3">
        <v>0.56999999999999995</v>
      </c>
      <c r="I492" s="3">
        <v>3</v>
      </c>
      <c r="J492" s="3">
        <v>0</v>
      </c>
      <c r="K492" s="3">
        <v>0</v>
      </c>
      <c r="L492" s="3">
        <v>0</v>
      </c>
      <c r="M492" s="3">
        <v>1</v>
      </c>
      <c r="N492" s="3">
        <v>1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0.4</v>
      </c>
      <c r="W492" s="3">
        <v>0.9</v>
      </c>
      <c r="X492" s="3">
        <v>0</v>
      </c>
      <c r="Y492" s="3">
        <v>0.3</v>
      </c>
      <c r="Z492" s="3">
        <v>0</v>
      </c>
      <c r="AA492" s="3">
        <v>0</v>
      </c>
      <c r="AB492" s="3">
        <v>0</v>
      </c>
      <c r="AC492" s="3">
        <v>0</v>
      </c>
      <c r="AD492" s="3">
        <v>0.2</v>
      </c>
      <c r="AE492" s="3">
        <v>0.1</v>
      </c>
      <c r="AF492" s="3">
        <v>9.6000000000000002E-2</v>
      </c>
      <c r="AG492" s="3">
        <v>6.6000000000000003E-2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4"/>
    </row>
    <row r="493" spans="1:46" x14ac:dyDescent="0.25">
      <c r="A493" s="65">
        <v>2021</v>
      </c>
      <c r="B493" s="65">
        <v>12</v>
      </c>
      <c r="C493" s="63">
        <v>21</v>
      </c>
      <c r="D493" s="64">
        <v>12</v>
      </c>
      <c r="E493" s="5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1</v>
      </c>
      <c r="N493" s="3">
        <v>1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0.4</v>
      </c>
      <c r="W493" s="3">
        <v>0.9</v>
      </c>
      <c r="X493" s="3">
        <v>0</v>
      </c>
      <c r="Y493" s="3">
        <v>0.3</v>
      </c>
      <c r="Z493" s="3">
        <v>0</v>
      </c>
      <c r="AA493" s="3">
        <v>0</v>
      </c>
      <c r="AB493" s="3">
        <v>0</v>
      </c>
      <c r="AC493" s="3">
        <v>0</v>
      </c>
      <c r="AD493" s="3">
        <v>0.2</v>
      </c>
      <c r="AE493" s="3">
        <v>0.1</v>
      </c>
      <c r="AF493" s="3">
        <v>9.6000000000000002E-2</v>
      </c>
      <c r="AG493" s="3">
        <v>6.6000000000000003E-2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4"/>
    </row>
    <row r="494" spans="1:46" x14ac:dyDescent="0.25">
      <c r="A494" s="65">
        <v>2021</v>
      </c>
      <c r="B494" s="65">
        <v>12</v>
      </c>
      <c r="C494" s="63">
        <v>21</v>
      </c>
      <c r="D494" s="64">
        <v>13</v>
      </c>
      <c r="E494" s="5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1</v>
      </c>
      <c r="N494" s="3">
        <v>1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0.9</v>
      </c>
      <c r="X494" s="3">
        <v>0</v>
      </c>
      <c r="Y494" s="3">
        <v>0.3</v>
      </c>
      <c r="Z494" s="3">
        <v>0</v>
      </c>
      <c r="AA494" s="3">
        <v>0</v>
      </c>
      <c r="AB494" s="3">
        <v>0</v>
      </c>
      <c r="AC494" s="3">
        <v>0</v>
      </c>
      <c r="AD494" s="3">
        <v>0.2</v>
      </c>
      <c r="AE494" s="3">
        <v>0.1</v>
      </c>
      <c r="AF494" s="3">
        <v>9.6000000000000002E-2</v>
      </c>
      <c r="AG494" s="3">
        <v>6.6000000000000003E-2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4"/>
    </row>
    <row r="495" spans="1:46" x14ac:dyDescent="0.25">
      <c r="A495" s="65">
        <v>2021</v>
      </c>
      <c r="B495" s="65">
        <v>12</v>
      </c>
      <c r="C495" s="63">
        <v>21</v>
      </c>
      <c r="D495" s="64">
        <v>14</v>
      </c>
      <c r="E495" s="5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1</v>
      </c>
      <c r="N495" s="3">
        <v>1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0.9</v>
      </c>
      <c r="X495" s="3">
        <v>0</v>
      </c>
      <c r="Y495" s="3">
        <v>0.3</v>
      </c>
      <c r="Z495" s="3">
        <v>0</v>
      </c>
      <c r="AA495" s="3">
        <v>0</v>
      </c>
      <c r="AB495" s="3">
        <v>0</v>
      </c>
      <c r="AC495" s="3">
        <v>0</v>
      </c>
      <c r="AD495" s="3">
        <v>0.17</v>
      </c>
      <c r="AE495" s="3">
        <v>0.1</v>
      </c>
      <c r="AF495" s="3">
        <v>9.6000000000000002E-2</v>
      </c>
      <c r="AG495" s="3">
        <v>6.6000000000000003E-2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0.8666666666666667</v>
      </c>
      <c r="AR495" s="3">
        <v>0</v>
      </c>
      <c r="AS495" s="3">
        <v>0</v>
      </c>
      <c r="AT495" s="4"/>
    </row>
    <row r="496" spans="1:46" x14ac:dyDescent="0.25">
      <c r="A496" s="65">
        <v>2021</v>
      </c>
      <c r="B496" s="65">
        <v>12</v>
      </c>
      <c r="C496" s="63">
        <v>21</v>
      </c>
      <c r="D496" s="64">
        <v>15</v>
      </c>
      <c r="E496" s="5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1</v>
      </c>
      <c r="N496" s="3">
        <v>1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0.9</v>
      </c>
      <c r="X496" s="3">
        <v>0</v>
      </c>
      <c r="Y496" s="3">
        <v>0.3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0.1</v>
      </c>
      <c r="AF496" s="3">
        <v>9.6000000000000002E-2</v>
      </c>
      <c r="AG496" s="3">
        <v>6.6000000000000003E-2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2</v>
      </c>
      <c r="AR496" s="3">
        <v>0</v>
      </c>
      <c r="AS496" s="3">
        <v>0</v>
      </c>
      <c r="AT496" s="4"/>
    </row>
    <row r="497" spans="1:46" x14ac:dyDescent="0.25">
      <c r="A497" s="65">
        <v>2021</v>
      </c>
      <c r="B497" s="65">
        <v>12</v>
      </c>
      <c r="C497" s="63">
        <v>21</v>
      </c>
      <c r="D497" s="64">
        <v>16</v>
      </c>
      <c r="E497" s="5">
        <v>0</v>
      </c>
      <c r="F497" s="3">
        <v>0</v>
      </c>
      <c r="G497" s="3">
        <v>0</v>
      </c>
      <c r="H497" s="3">
        <v>0</v>
      </c>
      <c r="I497" s="3">
        <v>0</v>
      </c>
      <c r="J497" s="3">
        <v>2</v>
      </c>
      <c r="K497" s="3">
        <v>0</v>
      </c>
      <c r="L497" s="3">
        <v>0</v>
      </c>
      <c r="M497" s="3">
        <v>1</v>
      </c>
      <c r="N497" s="3">
        <v>1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0.9</v>
      </c>
      <c r="X497" s="3">
        <v>0</v>
      </c>
      <c r="Y497" s="3">
        <v>0.3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0.1</v>
      </c>
      <c r="AF497" s="3">
        <v>9.6000000000000002E-2</v>
      </c>
      <c r="AG497" s="3">
        <v>6.6000000000000003E-2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2</v>
      </c>
      <c r="AR497" s="3">
        <v>0</v>
      </c>
      <c r="AS497" s="3">
        <v>0</v>
      </c>
      <c r="AT497" s="4"/>
    </row>
    <row r="498" spans="1:46" x14ac:dyDescent="0.25">
      <c r="A498" s="65">
        <v>2021</v>
      </c>
      <c r="B498" s="65">
        <v>12</v>
      </c>
      <c r="C498" s="63">
        <v>21</v>
      </c>
      <c r="D498" s="64">
        <v>17</v>
      </c>
      <c r="E498" s="5">
        <v>0</v>
      </c>
      <c r="F498" s="3">
        <v>1.1716666666666666</v>
      </c>
      <c r="G498" s="3">
        <v>0</v>
      </c>
      <c r="H498" s="3">
        <v>1.9633333333333334</v>
      </c>
      <c r="I498" s="3">
        <v>0</v>
      </c>
      <c r="J498" s="3">
        <v>2</v>
      </c>
      <c r="K498" s="3">
        <v>0</v>
      </c>
      <c r="L498" s="3">
        <v>0</v>
      </c>
      <c r="M498" s="3">
        <v>1</v>
      </c>
      <c r="N498" s="3">
        <v>1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0.9</v>
      </c>
      <c r="X498" s="3">
        <v>0</v>
      </c>
      <c r="Y498" s="3">
        <v>0.3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0.1</v>
      </c>
      <c r="AF498" s="3">
        <v>9.6000000000000002E-2</v>
      </c>
      <c r="AG498" s="3">
        <v>6.6000000000000003E-2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2</v>
      </c>
      <c r="AR498" s="3">
        <v>0</v>
      </c>
      <c r="AS498" s="3">
        <v>0</v>
      </c>
      <c r="AT498" s="4"/>
    </row>
    <row r="499" spans="1:46" x14ac:dyDescent="0.25">
      <c r="A499" s="65">
        <v>2021</v>
      </c>
      <c r="B499" s="65">
        <v>12</v>
      </c>
      <c r="C499" s="63">
        <v>21</v>
      </c>
      <c r="D499" s="64">
        <v>18</v>
      </c>
      <c r="E499" s="5">
        <v>0</v>
      </c>
      <c r="F499" s="3">
        <v>3.7</v>
      </c>
      <c r="G499" s="3">
        <v>0</v>
      </c>
      <c r="H499" s="3">
        <v>3.8</v>
      </c>
      <c r="I499" s="3">
        <v>0</v>
      </c>
      <c r="J499" s="3">
        <v>2</v>
      </c>
      <c r="K499" s="3">
        <v>0</v>
      </c>
      <c r="L499" s="3">
        <v>0.3</v>
      </c>
      <c r="M499" s="3">
        <v>1</v>
      </c>
      <c r="N499" s="3">
        <v>1</v>
      </c>
      <c r="O499" s="3">
        <v>0</v>
      </c>
      <c r="P499" s="3">
        <v>1.8199999999999998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0.9</v>
      </c>
      <c r="X499" s="3">
        <v>0</v>
      </c>
      <c r="Y499" s="3">
        <v>0.15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0.1</v>
      </c>
      <c r="AF499" s="3">
        <v>9.6000000000000002E-2</v>
      </c>
      <c r="AG499" s="3">
        <v>6.6000000000000003E-2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2</v>
      </c>
      <c r="AR499" s="3">
        <v>0</v>
      </c>
      <c r="AS499" s="3">
        <v>0</v>
      </c>
      <c r="AT499" s="4"/>
    </row>
    <row r="500" spans="1:46" x14ac:dyDescent="0.25">
      <c r="A500" s="65">
        <v>2021</v>
      </c>
      <c r="B500" s="65">
        <v>12</v>
      </c>
      <c r="C500" s="63">
        <v>21</v>
      </c>
      <c r="D500" s="64">
        <v>19</v>
      </c>
      <c r="E500" s="5">
        <v>0</v>
      </c>
      <c r="F500" s="3">
        <v>3.7</v>
      </c>
      <c r="G500" s="3">
        <v>0</v>
      </c>
      <c r="H500" s="3">
        <v>3.8</v>
      </c>
      <c r="I500" s="3">
        <v>0</v>
      </c>
      <c r="J500" s="3">
        <v>2</v>
      </c>
      <c r="K500" s="3">
        <v>0</v>
      </c>
      <c r="L500" s="3">
        <v>2</v>
      </c>
      <c r="M500" s="3">
        <v>1</v>
      </c>
      <c r="N500" s="3">
        <v>1</v>
      </c>
      <c r="O500" s="3">
        <v>0.32666666666666666</v>
      </c>
      <c r="P500" s="3">
        <v>2.6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0.36000000000000004</v>
      </c>
      <c r="W500" s="3">
        <v>0.9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0.15000000000000002</v>
      </c>
      <c r="AE500" s="3">
        <v>0.1</v>
      </c>
      <c r="AF500" s="3">
        <v>9.6000000000000002E-2</v>
      </c>
      <c r="AG500" s="3">
        <v>6.6000000000000003E-2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2</v>
      </c>
      <c r="AR500" s="3">
        <v>0</v>
      </c>
      <c r="AS500" s="3">
        <v>1.75</v>
      </c>
      <c r="AT500" s="4"/>
    </row>
    <row r="501" spans="1:46" x14ac:dyDescent="0.25">
      <c r="A501" s="65">
        <v>2021</v>
      </c>
      <c r="B501" s="65">
        <v>12</v>
      </c>
      <c r="C501" s="63">
        <v>21</v>
      </c>
      <c r="D501" s="64">
        <v>20</v>
      </c>
      <c r="E501" s="5">
        <v>0</v>
      </c>
      <c r="F501" s="3">
        <v>3.7</v>
      </c>
      <c r="G501" s="3">
        <v>2.1849999999999996</v>
      </c>
      <c r="H501" s="3">
        <v>3.8</v>
      </c>
      <c r="I501" s="3">
        <v>0.8833333333333333</v>
      </c>
      <c r="J501" s="3">
        <v>2</v>
      </c>
      <c r="K501" s="3">
        <v>0.6</v>
      </c>
      <c r="L501" s="3">
        <v>2</v>
      </c>
      <c r="M501" s="3">
        <v>1</v>
      </c>
      <c r="N501" s="3">
        <v>1</v>
      </c>
      <c r="O501" s="3">
        <v>2.4500000000000002</v>
      </c>
      <c r="P501" s="3">
        <v>2.6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0.4</v>
      </c>
      <c r="W501" s="3">
        <v>0.9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0.2</v>
      </c>
      <c r="AE501" s="3">
        <v>0.1</v>
      </c>
      <c r="AF501" s="3">
        <v>9.6000000000000002E-2</v>
      </c>
      <c r="AG501" s="3">
        <v>6.6000000000000003E-2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2</v>
      </c>
      <c r="AR501" s="3">
        <v>0</v>
      </c>
      <c r="AS501" s="3">
        <v>5</v>
      </c>
      <c r="AT501" s="4"/>
    </row>
    <row r="502" spans="1:46" x14ac:dyDescent="0.25">
      <c r="A502" s="65">
        <v>2021</v>
      </c>
      <c r="B502" s="65">
        <v>12</v>
      </c>
      <c r="C502" s="63">
        <v>21</v>
      </c>
      <c r="D502" s="64">
        <v>21</v>
      </c>
      <c r="E502" s="5">
        <v>0</v>
      </c>
      <c r="F502" s="3">
        <v>3.7</v>
      </c>
      <c r="G502" s="3">
        <v>2.2999999999999998</v>
      </c>
      <c r="H502" s="3">
        <v>3.8</v>
      </c>
      <c r="I502" s="3">
        <v>3</v>
      </c>
      <c r="J502" s="3">
        <v>2</v>
      </c>
      <c r="K502" s="3">
        <v>2</v>
      </c>
      <c r="L502" s="3">
        <v>2</v>
      </c>
      <c r="M502" s="3">
        <v>1</v>
      </c>
      <c r="N502" s="3">
        <v>1</v>
      </c>
      <c r="O502" s="3">
        <v>2.4500000000000002</v>
      </c>
      <c r="P502" s="3">
        <v>2.6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0.4</v>
      </c>
      <c r="W502" s="3">
        <v>0.9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0.2</v>
      </c>
      <c r="AE502" s="3">
        <v>0.1</v>
      </c>
      <c r="AF502" s="3">
        <v>9.6000000000000002E-2</v>
      </c>
      <c r="AG502" s="3">
        <v>6.6000000000000003E-2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2</v>
      </c>
      <c r="AR502" s="3">
        <v>0</v>
      </c>
      <c r="AS502" s="3">
        <v>5</v>
      </c>
      <c r="AT502" s="4"/>
    </row>
    <row r="503" spans="1:46" x14ac:dyDescent="0.25">
      <c r="A503" s="65">
        <v>2021</v>
      </c>
      <c r="B503" s="65">
        <v>12</v>
      </c>
      <c r="C503" s="63">
        <v>21</v>
      </c>
      <c r="D503" s="64">
        <v>22</v>
      </c>
      <c r="E503" s="5">
        <v>0</v>
      </c>
      <c r="F503" s="3">
        <v>3.7</v>
      </c>
      <c r="G503" s="3">
        <v>2.2616666666666663</v>
      </c>
      <c r="H503" s="3">
        <v>3.8</v>
      </c>
      <c r="I503" s="3">
        <v>3</v>
      </c>
      <c r="J503" s="3">
        <v>2</v>
      </c>
      <c r="K503" s="3">
        <v>1.2666666666666666</v>
      </c>
      <c r="L503" s="3">
        <v>2</v>
      </c>
      <c r="M503" s="3">
        <v>1</v>
      </c>
      <c r="N503" s="3">
        <v>1</v>
      </c>
      <c r="O503" s="3">
        <v>2.4500000000000002</v>
      </c>
      <c r="P503" s="3">
        <v>2.6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0.4</v>
      </c>
      <c r="W503" s="3">
        <v>0.9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0.2</v>
      </c>
      <c r="AE503" s="3">
        <v>0.1</v>
      </c>
      <c r="AF503" s="3">
        <v>9.6000000000000002E-2</v>
      </c>
      <c r="AG503" s="3">
        <v>6.6000000000000003E-2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2</v>
      </c>
      <c r="AR503" s="3">
        <v>0</v>
      </c>
      <c r="AS503" s="3">
        <v>5</v>
      </c>
      <c r="AT503" s="4"/>
    </row>
    <row r="504" spans="1:46" x14ac:dyDescent="0.25">
      <c r="A504" s="65">
        <v>2021</v>
      </c>
      <c r="B504" s="65">
        <v>12</v>
      </c>
      <c r="C504" s="63">
        <v>21</v>
      </c>
      <c r="D504" s="64">
        <v>23</v>
      </c>
      <c r="E504" s="5">
        <v>0</v>
      </c>
      <c r="F504" s="3">
        <v>3.7</v>
      </c>
      <c r="G504" s="3">
        <v>0</v>
      </c>
      <c r="H504" s="3">
        <v>3.8</v>
      </c>
      <c r="I504" s="3">
        <v>0</v>
      </c>
      <c r="J504" s="3">
        <v>2</v>
      </c>
      <c r="K504" s="3">
        <v>0</v>
      </c>
      <c r="L504" s="3">
        <v>2</v>
      </c>
      <c r="M504" s="3">
        <v>1</v>
      </c>
      <c r="N504" s="3">
        <v>1</v>
      </c>
      <c r="O504" s="3">
        <v>0.69416666666666671</v>
      </c>
      <c r="P504" s="3">
        <v>2.6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0.4</v>
      </c>
      <c r="W504" s="3">
        <v>0.9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0.2</v>
      </c>
      <c r="AE504" s="3">
        <v>0.1</v>
      </c>
      <c r="AF504" s="3">
        <v>9.6000000000000002E-2</v>
      </c>
      <c r="AG504" s="3">
        <v>6.6000000000000003E-2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2</v>
      </c>
      <c r="AR504" s="3">
        <v>0</v>
      </c>
      <c r="AS504" s="3">
        <v>5</v>
      </c>
      <c r="AT504" s="4"/>
    </row>
    <row r="505" spans="1:46" x14ac:dyDescent="0.25">
      <c r="A505" s="65">
        <v>2021</v>
      </c>
      <c r="B505" s="65">
        <v>12</v>
      </c>
      <c r="C505" s="63">
        <v>21</v>
      </c>
      <c r="D505" s="64">
        <v>24</v>
      </c>
      <c r="E505" s="5">
        <v>0</v>
      </c>
      <c r="F505" s="3">
        <v>3.7</v>
      </c>
      <c r="G505" s="3">
        <v>0</v>
      </c>
      <c r="H505" s="3">
        <v>3.8</v>
      </c>
      <c r="I505" s="3">
        <v>0</v>
      </c>
      <c r="J505" s="3">
        <v>2</v>
      </c>
      <c r="K505" s="3">
        <v>0</v>
      </c>
      <c r="L505" s="3">
        <v>2</v>
      </c>
      <c r="M505" s="3">
        <v>1</v>
      </c>
      <c r="N505" s="3">
        <v>1</v>
      </c>
      <c r="O505" s="3">
        <v>0</v>
      </c>
      <c r="P505" s="3">
        <v>2.6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0.4</v>
      </c>
      <c r="W505" s="3">
        <v>0.9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0.2</v>
      </c>
      <c r="AE505" s="3">
        <v>0.1</v>
      </c>
      <c r="AF505" s="3">
        <v>9.6000000000000002E-2</v>
      </c>
      <c r="AG505" s="3">
        <v>6.6000000000000003E-2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2</v>
      </c>
      <c r="AR505" s="3">
        <v>0</v>
      </c>
      <c r="AS505" s="3">
        <v>5</v>
      </c>
      <c r="AT505" s="4"/>
    </row>
    <row r="506" spans="1:46" x14ac:dyDescent="0.25">
      <c r="A506" s="65">
        <v>2021</v>
      </c>
      <c r="B506" s="65">
        <v>12</v>
      </c>
      <c r="C506" s="63">
        <v>22</v>
      </c>
      <c r="D506" s="64">
        <v>1</v>
      </c>
      <c r="E506" s="5">
        <v>0</v>
      </c>
      <c r="F506" s="3">
        <v>1.7266666666666668</v>
      </c>
      <c r="G506" s="3">
        <v>0</v>
      </c>
      <c r="H506" s="3">
        <v>3.1666666666666665</v>
      </c>
      <c r="I506" s="3">
        <v>0</v>
      </c>
      <c r="J506" s="3">
        <v>2</v>
      </c>
      <c r="K506" s="3">
        <v>0</v>
      </c>
      <c r="L506" s="3">
        <v>0.26666666666666666</v>
      </c>
      <c r="M506" s="3">
        <v>1</v>
      </c>
      <c r="N506" s="3">
        <v>1</v>
      </c>
      <c r="O506" s="3">
        <v>0</v>
      </c>
      <c r="P506" s="3">
        <v>0.13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2.0000000000000004E-2</v>
      </c>
      <c r="W506" s="3">
        <v>0.9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0.2</v>
      </c>
      <c r="AE506" s="3">
        <v>0.1</v>
      </c>
      <c r="AF506" s="3">
        <v>9.6000000000000002E-2</v>
      </c>
      <c r="AG506" s="3">
        <v>6.6000000000000003E-2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2</v>
      </c>
      <c r="AR506" s="3">
        <v>0</v>
      </c>
      <c r="AS506" s="3">
        <v>1.5833333333333333</v>
      </c>
      <c r="AT506" s="4"/>
    </row>
    <row r="507" spans="1:46" x14ac:dyDescent="0.25">
      <c r="A507" s="65">
        <v>2021</v>
      </c>
      <c r="B507" s="65">
        <v>12</v>
      </c>
      <c r="C507" s="63">
        <v>22</v>
      </c>
      <c r="D507" s="64">
        <v>2</v>
      </c>
      <c r="E507" s="5">
        <v>0</v>
      </c>
      <c r="F507" s="3">
        <v>0</v>
      </c>
      <c r="G507" s="3">
        <v>0</v>
      </c>
      <c r="H507" s="3">
        <v>0</v>
      </c>
      <c r="I507" s="3">
        <v>0</v>
      </c>
      <c r="J507" s="3">
        <v>2</v>
      </c>
      <c r="K507" s="3">
        <v>0</v>
      </c>
      <c r="L507" s="3">
        <v>0</v>
      </c>
      <c r="M507" s="3">
        <v>1</v>
      </c>
      <c r="N507" s="3">
        <v>1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0.9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0.2</v>
      </c>
      <c r="AE507" s="3">
        <v>0.1</v>
      </c>
      <c r="AF507" s="3">
        <v>9.6000000000000002E-2</v>
      </c>
      <c r="AG507" s="3">
        <v>6.6000000000000003E-2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2</v>
      </c>
      <c r="AR507" s="3">
        <v>0</v>
      </c>
      <c r="AS507" s="3">
        <v>0</v>
      </c>
      <c r="AT507" s="4"/>
    </row>
    <row r="508" spans="1:46" x14ac:dyDescent="0.25">
      <c r="A508" s="65">
        <v>2021</v>
      </c>
      <c r="B508" s="65">
        <v>12</v>
      </c>
      <c r="C508" s="63">
        <v>22</v>
      </c>
      <c r="D508" s="64">
        <v>3</v>
      </c>
      <c r="E508" s="5">
        <v>0</v>
      </c>
      <c r="F508" s="3">
        <v>0</v>
      </c>
      <c r="G508" s="3">
        <v>0</v>
      </c>
      <c r="H508" s="3">
        <v>0</v>
      </c>
      <c r="I508" s="3">
        <v>0</v>
      </c>
      <c r="J508" s="3">
        <v>2</v>
      </c>
      <c r="K508" s="3">
        <v>0</v>
      </c>
      <c r="L508" s="3">
        <v>0</v>
      </c>
      <c r="M508" s="3">
        <v>1</v>
      </c>
      <c r="N508" s="3">
        <v>1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0.9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0.2</v>
      </c>
      <c r="AE508" s="3">
        <v>0.1</v>
      </c>
      <c r="AF508" s="3">
        <v>9.6000000000000002E-2</v>
      </c>
      <c r="AG508" s="3">
        <v>6.6000000000000003E-2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2</v>
      </c>
      <c r="AR508" s="3">
        <v>0</v>
      </c>
      <c r="AS508" s="3">
        <v>0</v>
      </c>
      <c r="AT508" s="4"/>
    </row>
    <row r="509" spans="1:46" x14ac:dyDescent="0.25">
      <c r="A509" s="65">
        <v>2021</v>
      </c>
      <c r="B509" s="65">
        <v>12</v>
      </c>
      <c r="C509" s="63">
        <v>22</v>
      </c>
      <c r="D509" s="64">
        <v>4</v>
      </c>
      <c r="E509" s="5">
        <v>0</v>
      </c>
      <c r="F509" s="3">
        <v>0</v>
      </c>
      <c r="G509" s="3">
        <v>0</v>
      </c>
      <c r="H509" s="3">
        <v>0</v>
      </c>
      <c r="I509" s="3">
        <v>0</v>
      </c>
      <c r="J509" s="3">
        <v>2</v>
      </c>
      <c r="K509" s="3">
        <v>0</v>
      </c>
      <c r="L509" s="3">
        <v>0</v>
      </c>
      <c r="M509" s="3">
        <v>1</v>
      </c>
      <c r="N509" s="3">
        <v>1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0.9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0.2</v>
      </c>
      <c r="AE509" s="3">
        <v>0.1</v>
      </c>
      <c r="AF509" s="3">
        <v>9.6000000000000002E-2</v>
      </c>
      <c r="AG509" s="3">
        <v>6.6000000000000003E-2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2</v>
      </c>
      <c r="AR509" s="3">
        <v>0</v>
      </c>
      <c r="AS509" s="3">
        <v>0</v>
      </c>
      <c r="AT509" s="4"/>
    </row>
    <row r="510" spans="1:46" x14ac:dyDescent="0.25">
      <c r="A510" s="65">
        <v>2021</v>
      </c>
      <c r="B510" s="65">
        <v>12</v>
      </c>
      <c r="C510" s="63">
        <v>22</v>
      </c>
      <c r="D510" s="64">
        <v>5</v>
      </c>
      <c r="E510" s="5">
        <v>0</v>
      </c>
      <c r="F510" s="3">
        <v>0</v>
      </c>
      <c r="G510" s="3">
        <v>0</v>
      </c>
      <c r="H510" s="3">
        <v>0</v>
      </c>
      <c r="I510" s="3">
        <v>0</v>
      </c>
      <c r="J510" s="3">
        <v>2</v>
      </c>
      <c r="K510" s="3">
        <v>0</v>
      </c>
      <c r="L510" s="3">
        <v>0</v>
      </c>
      <c r="M510" s="3">
        <v>1</v>
      </c>
      <c r="N510" s="3">
        <v>1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0.9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0.2</v>
      </c>
      <c r="AE510" s="3">
        <v>0.1</v>
      </c>
      <c r="AF510" s="3">
        <v>9.6000000000000002E-2</v>
      </c>
      <c r="AG510" s="3">
        <v>6.6000000000000003E-2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2</v>
      </c>
      <c r="AR510" s="3">
        <v>0</v>
      </c>
      <c r="AS510" s="3">
        <v>0</v>
      </c>
      <c r="AT510" s="4"/>
    </row>
    <row r="511" spans="1:46" x14ac:dyDescent="0.25">
      <c r="A511" s="65">
        <v>2021</v>
      </c>
      <c r="B511" s="65">
        <v>12</v>
      </c>
      <c r="C511" s="63">
        <v>22</v>
      </c>
      <c r="D511" s="64">
        <v>6</v>
      </c>
      <c r="E511" s="5">
        <v>0</v>
      </c>
      <c r="F511" s="3">
        <v>0</v>
      </c>
      <c r="G511" s="3">
        <v>0</v>
      </c>
      <c r="H511" s="3">
        <v>0</v>
      </c>
      <c r="I511" s="3">
        <v>0</v>
      </c>
      <c r="J511" s="3">
        <v>1.7333333333333334</v>
      </c>
      <c r="K511" s="3">
        <v>0</v>
      </c>
      <c r="L511" s="3">
        <v>0</v>
      </c>
      <c r="M511" s="3">
        <v>1</v>
      </c>
      <c r="N511" s="3">
        <v>1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0.9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0.2</v>
      </c>
      <c r="AE511" s="3">
        <v>0.1</v>
      </c>
      <c r="AF511" s="3">
        <v>9.6000000000000002E-2</v>
      </c>
      <c r="AG511" s="3">
        <v>6.6000000000000003E-2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2</v>
      </c>
      <c r="AR511" s="3">
        <v>0</v>
      </c>
      <c r="AS511" s="3">
        <v>0</v>
      </c>
      <c r="AT511" s="4"/>
    </row>
    <row r="512" spans="1:46" x14ac:dyDescent="0.25">
      <c r="A512" s="65">
        <v>2021</v>
      </c>
      <c r="B512" s="65">
        <v>12</v>
      </c>
      <c r="C512" s="63">
        <v>22</v>
      </c>
      <c r="D512" s="64">
        <v>7</v>
      </c>
      <c r="E512" s="5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1</v>
      </c>
      <c r="N512" s="3">
        <v>1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0.3666666666666667</v>
      </c>
      <c r="W512" s="3">
        <v>0.9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0.2</v>
      </c>
      <c r="AE512" s="3">
        <v>0.1</v>
      </c>
      <c r="AF512" s="3">
        <v>9.6000000000000002E-2</v>
      </c>
      <c r="AG512" s="3">
        <v>6.6000000000000003E-2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2</v>
      </c>
      <c r="AR512" s="3">
        <v>0</v>
      </c>
      <c r="AS512" s="3">
        <v>0</v>
      </c>
      <c r="AT512" s="4"/>
    </row>
    <row r="513" spans="1:46" x14ac:dyDescent="0.25">
      <c r="A513" s="65">
        <v>2021</v>
      </c>
      <c r="B513" s="65">
        <v>12</v>
      </c>
      <c r="C513" s="63">
        <v>22</v>
      </c>
      <c r="D513" s="64">
        <v>8</v>
      </c>
      <c r="E513" s="5">
        <v>0.62000000000000011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1</v>
      </c>
      <c r="N513" s="3">
        <v>1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0.4</v>
      </c>
      <c r="W513" s="3">
        <v>0.9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0.2</v>
      </c>
      <c r="AE513" s="3">
        <v>0.1</v>
      </c>
      <c r="AF513" s="3">
        <v>9.6000000000000002E-2</v>
      </c>
      <c r="AG513" s="3">
        <v>6.6000000000000003E-2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2</v>
      </c>
      <c r="AR513" s="3">
        <v>0</v>
      </c>
      <c r="AS513" s="3">
        <v>0</v>
      </c>
      <c r="AT513" s="4"/>
    </row>
    <row r="514" spans="1:46" x14ac:dyDescent="0.25">
      <c r="A514" s="65">
        <v>2021</v>
      </c>
      <c r="B514" s="65">
        <v>12</v>
      </c>
      <c r="C514" s="63">
        <v>22</v>
      </c>
      <c r="D514" s="64">
        <v>9</v>
      </c>
      <c r="E514" s="5">
        <v>3.1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1</v>
      </c>
      <c r="N514" s="3">
        <v>1</v>
      </c>
      <c r="O514" s="3">
        <v>2.1641666666666666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0.4</v>
      </c>
      <c r="W514" s="3">
        <v>0.9</v>
      </c>
      <c r="X514" s="3">
        <v>0</v>
      </c>
      <c r="Y514" s="3">
        <v>0.19333333333333336</v>
      </c>
      <c r="Z514" s="3">
        <v>0</v>
      </c>
      <c r="AA514" s="3">
        <v>0</v>
      </c>
      <c r="AB514" s="3">
        <v>0</v>
      </c>
      <c r="AC514" s="3">
        <v>0</v>
      </c>
      <c r="AD514" s="3">
        <v>0.2</v>
      </c>
      <c r="AE514" s="3">
        <v>0.1</v>
      </c>
      <c r="AF514" s="3">
        <v>9.6000000000000002E-2</v>
      </c>
      <c r="AG514" s="3">
        <v>6.6000000000000003E-2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2</v>
      </c>
      <c r="AR514" s="3">
        <v>0</v>
      </c>
      <c r="AS514" s="3">
        <v>0</v>
      </c>
      <c r="AT514" s="4"/>
    </row>
    <row r="515" spans="1:46" x14ac:dyDescent="0.25">
      <c r="A515" s="65">
        <v>2021</v>
      </c>
      <c r="B515" s="65">
        <v>12</v>
      </c>
      <c r="C515" s="63">
        <v>22</v>
      </c>
      <c r="D515" s="64">
        <v>10</v>
      </c>
      <c r="E515" s="5">
        <v>0.51666666666666661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1</v>
      </c>
      <c r="N515" s="3">
        <v>1</v>
      </c>
      <c r="O515" s="3">
        <v>1.7966666666666666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0.4</v>
      </c>
      <c r="W515" s="3">
        <v>0.9</v>
      </c>
      <c r="X515" s="3">
        <v>0</v>
      </c>
      <c r="Y515" s="3">
        <v>0.2</v>
      </c>
      <c r="Z515" s="3">
        <v>0</v>
      </c>
      <c r="AA515" s="3">
        <v>0</v>
      </c>
      <c r="AB515" s="3">
        <v>0</v>
      </c>
      <c r="AC515" s="3">
        <v>0</v>
      </c>
      <c r="AD515" s="3">
        <v>0.2</v>
      </c>
      <c r="AE515" s="3">
        <v>0.1</v>
      </c>
      <c r="AF515" s="3">
        <v>0.11333333333333334</v>
      </c>
      <c r="AG515" s="3">
        <v>6.6000000000000003E-2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2</v>
      </c>
      <c r="AR515" s="3">
        <v>0</v>
      </c>
      <c r="AS515" s="3">
        <v>0</v>
      </c>
      <c r="AT515" s="4"/>
    </row>
    <row r="516" spans="1:46" x14ac:dyDescent="0.25">
      <c r="A516" s="65">
        <v>2021</v>
      </c>
      <c r="B516" s="65">
        <v>12</v>
      </c>
      <c r="C516" s="63">
        <v>22</v>
      </c>
      <c r="D516" s="64">
        <v>11</v>
      </c>
      <c r="E516" s="5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1</v>
      </c>
      <c r="N516" s="3">
        <v>1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0.4</v>
      </c>
      <c r="W516" s="3">
        <v>0.9</v>
      </c>
      <c r="X516" s="3">
        <v>0</v>
      </c>
      <c r="Y516" s="3">
        <v>0.2</v>
      </c>
      <c r="Z516" s="3">
        <v>0</v>
      </c>
      <c r="AA516" s="3">
        <v>0</v>
      </c>
      <c r="AB516" s="3">
        <v>0</v>
      </c>
      <c r="AC516" s="3">
        <v>0</v>
      </c>
      <c r="AD516" s="3">
        <v>0.2</v>
      </c>
      <c r="AE516" s="3">
        <v>0.1</v>
      </c>
      <c r="AF516" s="3">
        <v>0.2</v>
      </c>
      <c r="AG516" s="3">
        <v>6.6000000000000003E-2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0.51</v>
      </c>
      <c r="AQ516" s="3">
        <v>1.3333333333333333</v>
      </c>
      <c r="AR516" s="3">
        <v>0</v>
      </c>
      <c r="AS516" s="3">
        <v>0</v>
      </c>
      <c r="AT516" s="4"/>
    </row>
    <row r="517" spans="1:46" x14ac:dyDescent="0.25">
      <c r="A517" s="65">
        <v>2021</v>
      </c>
      <c r="B517" s="65">
        <v>12</v>
      </c>
      <c r="C517" s="63">
        <v>22</v>
      </c>
      <c r="D517" s="64">
        <v>12</v>
      </c>
      <c r="E517" s="5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0.5</v>
      </c>
      <c r="N517" s="3">
        <v>1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0.4</v>
      </c>
      <c r="W517" s="3">
        <v>0.9</v>
      </c>
      <c r="X517" s="3">
        <v>0</v>
      </c>
      <c r="Y517" s="3">
        <v>0.2</v>
      </c>
      <c r="Z517" s="3">
        <v>0</v>
      </c>
      <c r="AA517" s="3">
        <v>0</v>
      </c>
      <c r="AB517" s="3">
        <v>0</v>
      </c>
      <c r="AC517" s="3">
        <v>0</v>
      </c>
      <c r="AD517" s="3">
        <v>0.2</v>
      </c>
      <c r="AE517" s="3">
        <v>0.1</v>
      </c>
      <c r="AF517" s="3">
        <v>0.2</v>
      </c>
      <c r="AG517" s="3">
        <v>6.6000000000000003E-2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0.6</v>
      </c>
      <c r="AQ517" s="3">
        <v>0</v>
      </c>
      <c r="AR517" s="3">
        <v>0</v>
      </c>
      <c r="AS517" s="3">
        <v>0</v>
      </c>
      <c r="AT517" s="4"/>
    </row>
    <row r="518" spans="1:46" x14ac:dyDescent="0.25">
      <c r="A518" s="65">
        <v>2021</v>
      </c>
      <c r="B518" s="65">
        <v>12</v>
      </c>
      <c r="C518" s="63">
        <v>22</v>
      </c>
      <c r="D518" s="64">
        <v>13</v>
      </c>
      <c r="E518" s="5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1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0.12666666666666668</v>
      </c>
      <c r="W518" s="3">
        <v>0.9</v>
      </c>
      <c r="X518" s="3">
        <v>0</v>
      </c>
      <c r="Y518" s="3">
        <v>0.2</v>
      </c>
      <c r="Z518" s="3">
        <v>0</v>
      </c>
      <c r="AA518" s="3">
        <v>0</v>
      </c>
      <c r="AB518" s="3">
        <v>0</v>
      </c>
      <c r="AC518" s="3">
        <v>0</v>
      </c>
      <c r="AD518" s="3">
        <v>0.2</v>
      </c>
      <c r="AE518" s="3">
        <v>0.1</v>
      </c>
      <c r="AF518" s="3">
        <v>0.2</v>
      </c>
      <c r="AG518" s="3">
        <v>6.6000000000000003E-2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0.6</v>
      </c>
      <c r="AQ518" s="3">
        <v>0</v>
      </c>
      <c r="AR518" s="3">
        <v>0</v>
      </c>
      <c r="AS518" s="3">
        <v>0</v>
      </c>
      <c r="AT518" s="4"/>
    </row>
    <row r="519" spans="1:46" x14ac:dyDescent="0.25">
      <c r="A519" s="65">
        <v>2021</v>
      </c>
      <c r="B519" s="65">
        <v>12</v>
      </c>
      <c r="C519" s="63">
        <v>22</v>
      </c>
      <c r="D519" s="64">
        <v>14</v>
      </c>
      <c r="E519" s="5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1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0.9</v>
      </c>
      <c r="X519" s="3">
        <v>0</v>
      </c>
      <c r="Y519" s="3">
        <v>0.2</v>
      </c>
      <c r="Z519" s="3">
        <v>0</v>
      </c>
      <c r="AA519" s="3">
        <v>0</v>
      </c>
      <c r="AB519" s="3">
        <v>0</v>
      </c>
      <c r="AC519" s="3">
        <v>0</v>
      </c>
      <c r="AD519" s="3">
        <v>0.18000000000000002</v>
      </c>
      <c r="AE519" s="3">
        <v>0.1</v>
      </c>
      <c r="AF519" s="3">
        <v>0.2</v>
      </c>
      <c r="AG519" s="3">
        <v>6.6000000000000003E-2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0.6</v>
      </c>
      <c r="AQ519" s="3">
        <v>0</v>
      </c>
      <c r="AR519" s="3">
        <v>0</v>
      </c>
      <c r="AS519" s="3">
        <v>0</v>
      </c>
      <c r="AT519" s="4"/>
    </row>
    <row r="520" spans="1:46" x14ac:dyDescent="0.25">
      <c r="A520" s="65">
        <v>2021</v>
      </c>
      <c r="B520" s="65">
        <v>12</v>
      </c>
      <c r="C520" s="63">
        <v>22</v>
      </c>
      <c r="D520" s="64">
        <v>15</v>
      </c>
      <c r="E520" s="5">
        <v>0</v>
      </c>
      <c r="F520" s="3">
        <v>0</v>
      </c>
      <c r="G520" s="3">
        <v>0</v>
      </c>
      <c r="H520" s="3">
        <v>0</v>
      </c>
      <c r="I520" s="3">
        <v>1</v>
      </c>
      <c r="J520" s="3">
        <v>0</v>
      </c>
      <c r="K520" s="3">
        <v>0</v>
      </c>
      <c r="L520" s="3">
        <v>0</v>
      </c>
      <c r="M520" s="3">
        <v>0</v>
      </c>
      <c r="N520" s="3">
        <v>1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0.9</v>
      </c>
      <c r="X520" s="3">
        <v>0</v>
      </c>
      <c r="Y520" s="3">
        <v>0.2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0.1</v>
      </c>
      <c r="AF520" s="3">
        <v>0.2</v>
      </c>
      <c r="AG520" s="3">
        <v>6.6000000000000003E-2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0.6</v>
      </c>
      <c r="AQ520" s="3">
        <v>0</v>
      </c>
      <c r="AR520" s="3">
        <v>0</v>
      </c>
      <c r="AS520" s="3">
        <v>0</v>
      </c>
      <c r="AT520" s="4"/>
    </row>
    <row r="521" spans="1:46" x14ac:dyDescent="0.25">
      <c r="A521" s="65">
        <v>2021</v>
      </c>
      <c r="B521" s="65">
        <v>12</v>
      </c>
      <c r="C521" s="63">
        <v>22</v>
      </c>
      <c r="D521" s="64">
        <v>16</v>
      </c>
      <c r="E521" s="5">
        <v>0</v>
      </c>
      <c r="F521" s="3">
        <v>0</v>
      </c>
      <c r="G521" s="3">
        <v>0</v>
      </c>
      <c r="H521" s="3">
        <v>0</v>
      </c>
      <c r="I521" s="3">
        <v>3</v>
      </c>
      <c r="J521" s="3">
        <v>0</v>
      </c>
      <c r="K521" s="3">
        <v>0</v>
      </c>
      <c r="L521" s="3">
        <v>0</v>
      </c>
      <c r="M521" s="3">
        <v>0.83333333333333337</v>
      </c>
      <c r="N521" s="3">
        <v>1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0.9</v>
      </c>
      <c r="X521" s="3">
        <v>0</v>
      </c>
      <c r="Y521" s="3">
        <v>0.2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0.1</v>
      </c>
      <c r="AF521" s="3">
        <v>0.2</v>
      </c>
      <c r="AG521" s="3">
        <v>6.6000000000000003E-2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0.6</v>
      </c>
      <c r="AQ521" s="3">
        <v>0</v>
      </c>
      <c r="AR521" s="3">
        <v>0</v>
      </c>
      <c r="AS521" s="3">
        <v>0</v>
      </c>
      <c r="AT521" s="4"/>
    </row>
    <row r="522" spans="1:46" x14ac:dyDescent="0.25">
      <c r="A522" s="65">
        <v>2021</v>
      </c>
      <c r="B522" s="65">
        <v>12</v>
      </c>
      <c r="C522" s="63">
        <v>22</v>
      </c>
      <c r="D522" s="64">
        <v>17</v>
      </c>
      <c r="E522" s="5">
        <v>0.2583333333333333</v>
      </c>
      <c r="F522" s="3">
        <v>0</v>
      </c>
      <c r="G522" s="3">
        <v>2.1466666666666665</v>
      </c>
      <c r="H522" s="3">
        <v>0</v>
      </c>
      <c r="I522" s="3">
        <v>3</v>
      </c>
      <c r="J522" s="3">
        <v>0</v>
      </c>
      <c r="K522" s="3">
        <v>0</v>
      </c>
      <c r="L522" s="3">
        <v>0</v>
      </c>
      <c r="M522" s="3">
        <v>1</v>
      </c>
      <c r="N522" s="3">
        <v>1</v>
      </c>
      <c r="O522" s="3">
        <v>2.2050000000000001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0.9</v>
      </c>
      <c r="X522" s="3">
        <v>0</v>
      </c>
      <c r="Y522" s="3">
        <v>0.2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0.1</v>
      </c>
      <c r="AF522" s="3">
        <v>0.2</v>
      </c>
      <c r="AG522" s="3">
        <v>6.6000000000000003E-2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0.06</v>
      </c>
      <c r="AQ522" s="3">
        <v>0</v>
      </c>
      <c r="AR522" s="3">
        <v>0</v>
      </c>
      <c r="AS522" s="3">
        <v>0</v>
      </c>
      <c r="AT522" s="4"/>
    </row>
    <row r="523" spans="1:46" x14ac:dyDescent="0.25">
      <c r="A523" s="65">
        <v>2021</v>
      </c>
      <c r="B523" s="65">
        <v>12</v>
      </c>
      <c r="C523" s="63">
        <v>22</v>
      </c>
      <c r="D523" s="64">
        <v>18</v>
      </c>
      <c r="E523" s="5">
        <v>3.1</v>
      </c>
      <c r="F523" s="3">
        <v>0</v>
      </c>
      <c r="G523" s="3">
        <v>2.2999999999999998</v>
      </c>
      <c r="H523" s="3">
        <v>0</v>
      </c>
      <c r="I523" s="3">
        <v>3</v>
      </c>
      <c r="J523" s="3">
        <v>0</v>
      </c>
      <c r="K523" s="3">
        <v>0</v>
      </c>
      <c r="L523" s="3">
        <v>0</v>
      </c>
      <c r="M523" s="3">
        <v>1</v>
      </c>
      <c r="N523" s="3">
        <v>1</v>
      </c>
      <c r="O523" s="3">
        <v>2.4500000000000002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0.9</v>
      </c>
      <c r="X523" s="3">
        <v>0</v>
      </c>
      <c r="Y523" s="3">
        <v>0.2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0.1</v>
      </c>
      <c r="AF523" s="3">
        <v>0.2</v>
      </c>
      <c r="AG523" s="3">
        <v>6.6000000000000003E-2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4"/>
    </row>
    <row r="524" spans="1:46" x14ac:dyDescent="0.25">
      <c r="A524" s="65">
        <v>2021</v>
      </c>
      <c r="B524" s="65">
        <v>12</v>
      </c>
      <c r="C524" s="63">
        <v>22</v>
      </c>
      <c r="D524" s="64">
        <v>19</v>
      </c>
      <c r="E524" s="5">
        <v>3.1</v>
      </c>
      <c r="F524" s="3">
        <v>0</v>
      </c>
      <c r="G524" s="3">
        <v>2.2999999999999998</v>
      </c>
      <c r="H524" s="3">
        <v>0</v>
      </c>
      <c r="I524" s="3">
        <v>3</v>
      </c>
      <c r="J524" s="3">
        <v>0</v>
      </c>
      <c r="K524" s="3">
        <v>1.2333333333333334</v>
      </c>
      <c r="L524" s="3">
        <v>0</v>
      </c>
      <c r="M524" s="3">
        <v>1</v>
      </c>
      <c r="N524" s="3">
        <v>1</v>
      </c>
      <c r="O524" s="3">
        <v>2.4500000000000002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0.38666666666666671</v>
      </c>
      <c r="W524" s="3">
        <v>0.9</v>
      </c>
      <c r="X524" s="3">
        <v>0</v>
      </c>
      <c r="Y524" s="3">
        <v>0.2</v>
      </c>
      <c r="Z524" s="3">
        <v>0</v>
      </c>
      <c r="AA524" s="3">
        <v>0</v>
      </c>
      <c r="AB524" s="3">
        <v>0</v>
      </c>
      <c r="AC524" s="3">
        <v>0</v>
      </c>
      <c r="AD524" s="3">
        <v>0.13666666666666669</v>
      </c>
      <c r="AE524" s="3">
        <v>0.1</v>
      </c>
      <c r="AF524" s="3">
        <v>0.2</v>
      </c>
      <c r="AG524" s="3">
        <v>6.6000000000000003E-2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2.3000000000000003</v>
      </c>
      <c r="AS524" s="3">
        <v>0</v>
      </c>
      <c r="AT524" s="4"/>
    </row>
    <row r="525" spans="1:46" x14ac:dyDescent="0.25">
      <c r="A525" s="65">
        <v>2021</v>
      </c>
      <c r="B525" s="65">
        <v>12</v>
      </c>
      <c r="C525" s="63">
        <v>22</v>
      </c>
      <c r="D525" s="64">
        <v>20</v>
      </c>
      <c r="E525" s="5">
        <v>3.1</v>
      </c>
      <c r="F525" s="3">
        <v>0</v>
      </c>
      <c r="G525" s="3">
        <v>2.2999999999999998</v>
      </c>
      <c r="H525" s="3">
        <v>0</v>
      </c>
      <c r="I525" s="3">
        <v>3</v>
      </c>
      <c r="J525" s="3">
        <v>0</v>
      </c>
      <c r="K525" s="3">
        <v>2</v>
      </c>
      <c r="L525" s="3">
        <v>0</v>
      </c>
      <c r="M525" s="3">
        <v>1</v>
      </c>
      <c r="N525" s="3">
        <v>1</v>
      </c>
      <c r="O525" s="3">
        <v>2.4500000000000002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0.4</v>
      </c>
      <c r="W525" s="3">
        <v>0.9</v>
      </c>
      <c r="X525" s="3">
        <v>0</v>
      </c>
      <c r="Y525" s="3">
        <v>0.2</v>
      </c>
      <c r="Z525" s="3">
        <v>0</v>
      </c>
      <c r="AA525" s="3">
        <v>0</v>
      </c>
      <c r="AB525" s="3">
        <v>0</v>
      </c>
      <c r="AC525" s="3">
        <v>0</v>
      </c>
      <c r="AD525" s="3">
        <v>0.2</v>
      </c>
      <c r="AE525" s="3">
        <v>0.1</v>
      </c>
      <c r="AF525" s="3">
        <v>0.2</v>
      </c>
      <c r="AG525" s="3">
        <v>6.6000000000000003E-2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6</v>
      </c>
      <c r="AS525" s="3">
        <v>0</v>
      </c>
      <c r="AT525" s="4"/>
    </row>
    <row r="526" spans="1:46" x14ac:dyDescent="0.25">
      <c r="A526" s="65">
        <v>2021</v>
      </c>
      <c r="B526" s="65">
        <v>12</v>
      </c>
      <c r="C526" s="63">
        <v>22</v>
      </c>
      <c r="D526" s="64">
        <v>21</v>
      </c>
      <c r="E526" s="5">
        <v>3.1</v>
      </c>
      <c r="F526" s="3">
        <v>0</v>
      </c>
      <c r="G526" s="3">
        <v>2.2999999999999998</v>
      </c>
      <c r="H526" s="3">
        <v>0</v>
      </c>
      <c r="I526" s="3">
        <v>3</v>
      </c>
      <c r="J526" s="3">
        <v>0</v>
      </c>
      <c r="K526" s="3">
        <v>2</v>
      </c>
      <c r="L526" s="3">
        <v>0</v>
      </c>
      <c r="M526" s="3">
        <v>1</v>
      </c>
      <c r="N526" s="3">
        <v>1</v>
      </c>
      <c r="O526" s="3">
        <v>2.4500000000000002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0.4</v>
      </c>
      <c r="W526" s="3">
        <v>0.9</v>
      </c>
      <c r="X526" s="3">
        <v>0</v>
      </c>
      <c r="Y526" s="3">
        <v>0.2</v>
      </c>
      <c r="Z526" s="3">
        <v>0</v>
      </c>
      <c r="AA526" s="3">
        <v>0</v>
      </c>
      <c r="AB526" s="3">
        <v>0</v>
      </c>
      <c r="AC526" s="3">
        <v>0</v>
      </c>
      <c r="AD526" s="3">
        <v>0.2</v>
      </c>
      <c r="AE526" s="3">
        <v>0.1</v>
      </c>
      <c r="AF526" s="3">
        <v>0.2</v>
      </c>
      <c r="AG526" s="3">
        <v>6.6000000000000003E-2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6</v>
      </c>
      <c r="AS526" s="3">
        <v>0</v>
      </c>
      <c r="AT526" s="4"/>
    </row>
    <row r="527" spans="1:46" x14ac:dyDescent="0.25">
      <c r="A527" s="65">
        <v>2021</v>
      </c>
      <c r="B527" s="65">
        <v>12</v>
      </c>
      <c r="C527" s="63">
        <v>22</v>
      </c>
      <c r="D527" s="64">
        <v>22</v>
      </c>
      <c r="E527" s="5">
        <v>3.1</v>
      </c>
      <c r="F527" s="3">
        <v>0</v>
      </c>
      <c r="G527" s="3">
        <v>2.2999999999999998</v>
      </c>
      <c r="H527" s="3">
        <v>0</v>
      </c>
      <c r="I527" s="3">
        <v>3</v>
      </c>
      <c r="J527" s="3">
        <v>0</v>
      </c>
      <c r="K527" s="3">
        <v>2</v>
      </c>
      <c r="L527" s="3">
        <v>0</v>
      </c>
      <c r="M527" s="3">
        <v>1</v>
      </c>
      <c r="N527" s="3">
        <v>1</v>
      </c>
      <c r="O527" s="3">
        <v>2.4500000000000002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0.4</v>
      </c>
      <c r="W527" s="3">
        <v>0.9</v>
      </c>
      <c r="X527" s="3">
        <v>0</v>
      </c>
      <c r="Y527" s="3">
        <v>0.2</v>
      </c>
      <c r="Z527" s="3">
        <v>0</v>
      </c>
      <c r="AA527" s="3">
        <v>0</v>
      </c>
      <c r="AB527" s="3">
        <v>0</v>
      </c>
      <c r="AC527" s="3">
        <v>0</v>
      </c>
      <c r="AD527" s="3">
        <v>0.2</v>
      </c>
      <c r="AE527" s="3">
        <v>0.1</v>
      </c>
      <c r="AF527" s="3">
        <v>0.2</v>
      </c>
      <c r="AG527" s="3">
        <v>6.6000000000000003E-2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6</v>
      </c>
      <c r="AS527" s="3">
        <v>0</v>
      </c>
      <c r="AT527" s="4"/>
    </row>
    <row r="528" spans="1:46" x14ac:dyDescent="0.25">
      <c r="A528" s="65">
        <v>2021</v>
      </c>
      <c r="B528" s="65">
        <v>12</v>
      </c>
      <c r="C528" s="63">
        <v>22</v>
      </c>
      <c r="D528" s="64">
        <v>23</v>
      </c>
      <c r="E528" s="5">
        <v>3.1</v>
      </c>
      <c r="F528" s="3">
        <v>0</v>
      </c>
      <c r="G528" s="3">
        <v>2.2999999999999998</v>
      </c>
      <c r="H528" s="3">
        <v>0</v>
      </c>
      <c r="I528" s="3">
        <v>3</v>
      </c>
      <c r="J528" s="3">
        <v>0</v>
      </c>
      <c r="K528" s="3">
        <v>2</v>
      </c>
      <c r="L528" s="3">
        <v>0</v>
      </c>
      <c r="M528" s="3">
        <v>1</v>
      </c>
      <c r="N528" s="3">
        <v>1</v>
      </c>
      <c r="O528" s="3">
        <v>2.4500000000000002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0.4</v>
      </c>
      <c r="W528" s="3">
        <v>0.9</v>
      </c>
      <c r="X528" s="3">
        <v>0</v>
      </c>
      <c r="Y528" s="3">
        <v>0.2</v>
      </c>
      <c r="Z528" s="3">
        <v>0</v>
      </c>
      <c r="AA528" s="3">
        <v>0</v>
      </c>
      <c r="AB528" s="3">
        <v>0</v>
      </c>
      <c r="AC528" s="3">
        <v>0</v>
      </c>
      <c r="AD528" s="3">
        <v>0.2</v>
      </c>
      <c r="AE528" s="3">
        <v>0.1</v>
      </c>
      <c r="AF528" s="3">
        <v>0.2</v>
      </c>
      <c r="AG528" s="3">
        <v>6.6000000000000003E-2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0.54</v>
      </c>
      <c r="AQ528" s="3">
        <v>0</v>
      </c>
      <c r="AR528" s="3">
        <v>6</v>
      </c>
      <c r="AS528" s="3">
        <v>0</v>
      </c>
      <c r="AT528" s="4"/>
    </row>
    <row r="529" spans="1:46" x14ac:dyDescent="0.25">
      <c r="A529" s="65">
        <v>2021</v>
      </c>
      <c r="B529" s="65">
        <v>12</v>
      </c>
      <c r="C529" s="63">
        <v>22</v>
      </c>
      <c r="D529" s="64">
        <v>24</v>
      </c>
      <c r="E529" s="5">
        <v>3.1</v>
      </c>
      <c r="F529" s="3">
        <v>0</v>
      </c>
      <c r="G529" s="3">
        <v>2.2999999999999998</v>
      </c>
      <c r="H529" s="3">
        <v>0</v>
      </c>
      <c r="I529" s="3">
        <v>3</v>
      </c>
      <c r="J529" s="3">
        <v>0</v>
      </c>
      <c r="K529" s="3">
        <v>2</v>
      </c>
      <c r="L529" s="3">
        <v>0</v>
      </c>
      <c r="M529" s="3">
        <v>1</v>
      </c>
      <c r="N529" s="3">
        <v>1</v>
      </c>
      <c r="O529" s="3">
        <v>2.4500000000000002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0.4</v>
      </c>
      <c r="W529" s="3">
        <v>0.9</v>
      </c>
      <c r="X529" s="3">
        <v>0</v>
      </c>
      <c r="Y529" s="3">
        <v>0.2</v>
      </c>
      <c r="Z529" s="3">
        <v>0</v>
      </c>
      <c r="AA529" s="3">
        <v>0</v>
      </c>
      <c r="AB529" s="3">
        <v>0</v>
      </c>
      <c r="AC529" s="3">
        <v>0</v>
      </c>
      <c r="AD529" s="3">
        <v>0.2</v>
      </c>
      <c r="AE529" s="3">
        <v>0.1</v>
      </c>
      <c r="AF529" s="3">
        <v>0.2</v>
      </c>
      <c r="AG529" s="3">
        <v>6.6000000000000003E-2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0.6</v>
      </c>
      <c r="AQ529" s="3">
        <v>0</v>
      </c>
      <c r="AR529" s="3">
        <v>6</v>
      </c>
      <c r="AS529" s="3">
        <v>0</v>
      </c>
      <c r="AT529" s="4"/>
    </row>
    <row r="530" spans="1:46" x14ac:dyDescent="0.25">
      <c r="A530" s="65">
        <v>2021</v>
      </c>
      <c r="B530" s="65">
        <v>12</v>
      </c>
      <c r="C530" s="63">
        <v>23</v>
      </c>
      <c r="D530" s="64">
        <v>1</v>
      </c>
      <c r="E530" s="5">
        <v>3.1</v>
      </c>
      <c r="F530" s="3">
        <v>0</v>
      </c>
      <c r="G530" s="3">
        <v>1.4566666666666666</v>
      </c>
      <c r="H530" s="3">
        <v>0</v>
      </c>
      <c r="I530" s="3">
        <v>3</v>
      </c>
      <c r="J530" s="3">
        <v>0</v>
      </c>
      <c r="K530" s="3">
        <v>1.4333333333333333</v>
      </c>
      <c r="L530" s="3">
        <v>0</v>
      </c>
      <c r="M530" s="3">
        <v>1</v>
      </c>
      <c r="N530" s="3">
        <v>1</v>
      </c>
      <c r="O530" s="3">
        <v>2.4500000000000002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0.9</v>
      </c>
      <c r="X530" s="3">
        <v>0</v>
      </c>
      <c r="Y530" s="3">
        <v>0.2</v>
      </c>
      <c r="Z530" s="3">
        <v>0</v>
      </c>
      <c r="AA530" s="3">
        <v>0</v>
      </c>
      <c r="AB530" s="3">
        <v>0</v>
      </c>
      <c r="AC530" s="3">
        <v>0</v>
      </c>
      <c r="AD530" s="3">
        <v>0.2</v>
      </c>
      <c r="AE530" s="3">
        <v>0.1</v>
      </c>
      <c r="AF530" s="3">
        <v>0.2</v>
      </c>
      <c r="AG530" s="3">
        <v>6.6000000000000003E-2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0.6</v>
      </c>
      <c r="AQ530" s="3">
        <v>0</v>
      </c>
      <c r="AR530" s="3">
        <v>0</v>
      </c>
      <c r="AS530" s="3">
        <v>0</v>
      </c>
      <c r="AT530" s="4"/>
    </row>
    <row r="531" spans="1:46" x14ac:dyDescent="0.25">
      <c r="A531" s="65">
        <v>2021</v>
      </c>
      <c r="B531" s="65">
        <v>12</v>
      </c>
      <c r="C531" s="63">
        <v>23</v>
      </c>
      <c r="D531" s="64">
        <v>2</v>
      </c>
      <c r="E531" s="5">
        <v>3.1</v>
      </c>
      <c r="F531" s="3">
        <v>0</v>
      </c>
      <c r="G531" s="3">
        <v>0</v>
      </c>
      <c r="H531" s="3">
        <v>0</v>
      </c>
      <c r="I531" s="3">
        <v>3</v>
      </c>
      <c r="J531" s="3">
        <v>0</v>
      </c>
      <c r="K531" s="3">
        <v>0</v>
      </c>
      <c r="L531" s="3">
        <v>0</v>
      </c>
      <c r="M531" s="3">
        <v>1</v>
      </c>
      <c r="N531" s="3">
        <v>1</v>
      </c>
      <c r="O531" s="3">
        <v>2.4500000000000002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0.9</v>
      </c>
      <c r="X531" s="3">
        <v>0</v>
      </c>
      <c r="Y531" s="3">
        <v>0.2</v>
      </c>
      <c r="Z531" s="3">
        <v>0</v>
      </c>
      <c r="AA531" s="3">
        <v>0</v>
      </c>
      <c r="AB531" s="3">
        <v>0</v>
      </c>
      <c r="AC531" s="3">
        <v>0</v>
      </c>
      <c r="AD531" s="3">
        <v>0.2</v>
      </c>
      <c r="AE531" s="3">
        <v>0.1</v>
      </c>
      <c r="AF531" s="3">
        <v>0.2</v>
      </c>
      <c r="AG531" s="3">
        <v>6.6000000000000003E-2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0.6</v>
      </c>
      <c r="AQ531" s="3">
        <v>0</v>
      </c>
      <c r="AR531" s="3">
        <v>0</v>
      </c>
      <c r="AS531" s="3">
        <v>0</v>
      </c>
      <c r="AT531" s="4"/>
    </row>
    <row r="532" spans="1:46" x14ac:dyDescent="0.25">
      <c r="A532" s="65">
        <v>2021</v>
      </c>
      <c r="B532" s="65">
        <v>12</v>
      </c>
      <c r="C532" s="63">
        <v>23</v>
      </c>
      <c r="D532" s="64">
        <v>3</v>
      </c>
      <c r="E532" s="5">
        <v>0</v>
      </c>
      <c r="F532" s="3">
        <v>0</v>
      </c>
      <c r="G532" s="3">
        <v>0</v>
      </c>
      <c r="H532" s="3">
        <v>0</v>
      </c>
      <c r="I532" s="3">
        <v>3</v>
      </c>
      <c r="J532" s="3">
        <v>0</v>
      </c>
      <c r="K532" s="3">
        <v>0</v>
      </c>
      <c r="L532" s="3">
        <v>0</v>
      </c>
      <c r="M532" s="3">
        <v>1</v>
      </c>
      <c r="N532" s="3">
        <v>1</v>
      </c>
      <c r="O532" s="3">
        <v>2.4500000000000002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0.9</v>
      </c>
      <c r="X532" s="3">
        <v>0</v>
      </c>
      <c r="Y532" s="3">
        <v>0.2</v>
      </c>
      <c r="Z532" s="3">
        <v>0</v>
      </c>
      <c r="AA532" s="3">
        <v>0</v>
      </c>
      <c r="AB532" s="3">
        <v>0</v>
      </c>
      <c r="AC532" s="3">
        <v>0</v>
      </c>
      <c r="AD532" s="3">
        <v>0.2</v>
      </c>
      <c r="AE532" s="3">
        <v>0.1</v>
      </c>
      <c r="AF532" s="3">
        <v>0.2</v>
      </c>
      <c r="AG532" s="3">
        <v>6.6000000000000003E-2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0.6</v>
      </c>
      <c r="AQ532" s="3">
        <v>0</v>
      </c>
      <c r="AR532" s="3">
        <v>0</v>
      </c>
      <c r="AS532" s="3">
        <v>0</v>
      </c>
      <c r="AT532" s="4"/>
    </row>
    <row r="533" spans="1:46" x14ac:dyDescent="0.25">
      <c r="A533" s="65">
        <v>2021</v>
      </c>
      <c r="B533" s="65">
        <v>12</v>
      </c>
      <c r="C533" s="63">
        <v>23</v>
      </c>
      <c r="D533" s="64">
        <v>4</v>
      </c>
      <c r="E533" s="5">
        <v>0</v>
      </c>
      <c r="F533" s="3">
        <v>0</v>
      </c>
      <c r="G533" s="3">
        <v>0</v>
      </c>
      <c r="H533" s="3">
        <v>0</v>
      </c>
      <c r="I533" s="3">
        <v>3</v>
      </c>
      <c r="J533" s="3">
        <v>0</v>
      </c>
      <c r="K533" s="3">
        <v>0</v>
      </c>
      <c r="L533" s="3">
        <v>0</v>
      </c>
      <c r="M533" s="3">
        <v>1</v>
      </c>
      <c r="N533" s="3">
        <v>1</v>
      </c>
      <c r="O533" s="3">
        <v>2.4500000000000002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0.9</v>
      </c>
      <c r="X533" s="3">
        <v>0</v>
      </c>
      <c r="Y533" s="3">
        <v>0.20500000000000002</v>
      </c>
      <c r="Z533" s="3">
        <v>0</v>
      </c>
      <c r="AA533" s="3">
        <v>0</v>
      </c>
      <c r="AB533" s="3">
        <v>0</v>
      </c>
      <c r="AC533" s="3">
        <v>0</v>
      </c>
      <c r="AD533" s="3">
        <v>0.2</v>
      </c>
      <c r="AE533" s="3">
        <v>0.1</v>
      </c>
      <c r="AF533" s="3">
        <v>0.2</v>
      </c>
      <c r="AG533" s="3">
        <v>6.6000000000000003E-2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0.6</v>
      </c>
      <c r="AQ533" s="3">
        <v>0</v>
      </c>
      <c r="AR533" s="3">
        <v>0</v>
      </c>
      <c r="AS533" s="3">
        <v>0</v>
      </c>
      <c r="AT533" s="4"/>
    </row>
    <row r="534" spans="1:46" x14ac:dyDescent="0.25">
      <c r="A534" s="65">
        <v>2021</v>
      </c>
      <c r="B534" s="65">
        <v>12</v>
      </c>
      <c r="C534" s="63">
        <v>23</v>
      </c>
      <c r="D534" s="64">
        <v>5</v>
      </c>
      <c r="E534" s="5">
        <v>0</v>
      </c>
      <c r="F534" s="3">
        <v>0</v>
      </c>
      <c r="G534" s="3">
        <v>0</v>
      </c>
      <c r="H534" s="3">
        <v>0</v>
      </c>
      <c r="I534" s="3">
        <v>3</v>
      </c>
      <c r="J534" s="3">
        <v>0</v>
      </c>
      <c r="K534" s="3">
        <v>0</v>
      </c>
      <c r="L534" s="3">
        <v>0</v>
      </c>
      <c r="M534" s="3">
        <v>0</v>
      </c>
      <c r="N534" s="3">
        <v>1</v>
      </c>
      <c r="O534" s="3">
        <v>2.4500000000000002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0.9</v>
      </c>
      <c r="X534" s="3">
        <v>0</v>
      </c>
      <c r="Y534" s="3">
        <v>0.3</v>
      </c>
      <c r="Z534" s="3">
        <v>0</v>
      </c>
      <c r="AA534" s="3">
        <v>0</v>
      </c>
      <c r="AB534" s="3">
        <v>0</v>
      </c>
      <c r="AC534" s="3">
        <v>0</v>
      </c>
      <c r="AD534" s="3">
        <v>0.2</v>
      </c>
      <c r="AE534" s="3">
        <v>0.1</v>
      </c>
      <c r="AF534" s="3">
        <v>0.2</v>
      </c>
      <c r="AG534" s="3">
        <v>6.6000000000000003E-2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0.6</v>
      </c>
      <c r="AQ534" s="3">
        <v>0</v>
      </c>
      <c r="AR534" s="3">
        <v>0</v>
      </c>
      <c r="AS534" s="3">
        <v>0</v>
      </c>
      <c r="AT534" s="4"/>
    </row>
    <row r="535" spans="1:46" x14ac:dyDescent="0.25">
      <c r="A535" s="65">
        <v>2021</v>
      </c>
      <c r="B535" s="65">
        <v>12</v>
      </c>
      <c r="C535" s="63">
        <v>23</v>
      </c>
      <c r="D535" s="64">
        <v>6</v>
      </c>
      <c r="E535" s="5">
        <v>0</v>
      </c>
      <c r="F535" s="3">
        <v>0</v>
      </c>
      <c r="G535" s="3">
        <v>0</v>
      </c>
      <c r="H535" s="3">
        <v>0</v>
      </c>
      <c r="I535" s="3">
        <v>3</v>
      </c>
      <c r="J535" s="3">
        <v>0</v>
      </c>
      <c r="K535" s="3">
        <v>0</v>
      </c>
      <c r="L535" s="3">
        <v>0</v>
      </c>
      <c r="M535" s="3">
        <v>0</v>
      </c>
      <c r="N535" s="3">
        <v>1</v>
      </c>
      <c r="O535" s="3">
        <v>2.4500000000000002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0.9</v>
      </c>
      <c r="X535" s="3">
        <v>0</v>
      </c>
      <c r="Y535" s="3">
        <v>0.3</v>
      </c>
      <c r="Z535" s="3">
        <v>0</v>
      </c>
      <c r="AA535" s="3">
        <v>0</v>
      </c>
      <c r="AB535" s="3">
        <v>0</v>
      </c>
      <c r="AC535" s="3">
        <v>0</v>
      </c>
      <c r="AD535" s="3">
        <v>0.2</v>
      </c>
      <c r="AE535" s="3">
        <v>0.1</v>
      </c>
      <c r="AF535" s="3">
        <v>0.2</v>
      </c>
      <c r="AG535" s="3">
        <v>6.6000000000000003E-2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0.6</v>
      </c>
      <c r="AQ535" s="3">
        <v>0</v>
      </c>
      <c r="AR535" s="3">
        <v>0</v>
      </c>
      <c r="AS535" s="3">
        <v>0</v>
      </c>
      <c r="AT535" s="4"/>
    </row>
    <row r="536" spans="1:46" x14ac:dyDescent="0.25">
      <c r="A536" s="65">
        <v>2021</v>
      </c>
      <c r="B536" s="65">
        <v>12</v>
      </c>
      <c r="C536" s="63">
        <v>23</v>
      </c>
      <c r="D536" s="64">
        <v>7</v>
      </c>
      <c r="E536" s="5">
        <v>0</v>
      </c>
      <c r="F536" s="3">
        <v>0</v>
      </c>
      <c r="G536" s="3">
        <v>0</v>
      </c>
      <c r="H536" s="3">
        <v>0</v>
      </c>
      <c r="I536" s="3">
        <v>3</v>
      </c>
      <c r="J536" s="3">
        <v>0</v>
      </c>
      <c r="K536" s="3">
        <v>0</v>
      </c>
      <c r="L536" s="3">
        <v>0</v>
      </c>
      <c r="M536" s="3">
        <v>0</v>
      </c>
      <c r="N536" s="3">
        <v>1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0.37333333333333335</v>
      </c>
      <c r="W536" s="3">
        <v>0.9</v>
      </c>
      <c r="X536" s="3">
        <v>0</v>
      </c>
      <c r="Y536" s="3">
        <v>0.3</v>
      </c>
      <c r="Z536" s="3">
        <v>0</v>
      </c>
      <c r="AA536" s="3">
        <v>0</v>
      </c>
      <c r="AB536" s="3">
        <v>0</v>
      </c>
      <c r="AC536" s="3">
        <v>0</v>
      </c>
      <c r="AD536" s="3">
        <v>0.2</v>
      </c>
      <c r="AE536" s="3">
        <v>0.1</v>
      </c>
      <c r="AF536" s="3">
        <v>0.2</v>
      </c>
      <c r="AG536" s="3">
        <v>6.6000000000000003E-2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0.6</v>
      </c>
      <c r="AQ536" s="3">
        <v>0</v>
      </c>
      <c r="AR536" s="3">
        <v>0</v>
      </c>
      <c r="AS536" s="3">
        <v>0</v>
      </c>
      <c r="AT536" s="4"/>
    </row>
    <row r="537" spans="1:46" x14ac:dyDescent="0.25">
      <c r="A537" s="65">
        <v>2021</v>
      </c>
      <c r="B537" s="65">
        <v>12</v>
      </c>
      <c r="C537" s="63">
        <v>23</v>
      </c>
      <c r="D537" s="64">
        <v>8</v>
      </c>
      <c r="E537" s="5">
        <v>0</v>
      </c>
      <c r="F537" s="3">
        <v>0</v>
      </c>
      <c r="G537" s="3">
        <v>0</v>
      </c>
      <c r="H537" s="3">
        <v>0</v>
      </c>
      <c r="I537" s="3">
        <v>3</v>
      </c>
      <c r="J537" s="3">
        <v>0</v>
      </c>
      <c r="K537" s="3">
        <v>0</v>
      </c>
      <c r="L537" s="3">
        <v>0</v>
      </c>
      <c r="M537" s="3">
        <v>0</v>
      </c>
      <c r="N537" s="3">
        <v>1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0.4</v>
      </c>
      <c r="W537" s="3">
        <v>0.9</v>
      </c>
      <c r="X537" s="3">
        <v>0</v>
      </c>
      <c r="Y537" s="3">
        <v>0.3</v>
      </c>
      <c r="Z537" s="3">
        <v>0</v>
      </c>
      <c r="AA537" s="3">
        <v>0</v>
      </c>
      <c r="AB537" s="3">
        <v>0</v>
      </c>
      <c r="AC537" s="3">
        <v>0</v>
      </c>
      <c r="AD537" s="3">
        <v>0.2</v>
      </c>
      <c r="AE537" s="3">
        <v>0.1</v>
      </c>
      <c r="AF537" s="3">
        <v>0.2</v>
      </c>
      <c r="AG537" s="3">
        <v>6.6000000000000003E-2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0.6</v>
      </c>
      <c r="AQ537" s="3">
        <v>0</v>
      </c>
      <c r="AR537" s="3">
        <v>0</v>
      </c>
      <c r="AS537" s="3">
        <v>0</v>
      </c>
      <c r="AT537" s="4"/>
    </row>
    <row r="538" spans="1:46" x14ac:dyDescent="0.25">
      <c r="A538" s="65">
        <v>2021</v>
      </c>
      <c r="B538" s="65">
        <v>12</v>
      </c>
      <c r="C538" s="63">
        <v>23</v>
      </c>
      <c r="D538" s="64">
        <v>9</v>
      </c>
      <c r="E538" s="5">
        <v>0</v>
      </c>
      <c r="F538" s="3">
        <v>0</v>
      </c>
      <c r="G538" s="3">
        <v>0</v>
      </c>
      <c r="H538" s="3">
        <v>0</v>
      </c>
      <c r="I538" s="3">
        <v>0.4</v>
      </c>
      <c r="J538" s="3">
        <v>0</v>
      </c>
      <c r="K538" s="3">
        <v>0</v>
      </c>
      <c r="L538" s="3">
        <v>0</v>
      </c>
      <c r="M538" s="3">
        <v>0</v>
      </c>
      <c r="N538" s="3">
        <v>1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0.4</v>
      </c>
      <c r="W538" s="3">
        <v>0.9</v>
      </c>
      <c r="X538" s="3">
        <v>0</v>
      </c>
      <c r="Y538" s="3">
        <v>0.3</v>
      </c>
      <c r="Z538" s="3">
        <v>0</v>
      </c>
      <c r="AA538" s="3">
        <v>0</v>
      </c>
      <c r="AB538" s="3">
        <v>0</v>
      </c>
      <c r="AC538" s="3">
        <v>0</v>
      </c>
      <c r="AD538" s="3">
        <v>0.2</v>
      </c>
      <c r="AE538" s="3">
        <v>0.1</v>
      </c>
      <c r="AF538" s="3">
        <v>0.2</v>
      </c>
      <c r="AG538" s="3">
        <v>6.6000000000000003E-2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0.37999999999999995</v>
      </c>
      <c r="AQ538" s="3">
        <v>0</v>
      </c>
      <c r="AR538" s="3">
        <v>0</v>
      </c>
      <c r="AS538" s="3">
        <v>0</v>
      </c>
      <c r="AT538" s="4"/>
    </row>
    <row r="539" spans="1:46" x14ac:dyDescent="0.25">
      <c r="A539" s="65">
        <v>2021</v>
      </c>
      <c r="B539" s="65">
        <v>12</v>
      </c>
      <c r="C539" s="63">
        <v>23</v>
      </c>
      <c r="D539" s="64">
        <v>10</v>
      </c>
      <c r="E539" s="5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0.95</v>
      </c>
      <c r="N539" s="3">
        <v>1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0.4</v>
      </c>
      <c r="W539" s="3">
        <v>0.9</v>
      </c>
      <c r="X539" s="3">
        <v>0</v>
      </c>
      <c r="Y539" s="3">
        <v>0.3</v>
      </c>
      <c r="Z539" s="3">
        <v>0</v>
      </c>
      <c r="AA539" s="3">
        <v>0</v>
      </c>
      <c r="AB539" s="3">
        <v>0</v>
      </c>
      <c r="AC539" s="3">
        <v>0</v>
      </c>
      <c r="AD539" s="3">
        <v>0.2</v>
      </c>
      <c r="AE539" s="3">
        <v>0.1</v>
      </c>
      <c r="AF539" s="3">
        <v>0.2</v>
      </c>
      <c r="AG539" s="3">
        <v>6.6000000000000003E-2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4"/>
    </row>
    <row r="540" spans="1:46" x14ac:dyDescent="0.25">
      <c r="A540" s="65">
        <v>2021</v>
      </c>
      <c r="B540" s="65">
        <v>12</v>
      </c>
      <c r="C540" s="63">
        <v>23</v>
      </c>
      <c r="D540" s="64">
        <v>11</v>
      </c>
      <c r="E540" s="5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1</v>
      </c>
      <c r="N540" s="3">
        <v>1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0.4</v>
      </c>
      <c r="W540" s="3">
        <v>0.9</v>
      </c>
      <c r="X540" s="3">
        <v>0</v>
      </c>
      <c r="Y540" s="3">
        <v>6.5000000000000002E-2</v>
      </c>
      <c r="Z540" s="3">
        <v>0</v>
      </c>
      <c r="AA540" s="3">
        <v>0</v>
      </c>
      <c r="AB540" s="3">
        <v>0</v>
      </c>
      <c r="AC540" s="3">
        <v>0</v>
      </c>
      <c r="AD540" s="3">
        <v>0.2</v>
      </c>
      <c r="AE540" s="3">
        <v>0.1</v>
      </c>
      <c r="AF540" s="3">
        <v>0.2</v>
      </c>
      <c r="AG540" s="3">
        <v>6.6000000000000003E-2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4"/>
    </row>
    <row r="541" spans="1:46" x14ac:dyDescent="0.25">
      <c r="A541" s="65">
        <v>2021</v>
      </c>
      <c r="B541" s="65">
        <v>12</v>
      </c>
      <c r="C541" s="63">
        <v>23</v>
      </c>
      <c r="D541" s="64">
        <v>12</v>
      </c>
      <c r="E541" s="5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1</v>
      </c>
      <c r="N541" s="3">
        <v>1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0.4</v>
      </c>
      <c r="W541" s="3">
        <v>0.9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0.2</v>
      </c>
      <c r="AE541" s="3">
        <v>0.1</v>
      </c>
      <c r="AF541" s="3">
        <v>0.2</v>
      </c>
      <c r="AG541" s="3">
        <v>6.6000000000000003E-2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4"/>
    </row>
    <row r="542" spans="1:46" x14ac:dyDescent="0.25">
      <c r="A542" s="65">
        <v>2021</v>
      </c>
      <c r="B542" s="65">
        <v>12</v>
      </c>
      <c r="C542" s="63">
        <v>23</v>
      </c>
      <c r="D542" s="64">
        <v>13</v>
      </c>
      <c r="E542" s="5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1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0.11333333333333334</v>
      </c>
      <c r="W542" s="3">
        <v>0.9</v>
      </c>
      <c r="X542" s="3">
        <v>0</v>
      </c>
      <c r="Y542" s="3">
        <v>0.66499999999999992</v>
      </c>
      <c r="Z542" s="3">
        <v>0</v>
      </c>
      <c r="AA542" s="3">
        <v>0</v>
      </c>
      <c r="AB542" s="3">
        <v>0</v>
      </c>
      <c r="AC542" s="3">
        <v>0</v>
      </c>
      <c r="AD542" s="3">
        <v>0.2</v>
      </c>
      <c r="AE542" s="3">
        <v>0.1</v>
      </c>
      <c r="AF542" s="3">
        <v>0.2</v>
      </c>
      <c r="AG542" s="3">
        <v>6.6000000000000003E-2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4"/>
    </row>
    <row r="543" spans="1:46" x14ac:dyDescent="0.25">
      <c r="A543" s="65">
        <v>2021</v>
      </c>
      <c r="B543" s="65">
        <v>12</v>
      </c>
      <c r="C543" s="63">
        <v>23</v>
      </c>
      <c r="D543" s="64">
        <v>14</v>
      </c>
      <c r="E543" s="5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1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0.9</v>
      </c>
      <c r="X543" s="3">
        <v>0</v>
      </c>
      <c r="Y543" s="3">
        <v>0.7</v>
      </c>
      <c r="Z543" s="3">
        <v>0</v>
      </c>
      <c r="AA543" s="3">
        <v>0</v>
      </c>
      <c r="AB543" s="3">
        <v>0</v>
      </c>
      <c r="AC543" s="3">
        <v>0</v>
      </c>
      <c r="AD543" s="3">
        <v>0.19333333333333336</v>
      </c>
      <c r="AE543" s="3">
        <v>0.1</v>
      </c>
      <c r="AF543" s="3">
        <v>0.2</v>
      </c>
      <c r="AG543" s="3">
        <v>6.6000000000000003E-2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4"/>
    </row>
    <row r="544" spans="1:46" x14ac:dyDescent="0.25">
      <c r="A544" s="65">
        <v>2021</v>
      </c>
      <c r="B544" s="65">
        <v>12</v>
      </c>
      <c r="C544" s="63">
        <v>23</v>
      </c>
      <c r="D544" s="64">
        <v>15</v>
      </c>
      <c r="E544" s="5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1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0.9</v>
      </c>
      <c r="X544" s="3">
        <v>0</v>
      </c>
      <c r="Y544" s="3">
        <v>0.40833333333333333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0.1</v>
      </c>
      <c r="AF544" s="3">
        <v>0.2</v>
      </c>
      <c r="AG544" s="3">
        <v>6.6000000000000003E-2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4"/>
    </row>
    <row r="545" spans="1:46" x14ac:dyDescent="0.25">
      <c r="A545" s="65">
        <v>2021</v>
      </c>
      <c r="B545" s="65">
        <v>12</v>
      </c>
      <c r="C545" s="63">
        <v>23</v>
      </c>
      <c r="D545" s="64">
        <v>16</v>
      </c>
      <c r="E545" s="5">
        <v>0</v>
      </c>
      <c r="F545" s="3">
        <v>0</v>
      </c>
      <c r="G545" s="3">
        <v>0</v>
      </c>
      <c r="H545" s="3">
        <v>0</v>
      </c>
      <c r="I545" s="3">
        <v>0</v>
      </c>
      <c r="J545" s="3">
        <v>1.7333333333333334</v>
      </c>
      <c r="K545" s="3">
        <v>0</v>
      </c>
      <c r="L545" s="3">
        <v>0</v>
      </c>
      <c r="M545" s="3">
        <v>0</v>
      </c>
      <c r="N545" s="3">
        <v>1</v>
      </c>
      <c r="O545" s="3">
        <v>0</v>
      </c>
      <c r="P545" s="3">
        <v>2.08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0.9</v>
      </c>
      <c r="X545" s="3">
        <v>0</v>
      </c>
      <c r="Y545" s="3">
        <v>0.7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0.1</v>
      </c>
      <c r="AF545" s="3">
        <v>0.20000000000000004</v>
      </c>
      <c r="AG545" s="3">
        <v>6.6000000000000003E-2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4"/>
    </row>
    <row r="546" spans="1:46" x14ac:dyDescent="0.25">
      <c r="A546" s="65">
        <v>2021</v>
      </c>
      <c r="B546" s="65">
        <v>12</v>
      </c>
      <c r="C546" s="63">
        <v>23</v>
      </c>
      <c r="D546" s="64">
        <v>17</v>
      </c>
      <c r="E546" s="5">
        <v>0</v>
      </c>
      <c r="F546" s="3">
        <v>0</v>
      </c>
      <c r="G546" s="3">
        <v>0</v>
      </c>
      <c r="H546" s="3">
        <v>3.5466666666666664</v>
      </c>
      <c r="I546" s="3">
        <v>0</v>
      </c>
      <c r="J546" s="3">
        <v>2</v>
      </c>
      <c r="K546" s="3">
        <v>0</v>
      </c>
      <c r="L546" s="3">
        <v>0</v>
      </c>
      <c r="M546" s="3">
        <v>0</v>
      </c>
      <c r="N546" s="3">
        <v>1</v>
      </c>
      <c r="O546" s="3">
        <v>0</v>
      </c>
      <c r="P546" s="3">
        <v>2.6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0.9</v>
      </c>
      <c r="X546" s="3">
        <v>0</v>
      </c>
      <c r="Y546" s="3">
        <v>4.6666666666666662E-2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0.1</v>
      </c>
      <c r="AF546" s="3">
        <v>0.2</v>
      </c>
      <c r="AG546" s="3">
        <v>6.6000000000000003E-2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4"/>
    </row>
    <row r="547" spans="1:46" x14ac:dyDescent="0.25">
      <c r="A547" s="65">
        <v>2021</v>
      </c>
      <c r="B547" s="65">
        <v>12</v>
      </c>
      <c r="C547" s="63">
        <v>23</v>
      </c>
      <c r="D547" s="64">
        <v>18</v>
      </c>
      <c r="E547" s="5">
        <v>0</v>
      </c>
      <c r="F547" s="3">
        <v>3.2683333333333335</v>
      </c>
      <c r="G547" s="3">
        <v>0</v>
      </c>
      <c r="H547" s="3">
        <v>3.8</v>
      </c>
      <c r="I547" s="3">
        <v>0</v>
      </c>
      <c r="J547" s="3">
        <v>2</v>
      </c>
      <c r="K547" s="3">
        <v>0</v>
      </c>
      <c r="L547" s="3">
        <v>0.6</v>
      </c>
      <c r="M547" s="3">
        <v>0.11666666666666667</v>
      </c>
      <c r="N547" s="3">
        <v>1</v>
      </c>
      <c r="O547" s="3">
        <v>0</v>
      </c>
      <c r="P547" s="3">
        <v>2.6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0.9</v>
      </c>
      <c r="X547" s="3">
        <v>0</v>
      </c>
      <c r="Y547" s="3">
        <v>0.23399999999999999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0.1</v>
      </c>
      <c r="AF547" s="3">
        <v>0.2</v>
      </c>
      <c r="AG547" s="3">
        <v>6.6000000000000003E-2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0.7</v>
      </c>
      <c r="AR547" s="3">
        <v>0</v>
      </c>
      <c r="AS547" s="3">
        <v>0</v>
      </c>
      <c r="AT547" s="4"/>
    </row>
    <row r="548" spans="1:46" x14ac:dyDescent="0.25">
      <c r="A548" s="65">
        <v>2021</v>
      </c>
      <c r="B548" s="65">
        <v>12</v>
      </c>
      <c r="C548" s="63">
        <v>23</v>
      </c>
      <c r="D548" s="64">
        <v>19</v>
      </c>
      <c r="E548" s="5">
        <v>0</v>
      </c>
      <c r="F548" s="3">
        <v>3.7</v>
      </c>
      <c r="G548" s="3">
        <v>0</v>
      </c>
      <c r="H548" s="3">
        <v>3.8</v>
      </c>
      <c r="I548" s="3">
        <v>0</v>
      </c>
      <c r="J548" s="3">
        <v>2</v>
      </c>
      <c r="K548" s="3">
        <v>0</v>
      </c>
      <c r="L548" s="3">
        <v>2</v>
      </c>
      <c r="M548" s="3">
        <v>1</v>
      </c>
      <c r="N548" s="3">
        <v>1</v>
      </c>
      <c r="O548" s="3">
        <v>0</v>
      </c>
      <c r="P548" s="3">
        <v>2.6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0.33333333333333337</v>
      </c>
      <c r="W548" s="3">
        <v>0.9</v>
      </c>
      <c r="X548" s="3">
        <v>0</v>
      </c>
      <c r="Y548" s="3">
        <v>0.24</v>
      </c>
      <c r="Z548" s="3">
        <v>0</v>
      </c>
      <c r="AA548" s="3">
        <v>0</v>
      </c>
      <c r="AB548" s="3">
        <v>0</v>
      </c>
      <c r="AC548" s="3">
        <v>0</v>
      </c>
      <c r="AD548" s="3">
        <v>0.19</v>
      </c>
      <c r="AE548" s="3">
        <v>0.1</v>
      </c>
      <c r="AF548" s="3">
        <v>0.15666666666666668</v>
      </c>
      <c r="AG548" s="3">
        <v>6.6000000000000003E-2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1.7</v>
      </c>
      <c r="AR548" s="3">
        <v>0</v>
      </c>
      <c r="AS548" s="3">
        <v>0.41666666666666663</v>
      </c>
      <c r="AT548" s="4"/>
    </row>
    <row r="549" spans="1:46" x14ac:dyDescent="0.25">
      <c r="A549" s="65">
        <v>2021</v>
      </c>
      <c r="B549" s="65">
        <v>12</v>
      </c>
      <c r="C549" s="63">
        <v>23</v>
      </c>
      <c r="D549" s="64">
        <v>20</v>
      </c>
      <c r="E549" s="5">
        <v>0</v>
      </c>
      <c r="F549" s="3">
        <v>3.7</v>
      </c>
      <c r="G549" s="3">
        <v>0</v>
      </c>
      <c r="H549" s="3">
        <v>3.8</v>
      </c>
      <c r="I549" s="3">
        <v>0</v>
      </c>
      <c r="J549" s="3">
        <v>2</v>
      </c>
      <c r="K549" s="3">
        <v>0</v>
      </c>
      <c r="L549" s="3">
        <v>2</v>
      </c>
      <c r="M549" s="3">
        <v>1</v>
      </c>
      <c r="N549" s="3">
        <v>1</v>
      </c>
      <c r="O549" s="3">
        <v>0</v>
      </c>
      <c r="P549" s="3">
        <v>2.6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0.14666666666666667</v>
      </c>
      <c r="W549" s="3">
        <v>0.9</v>
      </c>
      <c r="X549" s="3">
        <v>0</v>
      </c>
      <c r="Y549" s="3">
        <v>7.1999999999999995E-2</v>
      </c>
      <c r="Z549" s="3">
        <v>0</v>
      </c>
      <c r="AA549" s="3">
        <v>0</v>
      </c>
      <c r="AB549" s="3">
        <v>0</v>
      </c>
      <c r="AC549" s="3">
        <v>0</v>
      </c>
      <c r="AD549" s="3">
        <v>0.2</v>
      </c>
      <c r="AE549" s="3">
        <v>0.1</v>
      </c>
      <c r="AF549" s="3">
        <v>0.1</v>
      </c>
      <c r="AG549" s="3">
        <v>6.6000000000000003E-2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1.2333333333333334</v>
      </c>
      <c r="AR549" s="3">
        <v>0</v>
      </c>
      <c r="AS549" s="3">
        <v>5</v>
      </c>
      <c r="AT549" s="4"/>
    </row>
    <row r="550" spans="1:46" x14ac:dyDescent="0.25">
      <c r="A550" s="65">
        <v>2021</v>
      </c>
      <c r="B550" s="65">
        <v>12</v>
      </c>
      <c r="C550" s="63">
        <v>23</v>
      </c>
      <c r="D550" s="64">
        <v>21</v>
      </c>
      <c r="E550" s="5">
        <v>0</v>
      </c>
      <c r="F550" s="3">
        <v>3.7</v>
      </c>
      <c r="G550" s="3">
        <v>0</v>
      </c>
      <c r="H550" s="3">
        <v>3.8</v>
      </c>
      <c r="I550" s="3">
        <v>0</v>
      </c>
      <c r="J550" s="3">
        <v>2</v>
      </c>
      <c r="K550" s="3">
        <v>0</v>
      </c>
      <c r="L550" s="3">
        <v>2</v>
      </c>
      <c r="M550" s="3">
        <v>1</v>
      </c>
      <c r="N550" s="3">
        <v>1</v>
      </c>
      <c r="O550" s="3">
        <v>0</v>
      </c>
      <c r="P550" s="3">
        <v>2.6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0.4</v>
      </c>
      <c r="W550" s="3">
        <v>0.9</v>
      </c>
      <c r="X550" s="3">
        <v>0</v>
      </c>
      <c r="Y550" s="3">
        <v>0.13833333333333336</v>
      </c>
      <c r="Z550" s="3">
        <v>0</v>
      </c>
      <c r="AA550" s="3">
        <v>0</v>
      </c>
      <c r="AB550" s="3">
        <v>0</v>
      </c>
      <c r="AC550" s="3">
        <v>0</v>
      </c>
      <c r="AD550" s="3">
        <v>0.2</v>
      </c>
      <c r="AE550" s="3">
        <v>0.1</v>
      </c>
      <c r="AF550" s="3">
        <v>0.1</v>
      </c>
      <c r="AG550" s="3">
        <v>6.6000000000000003E-2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2</v>
      </c>
      <c r="AR550" s="3">
        <v>0</v>
      </c>
      <c r="AS550" s="3">
        <v>5</v>
      </c>
      <c r="AT550" s="4"/>
    </row>
    <row r="551" spans="1:46" x14ac:dyDescent="0.25">
      <c r="A551" s="65">
        <v>2021</v>
      </c>
      <c r="B551" s="65">
        <v>12</v>
      </c>
      <c r="C551" s="63">
        <v>23</v>
      </c>
      <c r="D551" s="64">
        <v>22</v>
      </c>
      <c r="E551" s="5">
        <v>0</v>
      </c>
      <c r="F551" s="3">
        <v>3.7</v>
      </c>
      <c r="G551" s="3">
        <v>0</v>
      </c>
      <c r="H551" s="3">
        <v>3.8</v>
      </c>
      <c r="I551" s="3">
        <v>0</v>
      </c>
      <c r="J551" s="3">
        <v>2</v>
      </c>
      <c r="K551" s="3">
        <v>0</v>
      </c>
      <c r="L551" s="3">
        <v>2</v>
      </c>
      <c r="M551" s="3">
        <v>1</v>
      </c>
      <c r="N551" s="3">
        <v>1</v>
      </c>
      <c r="O551" s="3">
        <v>0</v>
      </c>
      <c r="P551" s="3">
        <v>2.6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0.4</v>
      </c>
      <c r="W551" s="3">
        <v>0.9</v>
      </c>
      <c r="X551" s="3">
        <v>0</v>
      </c>
      <c r="Y551" s="3">
        <v>0.2</v>
      </c>
      <c r="Z551" s="3">
        <v>0</v>
      </c>
      <c r="AA551" s="3">
        <v>0</v>
      </c>
      <c r="AB551" s="3">
        <v>0</v>
      </c>
      <c r="AC551" s="3">
        <v>0</v>
      </c>
      <c r="AD551" s="3">
        <v>0.2</v>
      </c>
      <c r="AE551" s="3">
        <v>0.1</v>
      </c>
      <c r="AF551" s="3">
        <v>0.1</v>
      </c>
      <c r="AG551" s="3">
        <v>6.6000000000000003E-2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2</v>
      </c>
      <c r="AR551" s="3">
        <v>0</v>
      </c>
      <c r="AS551" s="3">
        <v>5</v>
      </c>
      <c r="AT551" s="4"/>
    </row>
    <row r="552" spans="1:46" x14ac:dyDescent="0.25">
      <c r="A552" s="65">
        <v>2021</v>
      </c>
      <c r="B552" s="65">
        <v>12</v>
      </c>
      <c r="C552" s="63">
        <v>23</v>
      </c>
      <c r="D552" s="64">
        <v>23</v>
      </c>
      <c r="E552" s="5">
        <v>0</v>
      </c>
      <c r="F552" s="3">
        <v>3.7</v>
      </c>
      <c r="G552" s="3">
        <v>0</v>
      </c>
      <c r="H552" s="3">
        <v>3.8</v>
      </c>
      <c r="I552" s="3">
        <v>0</v>
      </c>
      <c r="J552" s="3">
        <v>2</v>
      </c>
      <c r="K552" s="3">
        <v>0</v>
      </c>
      <c r="L552" s="3">
        <v>2</v>
      </c>
      <c r="M552" s="3">
        <v>0</v>
      </c>
      <c r="N552" s="3">
        <v>1</v>
      </c>
      <c r="O552" s="3">
        <v>0</v>
      </c>
      <c r="P552" s="3">
        <v>2.6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0.4</v>
      </c>
      <c r="W552" s="3">
        <v>0.9</v>
      </c>
      <c r="X552" s="3">
        <v>0</v>
      </c>
      <c r="Y552" s="3">
        <v>0.2</v>
      </c>
      <c r="Z552" s="3">
        <v>0</v>
      </c>
      <c r="AA552" s="3">
        <v>0</v>
      </c>
      <c r="AB552" s="3">
        <v>0</v>
      </c>
      <c r="AC552" s="3">
        <v>0</v>
      </c>
      <c r="AD552" s="3">
        <v>0.2</v>
      </c>
      <c r="AE552" s="3">
        <v>0.1</v>
      </c>
      <c r="AF552" s="3">
        <v>0.1</v>
      </c>
      <c r="AG552" s="3">
        <v>6.6000000000000003E-2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2</v>
      </c>
      <c r="AR552" s="3">
        <v>0</v>
      </c>
      <c r="AS552" s="3">
        <v>5</v>
      </c>
      <c r="AT552" s="4"/>
    </row>
    <row r="553" spans="1:46" x14ac:dyDescent="0.25">
      <c r="A553" s="65">
        <v>2021</v>
      </c>
      <c r="B553" s="65">
        <v>12</v>
      </c>
      <c r="C553" s="63">
        <v>23</v>
      </c>
      <c r="D553" s="64">
        <v>24</v>
      </c>
      <c r="E553" s="5">
        <v>0</v>
      </c>
      <c r="F553" s="3">
        <v>3.7</v>
      </c>
      <c r="G553" s="3">
        <v>0</v>
      </c>
      <c r="H553" s="3">
        <v>3.8</v>
      </c>
      <c r="I553" s="3">
        <v>0</v>
      </c>
      <c r="J553" s="3">
        <v>2</v>
      </c>
      <c r="K553" s="3">
        <v>0</v>
      </c>
      <c r="L553" s="3">
        <v>1.8666666666666667</v>
      </c>
      <c r="M553" s="3">
        <v>0</v>
      </c>
      <c r="N553" s="3">
        <v>1</v>
      </c>
      <c r="O553" s="3">
        <v>0</v>
      </c>
      <c r="P553" s="3">
        <v>2.6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0.37333333333333335</v>
      </c>
      <c r="W553" s="3">
        <v>0.9</v>
      </c>
      <c r="X553" s="3">
        <v>0</v>
      </c>
      <c r="Y553" s="3">
        <v>0.2</v>
      </c>
      <c r="Z553" s="3">
        <v>0</v>
      </c>
      <c r="AA553" s="3">
        <v>0</v>
      </c>
      <c r="AB553" s="3">
        <v>0</v>
      </c>
      <c r="AC553" s="3">
        <v>0</v>
      </c>
      <c r="AD553" s="3">
        <v>0.2</v>
      </c>
      <c r="AE553" s="3">
        <v>0.1</v>
      </c>
      <c r="AF553" s="3">
        <v>0.1</v>
      </c>
      <c r="AG553" s="3">
        <v>6.6000000000000003E-2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2</v>
      </c>
      <c r="AR553" s="3">
        <v>0</v>
      </c>
      <c r="AS553" s="3">
        <v>5</v>
      </c>
      <c r="AT553" s="4"/>
    </row>
    <row r="554" spans="1:46" x14ac:dyDescent="0.25">
      <c r="A554" s="65">
        <v>2021</v>
      </c>
      <c r="B554" s="65">
        <v>12</v>
      </c>
      <c r="C554" s="63">
        <v>24</v>
      </c>
      <c r="D554" s="64">
        <v>1</v>
      </c>
      <c r="E554" s="5">
        <v>0</v>
      </c>
      <c r="F554" s="3">
        <v>3.7</v>
      </c>
      <c r="G554" s="3">
        <v>0</v>
      </c>
      <c r="H554" s="3">
        <v>3.8</v>
      </c>
      <c r="I554" s="3">
        <v>0</v>
      </c>
      <c r="J554" s="3">
        <v>2</v>
      </c>
      <c r="K554" s="3">
        <v>0</v>
      </c>
      <c r="L554" s="3">
        <v>0</v>
      </c>
      <c r="M554" s="3">
        <v>0</v>
      </c>
      <c r="N554" s="3">
        <v>1</v>
      </c>
      <c r="O554" s="3">
        <v>0</v>
      </c>
      <c r="P554" s="3">
        <v>2.6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0.9</v>
      </c>
      <c r="X554" s="3">
        <v>0</v>
      </c>
      <c r="Y554" s="3">
        <v>0.2</v>
      </c>
      <c r="Z554" s="3">
        <v>0</v>
      </c>
      <c r="AA554" s="3">
        <v>0</v>
      </c>
      <c r="AB554" s="3">
        <v>0</v>
      </c>
      <c r="AC554" s="3">
        <v>0</v>
      </c>
      <c r="AD554" s="3">
        <v>0.2</v>
      </c>
      <c r="AE554" s="3">
        <v>0.1</v>
      </c>
      <c r="AF554" s="3">
        <v>0.1</v>
      </c>
      <c r="AG554" s="3">
        <v>6.6000000000000003E-2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2</v>
      </c>
      <c r="AR554" s="3">
        <v>0</v>
      </c>
      <c r="AS554" s="3">
        <v>0.16666666666666666</v>
      </c>
      <c r="AT554" s="4"/>
    </row>
    <row r="555" spans="1:46" x14ac:dyDescent="0.25">
      <c r="A555" s="65">
        <v>2021</v>
      </c>
      <c r="B555" s="65">
        <v>12</v>
      </c>
      <c r="C555" s="63">
        <v>24</v>
      </c>
      <c r="D555" s="64">
        <v>2</v>
      </c>
      <c r="E555" s="5">
        <v>0</v>
      </c>
      <c r="F555" s="3">
        <v>3.7</v>
      </c>
      <c r="G555" s="3">
        <v>0</v>
      </c>
      <c r="H555" s="3">
        <v>3.8</v>
      </c>
      <c r="I555" s="3">
        <v>0</v>
      </c>
      <c r="J555" s="3">
        <v>2</v>
      </c>
      <c r="K555" s="3">
        <v>0</v>
      </c>
      <c r="L555" s="3">
        <v>0</v>
      </c>
      <c r="M555" s="3">
        <v>0</v>
      </c>
      <c r="N555" s="3">
        <v>1</v>
      </c>
      <c r="O555" s="3">
        <v>0</v>
      </c>
      <c r="P555" s="3">
        <v>2.6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0.9</v>
      </c>
      <c r="X555" s="3">
        <v>0</v>
      </c>
      <c r="Y555" s="3">
        <v>0.2</v>
      </c>
      <c r="Z555" s="3">
        <v>0</v>
      </c>
      <c r="AA555" s="3">
        <v>0</v>
      </c>
      <c r="AB555" s="3">
        <v>0</v>
      </c>
      <c r="AC555" s="3">
        <v>0</v>
      </c>
      <c r="AD555" s="3">
        <v>0.2</v>
      </c>
      <c r="AE555" s="3">
        <v>0.1</v>
      </c>
      <c r="AF555" s="3">
        <v>0.1</v>
      </c>
      <c r="AG555" s="3">
        <v>6.6000000000000003E-2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2</v>
      </c>
      <c r="AR555" s="3">
        <v>0</v>
      </c>
      <c r="AS555" s="3">
        <v>0</v>
      </c>
      <c r="AT555" s="4"/>
    </row>
    <row r="556" spans="1:46" x14ac:dyDescent="0.25">
      <c r="A556" s="65">
        <v>2021</v>
      </c>
      <c r="B556" s="65">
        <v>12</v>
      </c>
      <c r="C556" s="63">
        <v>24</v>
      </c>
      <c r="D556" s="64">
        <v>3</v>
      </c>
      <c r="E556" s="5">
        <v>0</v>
      </c>
      <c r="F556" s="3">
        <v>0</v>
      </c>
      <c r="G556" s="3">
        <v>0</v>
      </c>
      <c r="H556" s="3">
        <v>0.38</v>
      </c>
      <c r="I556" s="3">
        <v>0</v>
      </c>
      <c r="J556" s="3">
        <v>2</v>
      </c>
      <c r="K556" s="3">
        <v>0</v>
      </c>
      <c r="L556" s="3">
        <v>0</v>
      </c>
      <c r="M556" s="3">
        <v>0</v>
      </c>
      <c r="N556" s="3">
        <v>1</v>
      </c>
      <c r="O556" s="3">
        <v>0</v>
      </c>
      <c r="P556" s="3">
        <v>2.6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0.9</v>
      </c>
      <c r="X556" s="3">
        <v>0</v>
      </c>
      <c r="Y556" s="3">
        <v>0.2</v>
      </c>
      <c r="Z556" s="3">
        <v>0</v>
      </c>
      <c r="AA556" s="3">
        <v>0</v>
      </c>
      <c r="AB556" s="3">
        <v>0</v>
      </c>
      <c r="AC556" s="3">
        <v>0</v>
      </c>
      <c r="AD556" s="3">
        <v>0.2</v>
      </c>
      <c r="AE556" s="3">
        <v>0.1</v>
      </c>
      <c r="AF556" s="3">
        <v>0.1</v>
      </c>
      <c r="AG556" s="3">
        <v>6.6000000000000003E-2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0.66666666666666663</v>
      </c>
      <c r="AR556" s="3">
        <v>0</v>
      </c>
      <c r="AS556" s="3">
        <v>0</v>
      </c>
      <c r="AT556" s="4"/>
    </row>
    <row r="557" spans="1:46" x14ac:dyDescent="0.25">
      <c r="A557" s="65">
        <v>2021</v>
      </c>
      <c r="B557" s="65">
        <v>12</v>
      </c>
      <c r="C557" s="63">
        <v>24</v>
      </c>
      <c r="D557" s="64">
        <v>4</v>
      </c>
      <c r="E557" s="5">
        <v>0</v>
      </c>
      <c r="F557" s="3">
        <v>0</v>
      </c>
      <c r="G557" s="3">
        <v>0</v>
      </c>
      <c r="H557" s="3">
        <v>0</v>
      </c>
      <c r="I557" s="3">
        <v>0</v>
      </c>
      <c r="J557" s="3">
        <v>2</v>
      </c>
      <c r="K557" s="3">
        <v>0</v>
      </c>
      <c r="L557" s="3">
        <v>0</v>
      </c>
      <c r="M557" s="3">
        <v>0</v>
      </c>
      <c r="N557" s="3">
        <v>1</v>
      </c>
      <c r="O557" s="3">
        <v>0</v>
      </c>
      <c r="P557" s="3">
        <v>2.6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0.9</v>
      </c>
      <c r="X557" s="3">
        <v>0</v>
      </c>
      <c r="Y557" s="3">
        <v>0.2</v>
      </c>
      <c r="Z557" s="3">
        <v>0</v>
      </c>
      <c r="AA557" s="3">
        <v>0</v>
      </c>
      <c r="AB557" s="3">
        <v>0</v>
      </c>
      <c r="AC557" s="3">
        <v>0</v>
      </c>
      <c r="AD557" s="3">
        <v>0.2</v>
      </c>
      <c r="AE557" s="3">
        <v>0.1</v>
      </c>
      <c r="AF557" s="3">
        <v>0.1</v>
      </c>
      <c r="AG557" s="3">
        <v>6.6000000000000003E-2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4"/>
    </row>
    <row r="558" spans="1:46" x14ac:dyDescent="0.25">
      <c r="A558" s="65">
        <v>2021</v>
      </c>
      <c r="B558" s="65">
        <v>12</v>
      </c>
      <c r="C558" s="63">
        <v>24</v>
      </c>
      <c r="D558" s="64">
        <v>5</v>
      </c>
      <c r="E558" s="5">
        <v>0</v>
      </c>
      <c r="F558" s="3">
        <v>0</v>
      </c>
      <c r="G558" s="3">
        <v>0</v>
      </c>
      <c r="H558" s="3">
        <v>0</v>
      </c>
      <c r="I558" s="3">
        <v>0</v>
      </c>
      <c r="J558" s="3">
        <v>2</v>
      </c>
      <c r="K558" s="3">
        <v>0</v>
      </c>
      <c r="L558" s="3">
        <v>0</v>
      </c>
      <c r="M558" s="3">
        <v>0</v>
      </c>
      <c r="N558" s="3">
        <v>1</v>
      </c>
      <c r="O558" s="3">
        <v>0</v>
      </c>
      <c r="P558" s="3">
        <v>2.6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0.9</v>
      </c>
      <c r="X558" s="3">
        <v>0</v>
      </c>
      <c r="Y558" s="3">
        <v>0.2</v>
      </c>
      <c r="Z558" s="3">
        <v>0</v>
      </c>
      <c r="AA558" s="3">
        <v>0</v>
      </c>
      <c r="AB558" s="3">
        <v>0</v>
      </c>
      <c r="AC558" s="3">
        <v>0</v>
      </c>
      <c r="AD558" s="3">
        <v>0.2</v>
      </c>
      <c r="AE558" s="3">
        <v>0.1</v>
      </c>
      <c r="AF558" s="3">
        <v>0.1</v>
      </c>
      <c r="AG558" s="3">
        <v>6.6000000000000003E-2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4"/>
    </row>
    <row r="559" spans="1:46" x14ac:dyDescent="0.25">
      <c r="A559" s="65">
        <v>2021</v>
      </c>
      <c r="B559" s="65">
        <v>12</v>
      </c>
      <c r="C559" s="63">
        <v>24</v>
      </c>
      <c r="D559" s="64">
        <v>6</v>
      </c>
      <c r="E559" s="5">
        <v>0</v>
      </c>
      <c r="F559" s="3">
        <v>0</v>
      </c>
      <c r="G559" s="3">
        <v>0</v>
      </c>
      <c r="H559" s="3">
        <v>0</v>
      </c>
      <c r="I559" s="3">
        <v>0</v>
      </c>
      <c r="J559" s="3">
        <v>2</v>
      </c>
      <c r="K559" s="3">
        <v>0</v>
      </c>
      <c r="L559" s="3">
        <v>0</v>
      </c>
      <c r="M559" s="3">
        <v>0</v>
      </c>
      <c r="N559" s="3">
        <v>1</v>
      </c>
      <c r="O559" s="3">
        <v>0</v>
      </c>
      <c r="P559" s="3">
        <v>2.6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0.9</v>
      </c>
      <c r="X559" s="3">
        <v>0</v>
      </c>
      <c r="Y559" s="3">
        <v>0.2</v>
      </c>
      <c r="Z559" s="3">
        <v>0</v>
      </c>
      <c r="AA559" s="3">
        <v>0</v>
      </c>
      <c r="AB559" s="3">
        <v>0</v>
      </c>
      <c r="AC559" s="3">
        <v>0</v>
      </c>
      <c r="AD559" s="3">
        <v>0.2</v>
      </c>
      <c r="AE559" s="3">
        <v>0.1</v>
      </c>
      <c r="AF559" s="3">
        <v>0.1</v>
      </c>
      <c r="AG559" s="3">
        <v>6.6000000000000003E-2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4"/>
    </row>
    <row r="560" spans="1:46" x14ac:dyDescent="0.25">
      <c r="A560" s="65">
        <v>2021</v>
      </c>
      <c r="B560" s="65">
        <v>12</v>
      </c>
      <c r="C560" s="63">
        <v>24</v>
      </c>
      <c r="D560" s="64">
        <v>7</v>
      </c>
      <c r="E560" s="5">
        <v>0</v>
      </c>
      <c r="F560" s="3">
        <v>0</v>
      </c>
      <c r="G560" s="3">
        <v>0</v>
      </c>
      <c r="H560" s="3">
        <v>0</v>
      </c>
      <c r="I560" s="3">
        <v>0</v>
      </c>
      <c r="J560" s="3">
        <v>2</v>
      </c>
      <c r="K560" s="3">
        <v>0</v>
      </c>
      <c r="L560" s="3">
        <v>0</v>
      </c>
      <c r="M560" s="3">
        <v>0</v>
      </c>
      <c r="N560" s="3">
        <v>1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0.3666666666666667</v>
      </c>
      <c r="W560" s="3">
        <v>0.9</v>
      </c>
      <c r="X560" s="3">
        <v>0</v>
      </c>
      <c r="Y560" s="3">
        <v>0.65833333333333333</v>
      </c>
      <c r="Z560" s="3">
        <v>0</v>
      </c>
      <c r="AA560" s="3">
        <v>0</v>
      </c>
      <c r="AB560" s="3">
        <v>0</v>
      </c>
      <c r="AC560" s="3">
        <v>0</v>
      </c>
      <c r="AD560" s="3">
        <v>0.2</v>
      </c>
      <c r="AE560" s="3">
        <v>0.23</v>
      </c>
      <c r="AF560" s="3">
        <v>0.19500000000000001</v>
      </c>
      <c r="AG560" s="3">
        <v>0.1933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4"/>
    </row>
    <row r="561" spans="1:46" x14ac:dyDescent="0.25">
      <c r="A561" s="65">
        <v>2021</v>
      </c>
      <c r="B561" s="65">
        <v>12</v>
      </c>
      <c r="C561" s="63">
        <v>24</v>
      </c>
      <c r="D561" s="64">
        <v>8</v>
      </c>
      <c r="E561" s="5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0.36666666666666664</v>
      </c>
      <c r="K561" s="3">
        <v>0</v>
      </c>
      <c r="L561" s="3">
        <v>0</v>
      </c>
      <c r="M561" s="3">
        <v>0</v>
      </c>
      <c r="N561" s="3">
        <v>1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0.4</v>
      </c>
      <c r="W561" s="3">
        <v>0.9</v>
      </c>
      <c r="X561" s="3">
        <v>0</v>
      </c>
      <c r="Y561" s="3">
        <v>0.7</v>
      </c>
      <c r="Z561" s="3">
        <v>0</v>
      </c>
      <c r="AA561" s="3">
        <v>0</v>
      </c>
      <c r="AB561" s="3">
        <v>0</v>
      </c>
      <c r="AC561" s="3">
        <v>0</v>
      </c>
      <c r="AD561" s="3">
        <v>0.2</v>
      </c>
      <c r="AE561" s="3">
        <v>0.25</v>
      </c>
      <c r="AF561" s="3">
        <v>0.2</v>
      </c>
      <c r="AG561" s="3">
        <v>0.2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4"/>
    </row>
    <row r="562" spans="1:46" x14ac:dyDescent="0.25">
      <c r="A562" s="65">
        <v>2021</v>
      </c>
      <c r="B562" s="65">
        <v>12</v>
      </c>
      <c r="C562" s="63">
        <v>24</v>
      </c>
      <c r="D562" s="64">
        <v>9</v>
      </c>
      <c r="E562" s="5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1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0.4</v>
      </c>
      <c r="W562" s="3">
        <v>0.9</v>
      </c>
      <c r="X562" s="3">
        <v>0</v>
      </c>
      <c r="Y562" s="3">
        <v>0.7</v>
      </c>
      <c r="Z562" s="3">
        <v>0</v>
      </c>
      <c r="AA562" s="3">
        <v>0</v>
      </c>
      <c r="AB562" s="3">
        <v>0</v>
      </c>
      <c r="AC562" s="3">
        <v>0</v>
      </c>
      <c r="AD562" s="3">
        <v>0.2</v>
      </c>
      <c r="AE562" s="3">
        <v>0.25</v>
      </c>
      <c r="AF562" s="3">
        <v>0.2</v>
      </c>
      <c r="AG562" s="3">
        <v>0.2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4"/>
    </row>
    <row r="563" spans="1:46" x14ac:dyDescent="0.25">
      <c r="A563" s="65">
        <v>2021</v>
      </c>
      <c r="B563" s="65">
        <v>12</v>
      </c>
      <c r="C563" s="63">
        <v>24</v>
      </c>
      <c r="D563" s="64">
        <v>10</v>
      </c>
      <c r="E563" s="5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1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0.4</v>
      </c>
      <c r="W563" s="3">
        <v>0.9</v>
      </c>
      <c r="X563" s="3">
        <v>0</v>
      </c>
      <c r="Y563" s="3">
        <v>0.7</v>
      </c>
      <c r="Z563" s="3">
        <v>0</v>
      </c>
      <c r="AA563" s="3">
        <v>0</v>
      </c>
      <c r="AB563" s="3">
        <v>0</v>
      </c>
      <c r="AC563" s="3">
        <v>0</v>
      </c>
      <c r="AD563" s="3">
        <v>0.2</v>
      </c>
      <c r="AE563" s="3">
        <v>0.25</v>
      </c>
      <c r="AF563" s="3">
        <v>0.2</v>
      </c>
      <c r="AG563" s="3">
        <v>0.2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4"/>
    </row>
    <row r="564" spans="1:46" x14ac:dyDescent="0.25">
      <c r="A564" s="65">
        <v>2021</v>
      </c>
      <c r="B564" s="65">
        <v>12</v>
      </c>
      <c r="C564" s="63">
        <v>24</v>
      </c>
      <c r="D564" s="64">
        <v>11</v>
      </c>
      <c r="E564" s="5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1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0.4</v>
      </c>
      <c r="W564" s="3">
        <v>0.9</v>
      </c>
      <c r="X564" s="3">
        <v>0</v>
      </c>
      <c r="Y564" s="3">
        <v>0.7</v>
      </c>
      <c r="Z564" s="3">
        <v>0</v>
      </c>
      <c r="AA564" s="3">
        <v>0</v>
      </c>
      <c r="AB564" s="3">
        <v>0</v>
      </c>
      <c r="AC564" s="3">
        <v>0</v>
      </c>
      <c r="AD564" s="3">
        <v>0.2</v>
      </c>
      <c r="AE564" s="3">
        <v>0.25</v>
      </c>
      <c r="AF564" s="3">
        <v>0.2</v>
      </c>
      <c r="AG564" s="3">
        <v>0.2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4"/>
    </row>
    <row r="565" spans="1:46" x14ac:dyDescent="0.25">
      <c r="A565" s="65">
        <v>2021</v>
      </c>
      <c r="B565" s="65">
        <v>12</v>
      </c>
      <c r="C565" s="63">
        <v>24</v>
      </c>
      <c r="D565" s="64">
        <v>12</v>
      </c>
      <c r="E565" s="5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1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0.4</v>
      </c>
      <c r="W565" s="3">
        <v>0.9</v>
      </c>
      <c r="X565" s="3">
        <v>0</v>
      </c>
      <c r="Y565" s="3">
        <v>0.7</v>
      </c>
      <c r="Z565" s="3">
        <v>0</v>
      </c>
      <c r="AA565" s="3">
        <v>0</v>
      </c>
      <c r="AB565" s="3">
        <v>0</v>
      </c>
      <c r="AC565" s="3">
        <v>0</v>
      </c>
      <c r="AD565" s="3">
        <v>0.2</v>
      </c>
      <c r="AE565" s="3">
        <v>0.25</v>
      </c>
      <c r="AF565" s="3">
        <v>0.2</v>
      </c>
      <c r="AG565" s="3">
        <v>0.2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4"/>
    </row>
    <row r="566" spans="1:46" x14ac:dyDescent="0.25">
      <c r="A566" s="65">
        <v>2021</v>
      </c>
      <c r="B566" s="65">
        <v>12</v>
      </c>
      <c r="C566" s="63">
        <v>24</v>
      </c>
      <c r="D566" s="64">
        <v>13</v>
      </c>
      <c r="E566" s="5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1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0.9</v>
      </c>
      <c r="X566" s="3">
        <v>0</v>
      </c>
      <c r="Y566" s="3">
        <v>0.7</v>
      </c>
      <c r="Z566" s="3">
        <v>0</v>
      </c>
      <c r="AA566" s="3">
        <v>0</v>
      </c>
      <c r="AB566" s="3">
        <v>0</v>
      </c>
      <c r="AC566" s="3">
        <v>0</v>
      </c>
      <c r="AD566" s="3">
        <v>0.2</v>
      </c>
      <c r="AE566" s="3">
        <v>0.25</v>
      </c>
      <c r="AF566" s="3">
        <v>0.2</v>
      </c>
      <c r="AG566" s="3">
        <v>0.2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4"/>
    </row>
    <row r="567" spans="1:46" x14ac:dyDescent="0.25">
      <c r="A567" s="65">
        <v>2021</v>
      </c>
      <c r="B567" s="65">
        <v>12</v>
      </c>
      <c r="C567" s="63">
        <v>24</v>
      </c>
      <c r="D567" s="64">
        <v>14</v>
      </c>
      <c r="E567" s="5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1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0.9</v>
      </c>
      <c r="X567" s="3">
        <v>0</v>
      </c>
      <c r="Y567" s="3">
        <v>0.7</v>
      </c>
      <c r="Z567" s="3">
        <v>0</v>
      </c>
      <c r="AA567" s="3">
        <v>0</v>
      </c>
      <c r="AB567" s="3">
        <v>0</v>
      </c>
      <c r="AC567" s="3">
        <v>0</v>
      </c>
      <c r="AD567" s="3">
        <v>0.2</v>
      </c>
      <c r="AE567" s="3">
        <v>0.25</v>
      </c>
      <c r="AF567" s="3">
        <v>0.2</v>
      </c>
      <c r="AG567" s="3">
        <v>0.2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4"/>
    </row>
    <row r="568" spans="1:46" x14ac:dyDescent="0.25">
      <c r="A568" s="65">
        <v>2021</v>
      </c>
      <c r="B568" s="65">
        <v>12</v>
      </c>
      <c r="C568" s="63">
        <v>24</v>
      </c>
      <c r="D568" s="64">
        <v>15</v>
      </c>
      <c r="E568" s="5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1</v>
      </c>
      <c r="O568" s="3">
        <v>1.8783333333333336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0.9</v>
      </c>
      <c r="X568" s="3">
        <v>0</v>
      </c>
      <c r="Y568" s="3">
        <v>0.7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0.25</v>
      </c>
      <c r="AF568" s="3">
        <v>0.2</v>
      </c>
      <c r="AG568" s="3">
        <v>0.2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4"/>
    </row>
    <row r="569" spans="1:46" x14ac:dyDescent="0.25">
      <c r="A569" s="65">
        <v>2021</v>
      </c>
      <c r="B569" s="65">
        <v>12</v>
      </c>
      <c r="C569" s="63">
        <v>24</v>
      </c>
      <c r="D569" s="64">
        <v>16</v>
      </c>
      <c r="E569" s="5">
        <v>2.0150000000000001</v>
      </c>
      <c r="F569" s="3">
        <v>0</v>
      </c>
      <c r="G569" s="3">
        <v>0.45999999999999996</v>
      </c>
      <c r="H569" s="3">
        <v>0</v>
      </c>
      <c r="I569" s="3">
        <v>1.5</v>
      </c>
      <c r="J569" s="3">
        <v>0</v>
      </c>
      <c r="K569" s="3">
        <v>0</v>
      </c>
      <c r="L569" s="3">
        <v>0</v>
      </c>
      <c r="M569" s="3">
        <v>0</v>
      </c>
      <c r="N569" s="3">
        <v>1</v>
      </c>
      <c r="O569" s="3">
        <v>2.4500000000000002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0.9</v>
      </c>
      <c r="X569" s="3">
        <v>0</v>
      </c>
      <c r="Y569" s="3">
        <v>0.7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0.25</v>
      </c>
      <c r="AF569" s="3">
        <v>0.2</v>
      </c>
      <c r="AG569" s="3">
        <v>0.2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4"/>
    </row>
    <row r="570" spans="1:46" x14ac:dyDescent="0.25">
      <c r="A570" s="65">
        <v>2021</v>
      </c>
      <c r="B570" s="65">
        <v>12</v>
      </c>
      <c r="C570" s="63">
        <v>24</v>
      </c>
      <c r="D570" s="64">
        <v>17</v>
      </c>
      <c r="E570" s="5">
        <v>3.1</v>
      </c>
      <c r="F570" s="3">
        <v>0</v>
      </c>
      <c r="G570" s="3">
        <v>2.2999999999999998</v>
      </c>
      <c r="H570" s="3">
        <v>0</v>
      </c>
      <c r="I570" s="3">
        <v>3</v>
      </c>
      <c r="J570" s="3">
        <v>0</v>
      </c>
      <c r="K570" s="3">
        <v>0</v>
      </c>
      <c r="L570" s="3">
        <v>0</v>
      </c>
      <c r="M570" s="3">
        <v>0</v>
      </c>
      <c r="N570" s="3">
        <v>1</v>
      </c>
      <c r="O570" s="3">
        <v>2.4500000000000002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0.9</v>
      </c>
      <c r="X570" s="3">
        <v>0</v>
      </c>
      <c r="Y570" s="3">
        <v>0.7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0.25</v>
      </c>
      <c r="AF570" s="3">
        <v>0.19999999999999998</v>
      </c>
      <c r="AG570" s="3">
        <v>4.6666666666666669E-2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1.9</v>
      </c>
      <c r="AR570" s="3">
        <v>0</v>
      </c>
      <c r="AS570" s="3">
        <v>0</v>
      </c>
      <c r="AT570" s="4"/>
    </row>
    <row r="571" spans="1:46" x14ac:dyDescent="0.25">
      <c r="A571" s="65">
        <v>2021</v>
      </c>
      <c r="B571" s="65">
        <v>12</v>
      </c>
      <c r="C571" s="63">
        <v>24</v>
      </c>
      <c r="D571" s="64">
        <v>18</v>
      </c>
      <c r="E571" s="5">
        <v>3.1</v>
      </c>
      <c r="F571" s="3">
        <v>0</v>
      </c>
      <c r="G571" s="3">
        <v>2.2999999999999998</v>
      </c>
      <c r="H571" s="3">
        <v>0</v>
      </c>
      <c r="I571" s="3">
        <v>3</v>
      </c>
      <c r="J571" s="3">
        <v>0</v>
      </c>
      <c r="K571" s="3">
        <v>0</v>
      </c>
      <c r="L571" s="3">
        <v>0</v>
      </c>
      <c r="M571" s="3">
        <v>0</v>
      </c>
      <c r="N571" s="3">
        <v>1</v>
      </c>
      <c r="O571" s="3">
        <v>2.4500000000000002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0.9</v>
      </c>
      <c r="X571" s="3">
        <v>0</v>
      </c>
      <c r="Y571" s="3">
        <v>0.7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0.25</v>
      </c>
      <c r="AF571" s="3">
        <v>0.2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2</v>
      </c>
      <c r="AR571" s="3">
        <v>2.4000000000000004</v>
      </c>
      <c r="AS571" s="3">
        <v>0</v>
      </c>
      <c r="AT571" s="4"/>
    </row>
    <row r="572" spans="1:46" x14ac:dyDescent="0.25">
      <c r="A572" s="65">
        <v>2021</v>
      </c>
      <c r="B572" s="65">
        <v>12</v>
      </c>
      <c r="C572" s="63">
        <v>24</v>
      </c>
      <c r="D572" s="64">
        <v>19</v>
      </c>
      <c r="E572" s="5">
        <v>3.1</v>
      </c>
      <c r="F572" s="3">
        <v>0</v>
      </c>
      <c r="G572" s="3">
        <v>2.2999999999999998</v>
      </c>
      <c r="H572" s="3">
        <v>0</v>
      </c>
      <c r="I572" s="3">
        <v>3</v>
      </c>
      <c r="J572" s="3">
        <v>0</v>
      </c>
      <c r="K572" s="3">
        <v>0.53333333333333333</v>
      </c>
      <c r="L572" s="3">
        <v>0</v>
      </c>
      <c r="M572" s="3">
        <v>0</v>
      </c>
      <c r="N572" s="3">
        <v>1</v>
      </c>
      <c r="O572" s="3">
        <v>2.4500000000000002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0.34666666666666668</v>
      </c>
      <c r="W572" s="3">
        <v>0.9</v>
      </c>
      <c r="X572" s="3">
        <v>0</v>
      </c>
      <c r="Y572" s="3">
        <v>0.7</v>
      </c>
      <c r="Z572" s="3">
        <v>0</v>
      </c>
      <c r="AA572" s="3">
        <v>0</v>
      </c>
      <c r="AB572" s="3">
        <v>0</v>
      </c>
      <c r="AC572" s="3">
        <v>0</v>
      </c>
      <c r="AD572" s="3">
        <v>0.19333333333333336</v>
      </c>
      <c r="AE572" s="3">
        <v>0.25</v>
      </c>
      <c r="AF572" s="3">
        <v>0.2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2</v>
      </c>
      <c r="AR572" s="3">
        <v>6</v>
      </c>
      <c r="AS572" s="3">
        <v>0</v>
      </c>
      <c r="AT572" s="4"/>
    </row>
    <row r="573" spans="1:46" x14ac:dyDescent="0.25">
      <c r="A573" s="65">
        <v>2021</v>
      </c>
      <c r="B573" s="65">
        <v>12</v>
      </c>
      <c r="C573" s="63">
        <v>24</v>
      </c>
      <c r="D573" s="64">
        <v>20</v>
      </c>
      <c r="E573" s="5">
        <v>3.1</v>
      </c>
      <c r="F573" s="3">
        <v>0</v>
      </c>
      <c r="G573" s="3">
        <v>2.2999999999999998</v>
      </c>
      <c r="H573" s="3">
        <v>0</v>
      </c>
      <c r="I573" s="3">
        <v>3</v>
      </c>
      <c r="J573" s="3">
        <v>0</v>
      </c>
      <c r="K573" s="3">
        <v>2</v>
      </c>
      <c r="L573" s="3">
        <v>0</v>
      </c>
      <c r="M573" s="3">
        <v>0</v>
      </c>
      <c r="N573" s="3">
        <v>1</v>
      </c>
      <c r="O573" s="3">
        <v>2.4500000000000002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0.4</v>
      </c>
      <c r="W573" s="3">
        <v>0.9</v>
      </c>
      <c r="X573" s="3">
        <v>0</v>
      </c>
      <c r="Y573" s="3">
        <v>0.7</v>
      </c>
      <c r="Z573" s="3">
        <v>0</v>
      </c>
      <c r="AA573" s="3">
        <v>0</v>
      </c>
      <c r="AB573" s="3">
        <v>0</v>
      </c>
      <c r="AC573" s="3">
        <v>0</v>
      </c>
      <c r="AD573" s="3">
        <v>0.2</v>
      </c>
      <c r="AE573" s="3">
        <v>0.25</v>
      </c>
      <c r="AF573" s="3">
        <v>0.2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2</v>
      </c>
      <c r="AR573" s="3">
        <v>6</v>
      </c>
      <c r="AS573" s="3">
        <v>0</v>
      </c>
      <c r="AT573" s="4"/>
    </row>
    <row r="574" spans="1:46" x14ac:dyDescent="0.25">
      <c r="A574" s="65">
        <v>2021</v>
      </c>
      <c r="B574" s="65">
        <v>12</v>
      </c>
      <c r="C574" s="63">
        <v>24</v>
      </c>
      <c r="D574" s="64">
        <v>21</v>
      </c>
      <c r="E574" s="5">
        <v>3.1</v>
      </c>
      <c r="F574" s="3">
        <v>0</v>
      </c>
      <c r="G574" s="3">
        <v>2.2999999999999998</v>
      </c>
      <c r="H574" s="3">
        <v>0</v>
      </c>
      <c r="I574" s="3">
        <v>3</v>
      </c>
      <c r="J574" s="3">
        <v>0</v>
      </c>
      <c r="K574" s="3">
        <v>2</v>
      </c>
      <c r="L574" s="3">
        <v>0</v>
      </c>
      <c r="M574" s="3">
        <v>0</v>
      </c>
      <c r="N574" s="3">
        <v>1</v>
      </c>
      <c r="O574" s="3">
        <v>2.4500000000000002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0.4</v>
      </c>
      <c r="W574" s="3">
        <v>0.9</v>
      </c>
      <c r="X574" s="3">
        <v>0</v>
      </c>
      <c r="Y574" s="3">
        <v>0.7</v>
      </c>
      <c r="Z574" s="3">
        <v>0</v>
      </c>
      <c r="AA574" s="3">
        <v>0</v>
      </c>
      <c r="AB574" s="3">
        <v>0</v>
      </c>
      <c r="AC574" s="3">
        <v>0</v>
      </c>
      <c r="AD574" s="3">
        <v>0.2</v>
      </c>
      <c r="AE574" s="3">
        <v>0.25</v>
      </c>
      <c r="AF574" s="3">
        <v>0.2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2</v>
      </c>
      <c r="AR574" s="3">
        <v>6</v>
      </c>
      <c r="AS574" s="3">
        <v>0</v>
      </c>
      <c r="AT574" s="4"/>
    </row>
    <row r="575" spans="1:46" x14ac:dyDescent="0.25">
      <c r="A575" s="65">
        <v>2021</v>
      </c>
      <c r="B575" s="65">
        <v>12</v>
      </c>
      <c r="C575" s="63">
        <v>24</v>
      </c>
      <c r="D575" s="64">
        <v>22</v>
      </c>
      <c r="E575" s="5">
        <v>3.1</v>
      </c>
      <c r="F575" s="3">
        <v>0</v>
      </c>
      <c r="G575" s="3">
        <v>2.2999999999999998</v>
      </c>
      <c r="H575" s="3">
        <v>0</v>
      </c>
      <c r="I575" s="3">
        <v>3</v>
      </c>
      <c r="J575" s="3">
        <v>0</v>
      </c>
      <c r="K575" s="3">
        <v>2</v>
      </c>
      <c r="L575" s="3">
        <v>0</v>
      </c>
      <c r="M575" s="3">
        <v>0</v>
      </c>
      <c r="N575" s="3">
        <v>1</v>
      </c>
      <c r="O575" s="3">
        <v>2.4500000000000002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0.4</v>
      </c>
      <c r="W575" s="3">
        <v>0.9</v>
      </c>
      <c r="X575" s="3">
        <v>0</v>
      </c>
      <c r="Y575" s="3">
        <v>0.7</v>
      </c>
      <c r="Z575" s="3">
        <v>0</v>
      </c>
      <c r="AA575" s="3">
        <v>0</v>
      </c>
      <c r="AB575" s="3">
        <v>0</v>
      </c>
      <c r="AC575" s="3">
        <v>0</v>
      </c>
      <c r="AD575" s="3">
        <v>0.2</v>
      </c>
      <c r="AE575" s="3">
        <v>0.25</v>
      </c>
      <c r="AF575" s="3">
        <v>0.2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2</v>
      </c>
      <c r="AR575" s="3">
        <v>6</v>
      </c>
      <c r="AS575" s="3">
        <v>0</v>
      </c>
      <c r="AT575" s="4"/>
    </row>
    <row r="576" spans="1:46" x14ac:dyDescent="0.25">
      <c r="A576" s="65">
        <v>2021</v>
      </c>
      <c r="B576" s="65">
        <v>12</v>
      </c>
      <c r="C576" s="63">
        <v>24</v>
      </c>
      <c r="D576" s="64">
        <v>23</v>
      </c>
      <c r="E576" s="5">
        <v>3.1</v>
      </c>
      <c r="F576" s="3">
        <v>0</v>
      </c>
      <c r="G576" s="3">
        <v>2.2999999999999998</v>
      </c>
      <c r="H576" s="3">
        <v>0</v>
      </c>
      <c r="I576" s="3">
        <v>3</v>
      </c>
      <c r="J576" s="3">
        <v>0</v>
      </c>
      <c r="K576" s="3">
        <v>2</v>
      </c>
      <c r="L576" s="3">
        <v>0</v>
      </c>
      <c r="M576" s="3">
        <v>0</v>
      </c>
      <c r="N576" s="3">
        <v>1</v>
      </c>
      <c r="O576" s="3">
        <v>2.4500000000000002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0.4</v>
      </c>
      <c r="W576" s="3">
        <v>0.9</v>
      </c>
      <c r="X576" s="3">
        <v>0</v>
      </c>
      <c r="Y576" s="3">
        <v>0.7</v>
      </c>
      <c r="Z576" s="3">
        <v>0</v>
      </c>
      <c r="AA576" s="3">
        <v>0</v>
      </c>
      <c r="AB576" s="3">
        <v>0</v>
      </c>
      <c r="AC576" s="3">
        <v>0</v>
      </c>
      <c r="AD576" s="3">
        <v>0.2</v>
      </c>
      <c r="AE576" s="3">
        <v>0.25</v>
      </c>
      <c r="AF576" s="3">
        <v>0.2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2</v>
      </c>
      <c r="AR576" s="3">
        <v>6</v>
      </c>
      <c r="AS576" s="3">
        <v>0</v>
      </c>
      <c r="AT576" s="4"/>
    </row>
    <row r="577" spans="1:46" x14ac:dyDescent="0.25">
      <c r="A577" s="65">
        <v>2021</v>
      </c>
      <c r="B577" s="65">
        <v>12</v>
      </c>
      <c r="C577" s="63">
        <v>24</v>
      </c>
      <c r="D577" s="64">
        <v>24</v>
      </c>
      <c r="E577" s="5">
        <v>3.1</v>
      </c>
      <c r="F577" s="3">
        <v>0</v>
      </c>
      <c r="G577" s="3">
        <v>2.2999999999999998</v>
      </c>
      <c r="H577" s="3">
        <v>0</v>
      </c>
      <c r="I577" s="3">
        <v>3</v>
      </c>
      <c r="J577" s="3">
        <v>0</v>
      </c>
      <c r="K577" s="3">
        <v>2</v>
      </c>
      <c r="L577" s="3">
        <v>0</v>
      </c>
      <c r="M577" s="3">
        <v>0</v>
      </c>
      <c r="N577" s="3">
        <v>1</v>
      </c>
      <c r="O577" s="3">
        <v>2.4500000000000002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0.4</v>
      </c>
      <c r="W577" s="3">
        <v>0.9</v>
      </c>
      <c r="X577" s="3">
        <v>0</v>
      </c>
      <c r="Y577" s="3">
        <v>0.21</v>
      </c>
      <c r="Z577" s="3">
        <v>0</v>
      </c>
      <c r="AA577" s="3">
        <v>0</v>
      </c>
      <c r="AB577" s="3">
        <v>0</v>
      </c>
      <c r="AC577" s="3">
        <v>0</v>
      </c>
      <c r="AD577" s="3">
        <v>0.2</v>
      </c>
      <c r="AE577" s="3">
        <v>0.25</v>
      </c>
      <c r="AF577" s="3">
        <v>0.2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6</v>
      </c>
      <c r="AS577" s="3">
        <v>0</v>
      </c>
      <c r="AT577" s="4"/>
    </row>
    <row r="578" spans="1:46" x14ac:dyDescent="0.25">
      <c r="A578" s="65">
        <v>2021</v>
      </c>
      <c r="B578" s="65">
        <v>12</v>
      </c>
      <c r="C578" s="63">
        <v>25</v>
      </c>
      <c r="D578" s="64">
        <v>1</v>
      </c>
      <c r="E578" s="5">
        <v>0</v>
      </c>
      <c r="F578" s="3">
        <v>0</v>
      </c>
      <c r="G578" s="3">
        <v>0.88166666666666671</v>
      </c>
      <c r="H578" s="3">
        <v>0</v>
      </c>
      <c r="I578" s="3">
        <v>3</v>
      </c>
      <c r="J578" s="3">
        <v>0</v>
      </c>
      <c r="K578" s="3">
        <v>2</v>
      </c>
      <c r="L578" s="3">
        <v>0</v>
      </c>
      <c r="M578" s="3">
        <v>0</v>
      </c>
      <c r="N578" s="3">
        <v>1</v>
      </c>
      <c r="O578" s="3">
        <v>2.4500000000000002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3.3333333333333333E-2</v>
      </c>
      <c r="W578" s="3">
        <v>0.9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0.2</v>
      </c>
      <c r="AE578" s="3">
        <v>0.25</v>
      </c>
      <c r="AF578" s="3">
        <v>0.2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1.0999999999999999</v>
      </c>
      <c r="AS578" s="3">
        <v>0</v>
      </c>
      <c r="AT578" s="4"/>
    </row>
    <row r="579" spans="1:46" x14ac:dyDescent="0.25">
      <c r="A579" s="65">
        <v>2021</v>
      </c>
      <c r="B579" s="65">
        <v>12</v>
      </c>
      <c r="C579" s="63">
        <v>25</v>
      </c>
      <c r="D579" s="64">
        <v>2</v>
      </c>
      <c r="E579" s="5">
        <v>0</v>
      </c>
      <c r="F579" s="3">
        <v>0</v>
      </c>
      <c r="G579" s="3">
        <v>0</v>
      </c>
      <c r="H579" s="3">
        <v>0</v>
      </c>
      <c r="I579" s="3">
        <v>3</v>
      </c>
      <c r="J579" s="3">
        <v>0</v>
      </c>
      <c r="K579" s="3">
        <v>2</v>
      </c>
      <c r="L579" s="3">
        <v>0</v>
      </c>
      <c r="M579" s="3">
        <v>0</v>
      </c>
      <c r="N579" s="3">
        <v>1</v>
      </c>
      <c r="O579" s="3">
        <v>2.4500000000000002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0.9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0.2</v>
      </c>
      <c r="AE579" s="3">
        <v>0.25</v>
      </c>
      <c r="AF579" s="3">
        <v>0.2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4"/>
    </row>
    <row r="580" spans="1:46" x14ac:dyDescent="0.25">
      <c r="A580" s="65">
        <v>2021</v>
      </c>
      <c r="B580" s="65">
        <v>12</v>
      </c>
      <c r="C580" s="63">
        <v>25</v>
      </c>
      <c r="D580" s="64">
        <v>3</v>
      </c>
      <c r="E580" s="5">
        <v>0</v>
      </c>
      <c r="F580" s="3">
        <v>0</v>
      </c>
      <c r="G580" s="3">
        <v>0</v>
      </c>
      <c r="H580" s="3">
        <v>0</v>
      </c>
      <c r="I580" s="3">
        <v>3</v>
      </c>
      <c r="J580" s="3">
        <v>0</v>
      </c>
      <c r="K580" s="3">
        <v>1.2</v>
      </c>
      <c r="L580" s="3">
        <v>0</v>
      </c>
      <c r="M580" s="3">
        <v>0</v>
      </c>
      <c r="N580" s="3">
        <v>1</v>
      </c>
      <c r="O580" s="3">
        <v>2.4500000000000002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0.9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0.2</v>
      </c>
      <c r="AE580" s="3">
        <v>0.25</v>
      </c>
      <c r="AF580" s="3">
        <v>0.2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4"/>
    </row>
    <row r="581" spans="1:46" x14ac:dyDescent="0.25">
      <c r="A581" s="65">
        <v>2021</v>
      </c>
      <c r="B581" s="65">
        <v>12</v>
      </c>
      <c r="C581" s="63">
        <v>25</v>
      </c>
      <c r="D581" s="64">
        <v>4</v>
      </c>
      <c r="E581" s="5">
        <v>0</v>
      </c>
      <c r="F581" s="3">
        <v>0</v>
      </c>
      <c r="G581" s="3">
        <v>0</v>
      </c>
      <c r="H581" s="3">
        <v>0</v>
      </c>
      <c r="I581" s="3">
        <v>3</v>
      </c>
      <c r="J581" s="3">
        <v>0</v>
      </c>
      <c r="K581" s="3">
        <v>0</v>
      </c>
      <c r="L581" s="3">
        <v>0</v>
      </c>
      <c r="M581" s="3">
        <v>0</v>
      </c>
      <c r="N581" s="3">
        <v>1</v>
      </c>
      <c r="O581" s="3">
        <v>2.4500000000000002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0.9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0.2</v>
      </c>
      <c r="AE581" s="3">
        <v>0.25</v>
      </c>
      <c r="AF581" s="3">
        <v>0.2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4"/>
    </row>
    <row r="582" spans="1:46" x14ac:dyDescent="0.25">
      <c r="A582" s="65">
        <v>2021</v>
      </c>
      <c r="B582" s="65">
        <v>12</v>
      </c>
      <c r="C582" s="63">
        <v>25</v>
      </c>
      <c r="D582" s="64">
        <v>5</v>
      </c>
      <c r="E582" s="5">
        <v>0</v>
      </c>
      <c r="F582" s="3">
        <v>0</v>
      </c>
      <c r="G582" s="3">
        <v>0</v>
      </c>
      <c r="H582" s="3">
        <v>0</v>
      </c>
      <c r="I582" s="3">
        <v>3</v>
      </c>
      <c r="J582" s="3">
        <v>0</v>
      </c>
      <c r="K582" s="3">
        <v>0</v>
      </c>
      <c r="L582" s="3">
        <v>0</v>
      </c>
      <c r="M582" s="3">
        <v>0</v>
      </c>
      <c r="N582" s="3">
        <v>1</v>
      </c>
      <c r="O582" s="3">
        <v>2.4500000000000002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0.9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0.2</v>
      </c>
      <c r="AE582" s="3">
        <v>0.25</v>
      </c>
      <c r="AF582" s="3">
        <v>0.2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4"/>
    </row>
    <row r="583" spans="1:46" x14ac:dyDescent="0.25">
      <c r="A583" s="65">
        <v>2021</v>
      </c>
      <c r="B583" s="65">
        <v>12</v>
      </c>
      <c r="C583" s="63">
        <v>25</v>
      </c>
      <c r="D583" s="64">
        <v>6</v>
      </c>
      <c r="E583" s="5">
        <v>0</v>
      </c>
      <c r="F583" s="3">
        <v>0</v>
      </c>
      <c r="G583" s="3">
        <v>0</v>
      </c>
      <c r="H583" s="3">
        <v>0</v>
      </c>
      <c r="I583" s="3">
        <v>3</v>
      </c>
      <c r="J583" s="3">
        <v>0</v>
      </c>
      <c r="K583" s="3">
        <v>0</v>
      </c>
      <c r="L583" s="3">
        <v>0</v>
      </c>
      <c r="M583" s="3">
        <v>0</v>
      </c>
      <c r="N583" s="3">
        <v>1</v>
      </c>
      <c r="O583" s="3">
        <v>2.4500000000000002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0.9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0.2</v>
      </c>
      <c r="AE583" s="3">
        <v>0.25</v>
      </c>
      <c r="AF583" s="3">
        <v>0.2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4"/>
    </row>
    <row r="584" spans="1:46" x14ac:dyDescent="0.25">
      <c r="A584" s="65">
        <v>2021</v>
      </c>
      <c r="B584" s="65">
        <v>12</v>
      </c>
      <c r="C584" s="63">
        <v>25</v>
      </c>
      <c r="D584" s="64">
        <v>7</v>
      </c>
      <c r="E584" s="5">
        <v>0</v>
      </c>
      <c r="F584" s="3">
        <v>0</v>
      </c>
      <c r="G584" s="3">
        <v>0</v>
      </c>
      <c r="H584" s="3">
        <v>0</v>
      </c>
      <c r="I584" s="3">
        <v>0.35</v>
      </c>
      <c r="J584" s="3">
        <v>0</v>
      </c>
      <c r="K584" s="3">
        <v>0</v>
      </c>
      <c r="L584" s="3">
        <v>0</v>
      </c>
      <c r="M584" s="3">
        <v>0</v>
      </c>
      <c r="N584" s="3">
        <v>1</v>
      </c>
      <c r="O584" s="3">
        <v>1.4291666666666669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0.9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0.2</v>
      </c>
      <c r="AE584" s="3">
        <v>0.25</v>
      </c>
      <c r="AF584" s="3">
        <v>0.2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4"/>
    </row>
    <row r="585" spans="1:46" x14ac:dyDescent="0.25">
      <c r="A585" s="65">
        <v>2021</v>
      </c>
      <c r="B585" s="65">
        <v>12</v>
      </c>
      <c r="C585" s="63">
        <v>25</v>
      </c>
      <c r="D585" s="64">
        <v>8</v>
      </c>
      <c r="E585" s="5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1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0.9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0.2</v>
      </c>
      <c r="AE585" s="3">
        <v>0.25</v>
      </c>
      <c r="AF585" s="3">
        <v>0.2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4"/>
    </row>
    <row r="586" spans="1:46" x14ac:dyDescent="0.25">
      <c r="A586" s="65">
        <v>2021</v>
      </c>
      <c r="B586" s="65">
        <v>12</v>
      </c>
      <c r="C586" s="63">
        <v>25</v>
      </c>
      <c r="D586" s="64">
        <v>9</v>
      </c>
      <c r="E586" s="5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1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0.9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0.2</v>
      </c>
      <c r="AE586" s="3">
        <v>0.25</v>
      </c>
      <c r="AF586" s="3">
        <v>0.2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4"/>
    </row>
    <row r="587" spans="1:46" x14ac:dyDescent="0.25">
      <c r="A587" s="65">
        <v>2021</v>
      </c>
      <c r="B587" s="65">
        <v>12</v>
      </c>
      <c r="C587" s="63">
        <v>25</v>
      </c>
      <c r="D587" s="64">
        <v>10</v>
      </c>
      <c r="E587" s="5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1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0.9</v>
      </c>
      <c r="X587" s="3">
        <v>0</v>
      </c>
      <c r="Y587" s="3">
        <v>4.4999999999999998E-2</v>
      </c>
      <c r="Z587" s="3">
        <v>0</v>
      </c>
      <c r="AA587" s="3">
        <v>0</v>
      </c>
      <c r="AB587" s="3">
        <v>0</v>
      </c>
      <c r="AC587" s="3">
        <v>0</v>
      </c>
      <c r="AD587" s="3">
        <v>0.2</v>
      </c>
      <c r="AE587" s="3">
        <v>0.25</v>
      </c>
      <c r="AF587" s="3">
        <v>0.2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4"/>
    </row>
    <row r="588" spans="1:46" x14ac:dyDescent="0.25">
      <c r="A588" s="65">
        <v>2021</v>
      </c>
      <c r="B588" s="65">
        <v>12</v>
      </c>
      <c r="C588" s="63">
        <v>25</v>
      </c>
      <c r="D588" s="64">
        <v>11</v>
      </c>
      <c r="E588" s="5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1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0.9</v>
      </c>
      <c r="X588" s="3">
        <v>0</v>
      </c>
      <c r="Y588" s="3">
        <v>0.06</v>
      </c>
      <c r="Z588" s="3">
        <v>0</v>
      </c>
      <c r="AA588" s="3">
        <v>0</v>
      </c>
      <c r="AB588" s="3">
        <v>0</v>
      </c>
      <c r="AC588" s="3">
        <v>0</v>
      </c>
      <c r="AD588" s="3">
        <v>0.2</v>
      </c>
      <c r="AE588" s="3">
        <v>0.25</v>
      </c>
      <c r="AF588" s="3">
        <v>0.2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4"/>
    </row>
    <row r="589" spans="1:46" x14ac:dyDescent="0.25">
      <c r="A589" s="65">
        <v>2021</v>
      </c>
      <c r="B589" s="65">
        <v>12</v>
      </c>
      <c r="C589" s="63">
        <v>25</v>
      </c>
      <c r="D589" s="64">
        <v>12</v>
      </c>
      <c r="E589" s="5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1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0.9</v>
      </c>
      <c r="X589" s="3">
        <v>0</v>
      </c>
      <c r="Y589" s="3">
        <v>0.27</v>
      </c>
      <c r="Z589" s="3">
        <v>0</v>
      </c>
      <c r="AA589" s="3">
        <v>0</v>
      </c>
      <c r="AB589" s="3">
        <v>0</v>
      </c>
      <c r="AC589" s="3">
        <v>0</v>
      </c>
      <c r="AD589" s="3">
        <v>0.2</v>
      </c>
      <c r="AE589" s="3">
        <v>0.25</v>
      </c>
      <c r="AF589" s="3">
        <v>0.2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4"/>
    </row>
    <row r="590" spans="1:46" x14ac:dyDescent="0.25">
      <c r="A590" s="65">
        <v>2021</v>
      </c>
      <c r="B590" s="65">
        <v>12</v>
      </c>
      <c r="C590" s="63">
        <v>25</v>
      </c>
      <c r="D590" s="64">
        <v>13</v>
      </c>
      <c r="E590" s="5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1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0.9</v>
      </c>
      <c r="X590" s="3">
        <v>0</v>
      </c>
      <c r="Y590" s="3">
        <v>0.3</v>
      </c>
      <c r="Z590" s="3">
        <v>0</v>
      </c>
      <c r="AA590" s="3">
        <v>0</v>
      </c>
      <c r="AB590" s="3">
        <v>0</v>
      </c>
      <c r="AC590" s="3">
        <v>0</v>
      </c>
      <c r="AD590" s="3">
        <v>0.2</v>
      </c>
      <c r="AE590" s="3">
        <v>0.25</v>
      </c>
      <c r="AF590" s="3">
        <v>0.2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4"/>
    </row>
    <row r="591" spans="1:46" x14ac:dyDescent="0.25">
      <c r="A591" s="65">
        <v>2021</v>
      </c>
      <c r="B591" s="65">
        <v>12</v>
      </c>
      <c r="C591" s="63">
        <v>25</v>
      </c>
      <c r="D591" s="64">
        <v>14</v>
      </c>
      <c r="E591" s="5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1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0.9</v>
      </c>
      <c r="X591" s="3">
        <v>0</v>
      </c>
      <c r="Y591" s="3">
        <v>0.3</v>
      </c>
      <c r="Z591" s="3">
        <v>0</v>
      </c>
      <c r="AA591" s="3">
        <v>0</v>
      </c>
      <c r="AB591" s="3">
        <v>0</v>
      </c>
      <c r="AC591" s="3">
        <v>0</v>
      </c>
      <c r="AD591" s="3">
        <v>0.16666666666666669</v>
      </c>
      <c r="AE591" s="3">
        <v>0.25</v>
      </c>
      <c r="AF591" s="3">
        <v>0.2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4"/>
    </row>
    <row r="592" spans="1:46" x14ac:dyDescent="0.25">
      <c r="A592" s="65">
        <v>2021</v>
      </c>
      <c r="B592" s="65">
        <v>12</v>
      </c>
      <c r="C592" s="63">
        <v>25</v>
      </c>
      <c r="D592" s="64">
        <v>15</v>
      </c>
      <c r="E592" s="5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1</v>
      </c>
      <c r="O592" s="3">
        <v>0</v>
      </c>
      <c r="P592" s="3">
        <v>2.0366666666666666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0.9</v>
      </c>
      <c r="X592" s="3">
        <v>0</v>
      </c>
      <c r="Y592" s="3">
        <v>0.3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0.25</v>
      </c>
      <c r="AF592" s="3">
        <v>0.2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4"/>
    </row>
    <row r="593" spans="1:46" x14ac:dyDescent="0.25">
      <c r="A593" s="65">
        <v>2021</v>
      </c>
      <c r="B593" s="65">
        <v>12</v>
      </c>
      <c r="C593" s="63">
        <v>25</v>
      </c>
      <c r="D593" s="64">
        <v>16</v>
      </c>
      <c r="E593" s="5">
        <v>0</v>
      </c>
      <c r="F593" s="3">
        <v>0</v>
      </c>
      <c r="G593" s="3">
        <v>1.4183333333333332</v>
      </c>
      <c r="H593" s="3">
        <v>0</v>
      </c>
      <c r="I593" s="3">
        <v>0</v>
      </c>
      <c r="J593" s="3">
        <v>1</v>
      </c>
      <c r="K593" s="3">
        <v>0</v>
      </c>
      <c r="L593" s="3">
        <v>0</v>
      </c>
      <c r="M593" s="3">
        <v>0</v>
      </c>
      <c r="N593" s="3">
        <v>1</v>
      </c>
      <c r="O593" s="3">
        <v>0</v>
      </c>
      <c r="P593" s="3">
        <v>2.6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0.9</v>
      </c>
      <c r="X593" s="3">
        <v>0</v>
      </c>
      <c r="Y593" s="3">
        <v>0.3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0.25</v>
      </c>
      <c r="AF593" s="3">
        <v>0.2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4"/>
    </row>
    <row r="594" spans="1:46" x14ac:dyDescent="0.25">
      <c r="A594" s="65">
        <v>2021</v>
      </c>
      <c r="B594" s="65">
        <v>12</v>
      </c>
      <c r="C594" s="63">
        <v>25</v>
      </c>
      <c r="D594" s="64">
        <v>17</v>
      </c>
      <c r="E594" s="5">
        <v>0</v>
      </c>
      <c r="F594" s="3">
        <v>3.0216666666666669</v>
      </c>
      <c r="G594" s="3">
        <v>2.2999999999999998</v>
      </c>
      <c r="H594" s="3">
        <v>0</v>
      </c>
      <c r="I594" s="3">
        <v>0</v>
      </c>
      <c r="J594" s="3">
        <v>0.53333333333333333</v>
      </c>
      <c r="K594" s="3">
        <v>0</v>
      </c>
      <c r="L594" s="3">
        <v>0</v>
      </c>
      <c r="M594" s="3">
        <v>0</v>
      </c>
      <c r="N594" s="3">
        <v>1</v>
      </c>
      <c r="O594" s="3">
        <v>0</v>
      </c>
      <c r="P594" s="3">
        <v>2.6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0.9</v>
      </c>
      <c r="X594" s="3">
        <v>0</v>
      </c>
      <c r="Y594" s="3">
        <v>0.3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0.25</v>
      </c>
      <c r="AF594" s="3">
        <v>0.2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1.6</v>
      </c>
      <c r="AR594" s="3">
        <v>0</v>
      </c>
      <c r="AS594" s="3">
        <v>0</v>
      </c>
      <c r="AT594" s="4"/>
    </row>
    <row r="595" spans="1:46" x14ac:dyDescent="0.25">
      <c r="A595" s="65">
        <v>2021</v>
      </c>
      <c r="B595" s="65">
        <v>12</v>
      </c>
      <c r="C595" s="63">
        <v>25</v>
      </c>
      <c r="D595" s="64">
        <v>18</v>
      </c>
      <c r="E595" s="5">
        <v>0</v>
      </c>
      <c r="F595" s="3">
        <v>3.7</v>
      </c>
      <c r="G595" s="3">
        <v>2.2999999999999998</v>
      </c>
      <c r="H595" s="3">
        <v>0</v>
      </c>
      <c r="I595" s="3">
        <v>0</v>
      </c>
      <c r="J595" s="3">
        <v>2</v>
      </c>
      <c r="K595" s="3">
        <v>0</v>
      </c>
      <c r="L595" s="3">
        <v>0</v>
      </c>
      <c r="M595" s="3">
        <v>0</v>
      </c>
      <c r="N595" s="3">
        <v>1</v>
      </c>
      <c r="O595" s="3">
        <v>0</v>
      </c>
      <c r="P595" s="3">
        <v>2.6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0.9</v>
      </c>
      <c r="X595" s="3">
        <v>0</v>
      </c>
      <c r="Y595" s="3">
        <v>0.3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0.25</v>
      </c>
      <c r="AF595" s="3">
        <v>0.2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2</v>
      </c>
      <c r="AR595" s="3">
        <v>0</v>
      </c>
      <c r="AS595" s="3">
        <v>0</v>
      </c>
      <c r="AT595" s="4"/>
    </row>
    <row r="596" spans="1:46" x14ac:dyDescent="0.25">
      <c r="A596" s="65">
        <v>2021</v>
      </c>
      <c r="B596" s="65">
        <v>12</v>
      </c>
      <c r="C596" s="63">
        <v>25</v>
      </c>
      <c r="D596" s="64">
        <v>19</v>
      </c>
      <c r="E596" s="5">
        <v>0</v>
      </c>
      <c r="F596" s="3">
        <v>3.7</v>
      </c>
      <c r="G596" s="3">
        <v>2.2999999999999998</v>
      </c>
      <c r="H596" s="3">
        <v>0</v>
      </c>
      <c r="I596" s="3">
        <v>1</v>
      </c>
      <c r="J596" s="3">
        <v>2</v>
      </c>
      <c r="K596" s="3">
        <v>0</v>
      </c>
      <c r="L596" s="3">
        <v>0.83333333333333337</v>
      </c>
      <c r="M596" s="3">
        <v>0</v>
      </c>
      <c r="N596" s="3">
        <v>1</v>
      </c>
      <c r="O596" s="3">
        <v>0</v>
      </c>
      <c r="P596" s="3">
        <v>2.6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0.9</v>
      </c>
      <c r="X596" s="3">
        <v>0</v>
      </c>
      <c r="Y596" s="3">
        <v>0.3</v>
      </c>
      <c r="Z596" s="3">
        <v>0</v>
      </c>
      <c r="AA596" s="3">
        <v>0</v>
      </c>
      <c r="AB596" s="3">
        <v>0</v>
      </c>
      <c r="AC596" s="3">
        <v>0</v>
      </c>
      <c r="AD596" s="3">
        <v>0.17666666666666667</v>
      </c>
      <c r="AE596" s="3">
        <v>0.25</v>
      </c>
      <c r="AF596" s="3">
        <v>0.2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2</v>
      </c>
      <c r="AR596" s="3">
        <v>0</v>
      </c>
      <c r="AS596" s="3">
        <v>4.4166666666666661</v>
      </c>
      <c r="AT596" s="4"/>
    </row>
    <row r="597" spans="1:46" x14ac:dyDescent="0.25">
      <c r="A597" s="65">
        <v>2021</v>
      </c>
      <c r="B597" s="65">
        <v>12</v>
      </c>
      <c r="C597" s="63">
        <v>25</v>
      </c>
      <c r="D597" s="64">
        <v>20</v>
      </c>
      <c r="E597" s="5">
        <v>0</v>
      </c>
      <c r="F597" s="3">
        <v>3.7</v>
      </c>
      <c r="G597" s="3">
        <v>2.2999999999999998</v>
      </c>
      <c r="H597" s="3">
        <v>0</v>
      </c>
      <c r="I597" s="3">
        <v>3</v>
      </c>
      <c r="J597" s="3">
        <v>2</v>
      </c>
      <c r="K597" s="3">
        <v>0</v>
      </c>
      <c r="L597" s="3">
        <v>2</v>
      </c>
      <c r="M597" s="3">
        <v>0</v>
      </c>
      <c r="N597" s="3">
        <v>1</v>
      </c>
      <c r="O597" s="3">
        <v>0</v>
      </c>
      <c r="P597" s="3">
        <v>2.6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0.9</v>
      </c>
      <c r="X597" s="3">
        <v>0</v>
      </c>
      <c r="Y597" s="3">
        <v>0.3</v>
      </c>
      <c r="Z597" s="3">
        <v>0</v>
      </c>
      <c r="AA597" s="3">
        <v>0</v>
      </c>
      <c r="AB597" s="3">
        <v>0</v>
      </c>
      <c r="AC597" s="3">
        <v>0</v>
      </c>
      <c r="AD597" s="3">
        <v>0.2</v>
      </c>
      <c r="AE597" s="3">
        <v>0.25</v>
      </c>
      <c r="AF597" s="3">
        <v>0.2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2</v>
      </c>
      <c r="AR597" s="3">
        <v>0</v>
      </c>
      <c r="AS597" s="3">
        <v>5</v>
      </c>
      <c r="AT597" s="4"/>
    </row>
    <row r="598" spans="1:46" x14ac:dyDescent="0.25">
      <c r="A598" s="65">
        <v>2021</v>
      </c>
      <c r="B598" s="65">
        <v>12</v>
      </c>
      <c r="C598" s="63">
        <v>25</v>
      </c>
      <c r="D598" s="64">
        <v>21</v>
      </c>
      <c r="E598" s="5">
        <v>0</v>
      </c>
      <c r="F598" s="3">
        <v>3.7</v>
      </c>
      <c r="G598" s="3">
        <v>2.2999999999999998</v>
      </c>
      <c r="H598" s="3">
        <v>0</v>
      </c>
      <c r="I598" s="3">
        <v>3</v>
      </c>
      <c r="J598" s="3">
        <v>2</v>
      </c>
      <c r="K598" s="3">
        <v>0</v>
      </c>
      <c r="L598" s="3">
        <v>2</v>
      </c>
      <c r="M598" s="3">
        <v>0</v>
      </c>
      <c r="N598" s="3">
        <v>1</v>
      </c>
      <c r="O598" s="3">
        <v>0</v>
      </c>
      <c r="P598" s="3">
        <v>2.6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0.9</v>
      </c>
      <c r="X598" s="3">
        <v>0</v>
      </c>
      <c r="Y598" s="3">
        <v>0.3</v>
      </c>
      <c r="Z598" s="3">
        <v>0</v>
      </c>
      <c r="AA598" s="3">
        <v>0</v>
      </c>
      <c r="AB598" s="3">
        <v>0</v>
      </c>
      <c r="AC598" s="3">
        <v>0</v>
      </c>
      <c r="AD598" s="3">
        <v>0.2</v>
      </c>
      <c r="AE598" s="3">
        <v>0.25</v>
      </c>
      <c r="AF598" s="3">
        <v>0.2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2</v>
      </c>
      <c r="AR598" s="3">
        <v>0</v>
      </c>
      <c r="AS598" s="3">
        <v>5</v>
      </c>
      <c r="AT598" s="4"/>
    </row>
    <row r="599" spans="1:46" x14ac:dyDescent="0.25">
      <c r="A599" s="65">
        <v>2021</v>
      </c>
      <c r="B599" s="65">
        <v>12</v>
      </c>
      <c r="C599" s="63">
        <v>25</v>
      </c>
      <c r="D599" s="64">
        <v>22</v>
      </c>
      <c r="E599" s="5">
        <v>0</v>
      </c>
      <c r="F599" s="3">
        <v>3.7</v>
      </c>
      <c r="G599" s="3">
        <v>2.2999999999999998</v>
      </c>
      <c r="H599" s="3">
        <v>0</v>
      </c>
      <c r="I599" s="3">
        <v>3</v>
      </c>
      <c r="J599" s="3">
        <v>2</v>
      </c>
      <c r="K599" s="3">
        <v>0</v>
      </c>
      <c r="L599" s="3">
        <v>2</v>
      </c>
      <c r="M599" s="3">
        <v>0</v>
      </c>
      <c r="N599" s="3">
        <v>1</v>
      </c>
      <c r="O599" s="3">
        <v>0</v>
      </c>
      <c r="P599" s="3">
        <v>2.6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0.9</v>
      </c>
      <c r="X599" s="3">
        <v>0</v>
      </c>
      <c r="Y599" s="3">
        <v>0.3</v>
      </c>
      <c r="Z599" s="3">
        <v>0</v>
      </c>
      <c r="AA599" s="3">
        <v>0</v>
      </c>
      <c r="AB599" s="3">
        <v>0</v>
      </c>
      <c r="AC599" s="3">
        <v>0</v>
      </c>
      <c r="AD599" s="3">
        <v>0.2</v>
      </c>
      <c r="AE599" s="3">
        <v>0.25</v>
      </c>
      <c r="AF599" s="3">
        <v>0.2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2</v>
      </c>
      <c r="AR599" s="3">
        <v>0</v>
      </c>
      <c r="AS599" s="3">
        <v>5</v>
      </c>
      <c r="AT599" s="4"/>
    </row>
    <row r="600" spans="1:46" x14ac:dyDescent="0.25">
      <c r="A600" s="65">
        <v>2021</v>
      </c>
      <c r="B600" s="65">
        <v>12</v>
      </c>
      <c r="C600" s="63">
        <v>25</v>
      </c>
      <c r="D600" s="64">
        <v>23</v>
      </c>
      <c r="E600" s="5">
        <v>0</v>
      </c>
      <c r="F600" s="3">
        <v>3.7</v>
      </c>
      <c r="G600" s="3">
        <v>2.2999999999999998</v>
      </c>
      <c r="H600" s="3">
        <v>0</v>
      </c>
      <c r="I600" s="3">
        <v>0.35</v>
      </c>
      <c r="J600" s="3">
        <v>2</v>
      </c>
      <c r="K600" s="3">
        <v>0</v>
      </c>
      <c r="L600" s="3">
        <v>2</v>
      </c>
      <c r="M600" s="3">
        <v>0</v>
      </c>
      <c r="N600" s="3">
        <v>1</v>
      </c>
      <c r="O600" s="3">
        <v>0</v>
      </c>
      <c r="P600" s="3">
        <v>2.6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0.9</v>
      </c>
      <c r="X600" s="3">
        <v>0</v>
      </c>
      <c r="Y600" s="3">
        <v>0.3</v>
      </c>
      <c r="Z600" s="3">
        <v>0</v>
      </c>
      <c r="AA600" s="3">
        <v>0</v>
      </c>
      <c r="AB600" s="3">
        <v>0</v>
      </c>
      <c r="AC600" s="3">
        <v>0</v>
      </c>
      <c r="AD600" s="3">
        <v>0.2</v>
      </c>
      <c r="AE600" s="3">
        <v>0.25</v>
      </c>
      <c r="AF600" s="3">
        <v>0.2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5</v>
      </c>
      <c r="AT600" s="4"/>
    </row>
    <row r="601" spans="1:46" x14ac:dyDescent="0.25">
      <c r="A601" s="65">
        <v>2021</v>
      </c>
      <c r="B601" s="65">
        <v>12</v>
      </c>
      <c r="C601" s="63">
        <v>25</v>
      </c>
      <c r="D601" s="64">
        <v>24</v>
      </c>
      <c r="E601" s="5">
        <v>0</v>
      </c>
      <c r="F601" s="3">
        <v>3.7</v>
      </c>
      <c r="G601" s="3">
        <v>2.2999999999999998</v>
      </c>
      <c r="H601" s="3">
        <v>0</v>
      </c>
      <c r="I601" s="3">
        <v>0</v>
      </c>
      <c r="J601" s="3">
        <v>2</v>
      </c>
      <c r="K601" s="3">
        <v>0</v>
      </c>
      <c r="L601" s="3">
        <v>2</v>
      </c>
      <c r="M601" s="3">
        <v>0</v>
      </c>
      <c r="N601" s="3">
        <v>1</v>
      </c>
      <c r="O601" s="3">
        <v>0</v>
      </c>
      <c r="P601" s="3">
        <v>2.6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0.9</v>
      </c>
      <c r="X601" s="3">
        <v>0</v>
      </c>
      <c r="Y601" s="3">
        <v>0.3</v>
      </c>
      <c r="Z601" s="3">
        <v>0</v>
      </c>
      <c r="AA601" s="3">
        <v>0</v>
      </c>
      <c r="AB601" s="3">
        <v>0</v>
      </c>
      <c r="AC601" s="3">
        <v>0</v>
      </c>
      <c r="AD601" s="3">
        <v>0.2</v>
      </c>
      <c r="AE601" s="3">
        <v>0.25</v>
      </c>
      <c r="AF601" s="3">
        <v>0.2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5</v>
      </c>
      <c r="AT601" s="4"/>
    </row>
    <row r="602" spans="1:46" x14ac:dyDescent="0.25">
      <c r="A602" s="65">
        <v>2021</v>
      </c>
      <c r="B602" s="65">
        <v>12</v>
      </c>
      <c r="C602" s="63">
        <v>26</v>
      </c>
      <c r="D602" s="64">
        <v>1</v>
      </c>
      <c r="E602" s="5">
        <v>0</v>
      </c>
      <c r="F602" s="3">
        <v>3.7</v>
      </c>
      <c r="G602" s="3">
        <v>2.2999999999999998</v>
      </c>
      <c r="H602" s="3">
        <v>0</v>
      </c>
      <c r="I602" s="3">
        <v>0</v>
      </c>
      <c r="J602" s="3">
        <v>2</v>
      </c>
      <c r="K602" s="3">
        <v>0</v>
      </c>
      <c r="L602" s="3">
        <v>0</v>
      </c>
      <c r="M602" s="3">
        <v>0</v>
      </c>
      <c r="N602" s="3">
        <v>1</v>
      </c>
      <c r="O602" s="3">
        <v>0</v>
      </c>
      <c r="P602" s="3">
        <v>2.6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0.9</v>
      </c>
      <c r="X602" s="3">
        <v>0</v>
      </c>
      <c r="Y602" s="3">
        <v>0.3</v>
      </c>
      <c r="Z602" s="3">
        <v>0</v>
      </c>
      <c r="AA602" s="3">
        <v>0</v>
      </c>
      <c r="AB602" s="3">
        <v>0</v>
      </c>
      <c r="AC602" s="3">
        <v>0</v>
      </c>
      <c r="AD602" s="3">
        <v>0.2</v>
      </c>
      <c r="AE602" s="3">
        <v>0.25</v>
      </c>
      <c r="AF602" s="3">
        <v>0.2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4"/>
    </row>
    <row r="603" spans="1:46" x14ac:dyDescent="0.25">
      <c r="A603" s="65">
        <v>2021</v>
      </c>
      <c r="B603" s="65">
        <v>12</v>
      </c>
      <c r="C603" s="63">
        <v>26</v>
      </c>
      <c r="D603" s="64">
        <v>2</v>
      </c>
      <c r="E603" s="5">
        <v>0</v>
      </c>
      <c r="F603" s="3">
        <v>3.33</v>
      </c>
      <c r="G603" s="3">
        <v>2.1849999999999996</v>
      </c>
      <c r="H603" s="3">
        <v>0</v>
      </c>
      <c r="I603" s="3">
        <v>0</v>
      </c>
      <c r="J603" s="3">
        <v>2</v>
      </c>
      <c r="K603" s="3">
        <v>0</v>
      </c>
      <c r="L603" s="3">
        <v>0</v>
      </c>
      <c r="M603" s="3">
        <v>0</v>
      </c>
      <c r="N603" s="3">
        <v>1</v>
      </c>
      <c r="O603" s="3">
        <v>0</v>
      </c>
      <c r="P603" s="3">
        <v>2.6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0.9</v>
      </c>
      <c r="X603" s="3">
        <v>0</v>
      </c>
      <c r="Y603" s="3">
        <v>0.3</v>
      </c>
      <c r="Z603" s="3">
        <v>0</v>
      </c>
      <c r="AA603" s="3">
        <v>0</v>
      </c>
      <c r="AB603" s="3">
        <v>0</v>
      </c>
      <c r="AC603" s="3">
        <v>0</v>
      </c>
      <c r="AD603" s="3">
        <v>0.2</v>
      </c>
      <c r="AE603" s="3">
        <v>0.25</v>
      </c>
      <c r="AF603" s="3">
        <v>0.2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4"/>
    </row>
    <row r="604" spans="1:46" x14ac:dyDescent="0.25">
      <c r="A604" s="65">
        <v>2021</v>
      </c>
      <c r="B604" s="65">
        <v>12</v>
      </c>
      <c r="C604" s="63">
        <v>26</v>
      </c>
      <c r="D604" s="64">
        <v>3</v>
      </c>
      <c r="E604" s="5">
        <v>0</v>
      </c>
      <c r="F604" s="3">
        <v>0</v>
      </c>
      <c r="G604" s="3">
        <v>0</v>
      </c>
      <c r="H604" s="3">
        <v>0</v>
      </c>
      <c r="I604" s="3">
        <v>0</v>
      </c>
      <c r="J604" s="3">
        <v>2</v>
      </c>
      <c r="K604" s="3">
        <v>0</v>
      </c>
      <c r="L604" s="3">
        <v>0</v>
      </c>
      <c r="M604" s="3">
        <v>0</v>
      </c>
      <c r="N604" s="3">
        <v>1</v>
      </c>
      <c r="O604" s="3">
        <v>0</v>
      </c>
      <c r="P604" s="3">
        <v>2.6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0.9</v>
      </c>
      <c r="X604" s="3">
        <v>0</v>
      </c>
      <c r="Y604" s="3">
        <v>0.3</v>
      </c>
      <c r="Z604" s="3">
        <v>0</v>
      </c>
      <c r="AA604" s="3">
        <v>0</v>
      </c>
      <c r="AB604" s="3">
        <v>0</v>
      </c>
      <c r="AC604" s="3">
        <v>0</v>
      </c>
      <c r="AD604" s="3">
        <v>0.2</v>
      </c>
      <c r="AE604" s="3">
        <v>0.25</v>
      </c>
      <c r="AF604" s="3">
        <v>0.2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4"/>
    </row>
    <row r="605" spans="1:46" x14ac:dyDescent="0.25">
      <c r="A605" s="65">
        <v>2021</v>
      </c>
      <c r="B605" s="65">
        <v>12</v>
      </c>
      <c r="C605" s="63">
        <v>26</v>
      </c>
      <c r="D605" s="64">
        <v>4</v>
      </c>
      <c r="E605" s="5">
        <v>0</v>
      </c>
      <c r="F605" s="3">
        <v>0</v>
      </c>
      <c r="G605" s="3">
        <v>0</v>
      </c>
      <c r="H605" s="3">
        <v>0</v>
      </c>
      <c r="I605" s="3">
        <v>0</v>
      </c>
      <c r="J605" s="3">
        <v>2</v>
      </c>
      <c r="K605" s="3">
        <v>0</v>
      </c>
      <c r="L605" s="3">
        <v>0</v>
      </c>
      <c r="M605" s="3">
        <v>0</v>
      </c>
      <c r="N605" s="3">
        <v>1</v>
      </c>
      <c r="O605" s="3">
        <v>0</v>
      </c>
      <c r="P605" s="3">
        <v>2.6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0.9</v>
      </c>
      <c r="X605" s="3">
        <v>0</v>
      </c>
      <c r="Y605" s="3">
        <v>0.3</v>
      </c>
      <c r="Z605" s="3">
        <v>0</v>
      </c>
      <c r="AA605" s="3">
        <v>0</v>
      </c>
      <c r="AB605" s="3">
        <v>0</v>
      </c>
      <c r="AC605" s="3">
        <v>0</v>
      </c>
      <c r="AD605" s="3">
        <v>0.2</v>
      </c>
      <c r="AE605" s="3">
        <v>0.25</v>
      </c>
      <c r="AF605" s="3">
        <v>0.2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4"/>
    </row>
    <row r="606" spans="1:46" x14ac:dyDescent="0.25">
      <c r="A606" s="65">
        <v>2021</v>
      </c>
      <c r="B606" s="65">
        <v>12</v>
      </c>
      <c r="C606" s="63">
        <v>26</v>
      </c>
      <c r="D606" s="64">
        <v>5</v>
      </c>
      <c r="E606" s="5">
        <v>0</v>
      </c>
      <c r="F606" s="3">
        <v>0</v>
      </c>
      <c r="G606" s="3">
        <v>0</v>
      </c>
      <c r="H606" s="3">
        <v>0</v>
      </c>
      <c r="I606" s="3">
        <v>0</v>
      </c>
      <c r="J606" s="3">
        <v>2</v>
      </c>
      <c r="K606" s="3">
        <v>0</v>
      </c>
      <c r="L606" s="3">
        <v>0</v>
      </c>
      <c r="M606" s="3">
        <v>0</v>
      </c>
      <c r="N606" s="3">
        <v>1</v>
      </c>
      <c r="O606" s="3">
        <v>0</v>
      </c>
      <c r="P606" s="3">
        <v>2.6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0.9</v>
      </c>
      <c r="X606" s="3">
        <v>0</v>
      </c>
      <c r="Y606" s="3">
        <v>0.3</v>
      </c>
      <c r="Z606" s="3">
        <v>0</v>
      </c>
      <c r="AA606" s="3">
        <v>0</v>
      </c>
      <c r="AB606" s="3">
        <v>0</v>
      </c>
      <c r="AC606" s="3">
        <v>0</v>
      </c>
      <c r="AD606" s="3">
        <v>0.2</v>
      </c>
      <c r="AE606" s="3">
        <v>0.25</v>
      </c>
      <c r="AF606" s="3">
        <v>0.2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4"/>
    </row>
    <row r="607" spans="1:46" x14ac:dyDescent="0.25">
      <c r="A607" s="65">
        <v>2021</v>
      </c>
      <c r="B607" s="65">
        <v>12</v>
      </c>
      <c r="C607" s="63">
        <v>26</v>
      </c>
      <c r="D607" s="64">
        <v>6</v>
      </c>
      <c r="E607" s="5">
        <v>0</v>
      </c>
      <c r="F607" s="3">
        <v>0</v>
      </c>
      <c r="G607" s="3">
        <v>0</v>
      </c>
      <c r="H607" s="3">
        <v>0</v>
      </c>
      <c r="I607" s="3">
        <v>0</v>
      </c>
      <c r="J607" s="3">
        <v>2</v>
      </c>
      <c r="K607" s="3">
        <v>0</v>
      </c>
      <c r="L607" s="3">
        <v>0</v>
      </c>
      <c r="M607" s="3">
        <v>0</v>
      </c>
      <c r="N607" s="3">
        <v>1</v>
      </c>
      <c r="O607" s="3">
        <v>0</v>
      </c>
      <c r="P607" s="3">
        <v>2.6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0.9</v>
      </c>
      <c r="X607" s="3">
        <v>0</v>
      </c>
      <c r="Y607" s="3">
        <v>0.3</v>
      </c>
      <c r="Z607" s="3">
        <v>0</v>
      </c>
      <c r="AA607" s="3">
        <v>0</v>
      </c>
      <c r="AB607" s="3">
        <v>0</v>
      </c>
      <c r="AC607" s="3">
        <v>0</v>
      </c>
      <c r="AD607" s="3">
        <v>0.2</v>
      </c>
      <c r="AE607" s="3">
        <v>0.25</v>
      </c>
      <c r="AF607" s="3">
        <v>0.2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4"/>
    </row>
    <row r="608" spans="1:46" x14ac:dyDescent="0.25">
      <c r="A608" s="65">
        <v>2021</v>
      </c>
      <c r="B608" s="65">
        <v>12</v>
      </c>
      <c r="C608" s="63">
        <v>26</v>
      </c>
      <c r="D608" s="64">
        <v>7</v>
      </c>
      <c r="E608" s="5">
        <v>0</v>
      </c>
      <c r="F608" s="3">
        <v>0</v>
      </c>
      <c r="G608" s="3">
        <v>0</v>
      </c>
      <c r="H608" s="3">
        <v>0</v>
      </c>
      <c r="I608" s="3">
        <v>0</v>
      </c>
      <c r="J608" s="3">
        <v>2</v>
      </c>
      <c r="K608" s="3">
        <v>0</v>
      </c>
      <c r="L608" s="3">
        <v>0</v>
      </c>
      <c r="M608" s="3">
        <v>0</v>
      </c>
      <c r="N608" s="3">
        <v>1</v>
      </c>
      <c r="O608" s="3">
        <v>0</v>
      </c>
      <c r="P608" s="3">
        <v>2.6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0.9</v>
      </c>
      <c r="X608" s="3">
        <v>0</v>
      </c>
      <c r="Y608" s="3">
        <v>0.3</v>
      </c>
      <c r="Z608" s="3">
        <v>0</v>
      </c>
      <c r="AA608" s="3">
        <v>0</v>
      </c>
      <c r="AB608" s="3">
        <v>0</v>
      </c>
      <c r="AC608" s="3">
        <v>0</v>
      </c>
      <c r="AD608" s="3">
        <v>0.2</v>
      </c>
      <c r="AE608" s="3">
        <v>0.25</v>
      </c>
      <c r="AF608" s="3">
        <v>0.2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4"/>
    </row>
    <row r="609" spans="1:46" x14ac:dyDescent="0.25">
      <c r="A609" s="65">
        <v>2021</v>
      </c>
      <c r="B609" s="65">
        <v>12</v>
      </c>
      <c r="C609" s="63">
        <v>26</v>
      </c>
      <c r="D609" s="64">
        <v>8</v>
      </c>
      <c r="E609" s="5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0.36666666666666664</v>
      </c>
      <c r="K609" s="3">
        <v>0</v>
      </c>
      <c r="L609" s="3">
        <v>0</v>
      </c>
      <c r="M609" s="3">
        <v>0</v>
      </c>
      <c r="N609" s="3">
        <v>1</v>
      </c>
      <c r="O609" s="3">
        <v>0</v>
      </c>
      <c r="P609" s="3">
        <v>2.6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0.9</v>
      </c>
      <c r="X609" s="3">
        <v>0</v>
      </c>
      <c r="Y609" s="3">
        <v>0.3</v>
      </c>
      <c r="Z609" s="3">
        <v>0</v>
      </c>
      <c r="AA609" s="3">
        <v>0</v>
      </c>
      <c r="AB609" s="3">
        <v>0</v>
      </c>
      <c r="AC609" s="3">
        <v>0</v>
      </c>
      <c r="AD609" s="3">
        <v>0.2</v>
      </c>
      <c r="AE609" s="3">
        <v>0.25</v>
      </c>
      <c r="AF609" s="3">
        <v>0.2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4"/>
    </row>
    <row r="610" spans="1:46" x14ac:dyDescent="0.25">
      <c r="A610" s="65">
        <v>2021</v>
      </c>
      <c r="B610" s="65">
        <v>12</v>
      </c>
      <c r="C610" s="63">
        <v>26</v>
      </c>
      <c r="D610" s="64">
        <v>9</v>
      </c>
      <c r="E610" s="5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1</v>
      </c>
      <c r="O610" s="3">
        <v>0</v>
      </c>
      <c r="P610" s="3">
        <v>2.6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0.9</v>
      </c>
      <c r="X610" s="3">
        <v>0</v>
      </c>
      <c r="Y610" s="3">
        <v>0.3</v>
      </c>
      <c r="Z610" s="3">
        <v>0</v>
      </c>
      <c r="AA610" s="3">
        <v>0</v>
      </c>
      <c r="AB610" s="3">
        <v>0</v>
      </c>
      <c r="AC610" s="3">
        <v>0</v>
      </c>
      <c r="AD610" s="3">
        <v>0.2</v>
      </c>
      <c r="AE610" s="3">
        <v>0.25</v>
      </c>
      <c r="AF610" s="3">
        <v>0.2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4"/>
    </row>
    <row r="611" spans="1:46" x14ac:dyDescent="0.25">
      <c r="A611" s="65">
        <v>2021</v>
      </c>
      <c r="B611" s="65">
        <v>12</v>
      </c>
      <c r="C611" s="63">
        <v>26</v>
      </c>
      <c r="D611" s="64">
        <v>10</v>
      </c>
      <c r="E611" s="5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1</v>
      </c>
      <c r="O611" s="3">
        <v>0</v>
      </c>
      <c r="P611" s="3">
        <v>2.6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0.9</v>
      </c>
      <c r="X611" s="3">
        <v>0</v>
      </c>
      <c r="Y611" s="3">
        <v>0.3</v>
      </c>
      <c r="Z611" s="3">
        <v>0</v>
      </c>
      <c r="AA611" s="3">
        <v>0</v>
      </c>
      <c r="AB611" s="3">
        <v>0</v>
      </c>
      <c r="AC611" s="3">
        <v>0</v>
      </c>
      <c r="AD611" s="3">
        <v>0.2</v>
      </c>
      <c r="AE611" s="3">
        <v>0.25</v>
      </c>
      <c r="AF611" s="3">
        <v>0.2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4"/>
    </row>
    <row r="612" spans="1:46" x14ac:dyDescent="0.25">
      <c r="A612" s="65">
        <v>2021</v>
      </c>
      <c r="B612" s="65">
        <v>12</v>
      </c>
      <c r="C612" s="63">
        <v>26</v>
      </c>
      <c r="D612" s="64">
        <v>11</v>
      </c>
      <c r="E612" s="5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1</v>
      </c>
      <c r="O612" s="3">
        <v>2.1233333333333335</v>
      </c>
      <c r="P612" s="3">
        <v>0.13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0.9</v>
      </c>
      <c r="X612" s="3">
        <v>0</v>
      </c>
      <c r="Y612" s="3">
        <v>0.3</v>
      </c>
      <c r="Z612" s="3">
        <v>0</v>
      </c>
      <c r="AA612" s="3">
        <v>0</v>
      </c>
      <c r="AB612" s="3">
        <v>0</v>
      </c>
      <c r="AC612" s="3">
        <v>0</v>
      </c>
      <c r="AD612" s="3">
        <v>0.2</v>
      </c>
      <c r="AE612" s="3">
        <v>0.25</v>
      </c>
      <c r="AF612" s="3">
        <v>0.2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4"/>
    </row>
    <row r="613" spans="1:46" x14ac:dyDescent="0.25">
      <c r="A613" s="65">
        <v>2021</v>
      </c>
      <c r="B613" s="65">
        <v>12</v>
      </c>
      <c r="C613" s="63">
        <v>26</v>
      </c>
      <c r="D613" s="64">
        <v>12</v>
      </c>
      <c r="E613" s="5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1</v>
      </c>
      <c r="O613" s="3">
        <v>2.4500000000000002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0.9</v>
      </c>
      <c r="X613" s="3">
        <v>0</v>
      </c>
      <c r="Y613" s="3">
        <v>0.3</v>
      </c>
      <c r="Z613" s="3">
        <v>0</v>
      </c>
      <c r="AA613" s="3">
        <v>0</v>
      </c>
      <c r="AB613" s="3">
        <v>0</v>
      </c>
      <c r="AC613" s="3">
        <v>0</v>
      </c>
      <c r="AD613" s="3">
        <v>0.2</v>
      </c>
      <c r="AE613" s="3">
        <v>0.25</v>
      </c>
      <c r="AF613" s="3">
        <v>0.2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4"/>
    </row>
    <row r="614" spans="1:46" x14ac:dyDescent="0.25">
      <c r="A614" s="65">
        <v>2021</v>
      </c>
      <c r="B614" s="65">
        <v>12</v>
      </c>
      <c r="C614" s="63">
        <v>26</v>
      </c>
      <c r="D614" s="64">
        <v>13</v>
      </c>
      <c r="E614" s="5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1</v>
      </c>
      <c r="O614" s="3">
        <v>2.4500000000000002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0.9</v>
      </c>
      <c r="X614" s="3">
        <v>0</v>
      </c>
      <c r="Y614" s="3">
        <v>0.3</v>
      </c>
      <c r="Z614" s="3">
        <v>0</v>
      </c>
      <c r="AA614" s="3">
        <v>0</v>
      </c>
      <c r="AB614" s="3">
        <v>0</v>
      </c>
      <c r="AC614" s="3">
        <v>0</v>
      </c>
      <c r="AD614" s="3">
        <v>0.2</v>
      </c>
      <c r="AE614" s="3">
        <v>0.25</v>
      </c>
      <c r="AF614" s="3">
        <v>0.2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4"/>
    </row>
    <row r="615" spans="1:46" x14ac:dyDescent="0.25">
      <c r="A615" s="65">
        <v>2021</v>
      </c>
      <c r="B615" s="65">
        <v>12</v>
      </c>
      <c r="C615" s="63">
        <v>26</v>
      </c>
      <c r="D615" s="64">
        <v>14</v>
      </c>
      <c r="E615" s="5">
        <v>0</v>
      </c>
      <c r="F615" s="3">
        <v>0</v>
      </c>
      <c r="G615" s="3">
        <v>0</v>
      </c>
      <c r="H615" s="3">
        <v>0</v>
      </c>
      <c r="I615" s="3">
        <v>0.05</v>
      </c>
      <c r="J615" s="3">
        <v>0</v>
      </c>
      <c r="K615" s="3">
        <v>0</v>
      </c>
      <c r="L615" s="3">
        <v>0</v>
      </c>
      <c r="M615" s="3">
        <v>0</v>
      </c>
      <c r="N615" s="3">
        <v>1</v>
      </c>
      <c r="O615" s="3">
        <v>2.4500000000000002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0.9</v>
      </c>
      <c r="X615" s="3">
        <v>0</v>
      </c>
      <c r="Y615" s="3">
        <v>0.3</v>
      </c>
      <c r="Z615" s="3">
        <v>0</v>
      </c>
      <c r="AA615" s="3">
        <v>0</v>
      </c>
      <c r="AB615" s="3">
        <v>0</v>
      </c>
      <c r="AC615" s="3">
        <v>0</v>
      </c>
      <c r="AD615" s="3">
        <v>0.18333333333333335</v>
      </c>
      <c r="AE615" s="3">
        <v>0.25</v>
      </c>
      <c r="AF615" s="3">
        <v>0.2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4"/>
    </row>
    <row r="616" spans="1:46" x14ac:dyDescent="0.25">
      <c r="A616" s="65">
        <v>2021</v>
      </c>
      <c r="B616" s="65">
        <v>12</v>
      </c>
      <c r="C616" s="63">
        <v>26</v>
      </c>
      <c r="D616" s="64">
        <v>15</v>
      </c>
      <c r="E616" s="5">
        <v>0</v>
      </c>
      <c r="F616" s="3">
        <v>0</v>
      </c>
      <c r="G616" s="3">
        <v>0</v>
      </c>
      <c r="H616" s="3">
        <v>0</v>
      </c>
      <c r="I616" s="3">
        <v>3</v>
      </c>
      <c r="J616" s="3">
        <v>0</v>
      </c>
      <c r="K616" s="3">
        <v>0</v>
      </c>
      <c r="L616" s="3">
        <v>0</v>
      </c>
      <c r="M616" s="3">
        <v>0</v>
      </c>
      <c r="N616" s="3">
        <v>1</v>
      </c>
      <c r="O616" s="3">
        <v>2.4500000000000002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0.9</v>
      </c>
      <c r="X616" s="3">
        <v>0</v>
      </c>
      <c r="Y616" s="3">
        <v>0.3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0.25</v>
      </c>
      <c r="AF616" s="3">
        <v>0.2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4"/>
    </row>
    <row r="617" spans="1:46" x14ac:dyDescent="0.25">
      <c r="A617" s="65">
        <v>2021</v>
      </c>
      <c r="B617" s="65">
        <v>12</v>
      </c>
      <c r="C617" s="63">
        <v>26</v>
      </c>
      <c r="D617" s="64">
        <v>16</v>
      </c>
      <c r="E617" s="5">
        <v>2.2733333333333334</v>
      </c>
      <c r="F617" s="3">
        <v>0</v>
      </c>
      <c r="G617" s="3">
        <v>0</v>
      </c>
      <c r="H617" s="3">
        <v>0</v>
      </c>
      <c r="I617" s="3">
        <v>3</v>
      </c>
      <c r="J617" s="3">
        <v>0</v>
      </c>
      <c r="K617" s="3">
        <v>0</v>
      </c>
      <c r="L617" s="3">
        <v>0</v>
      </c>
      <c r="M617" s="3">
        <v>0</v>
      </c>
      <c r="N617" s="3">
        <v>1</v>
      </c>
      <c r="O617" s="3">
        <v>2.4500000000000002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0.9</v>
      </c>
      <c r="X617" s="3">
        <v>0</v>
      </c>
      <c r="Y617" s="3">
        <v>0.3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0.25</v>
      </c>
      <c r="AF617" s="3">
        <v>0.2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4"/>
    </row>
    <row r="618" spans="1:46" x14ac:dyDescent="0.25">
      <c r="A618" s="65">
        <v>2021</v>
      </c>
      <c r="B618" s="65">
        <v>12</v>
      </c>
      <c r="C618" s="63">
        <v>26</v>
      </c>
      <c r="D618" s="64">
        <v>17</v>
      </c>
      <c r="E618" s="5">
        <v>3.1</v>
      </c>
      <c r="F618" s="3">
        <v>0</v>
      </c>
      <c r="G618" s="3">
        <v>1.1499999999999999</v>
      </c>
      <c r="H618" s="3">
        <v>0</v>
      </c>
      <c r="I618" s="3">
        <v>3</v>
      </c>
      <c r="J618" s="3">
        <v>0</v>
      </c>
      <c r="K618" s="3">
        <v>0</v>
      </c>
      <c r="L618" s="3">
        <v>0</v>
      </c>
      <c r="M618" s="3">
        <v>0</v>
      </c>
      <c r="N618" s="3">
        <v>1</v>
      </c>
      <c r="O618" s="3">
        <v>2.4500000000000002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0.9</v>
      </c>
      <c r="X618" s="3">
        <v>0</v>
      </c>
      <c r="Y618" s="3">
        <v>0.3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0.25</v>
      </c>
      <c r="AF618" s="3">
        <v>0.2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4.9999999999999996E-2</v>
      </c>
      <c r="AQ618" s="3">
        <v>0</v>
      </c>
      <c r="AR618" s="3">
        <v>0</v>
      </c>
      <c r="AS618" s="3">
        <v>0</v>
      </c>
      <c r="AT618" s="4"/>
    </row>
    <row r="619" spans="1:46" x14ac:dyDescent="0.25">
      <c r="A619" s="65">
        <v>2021</v>
      </c>
      <c r="B619" s="65">
        <v>12</v>
      </c>
      <c r="C619" s="63">
        <v>26</v>
      </c>
      <c r="D619" s="64">
        <v>18</v>
      </c>
      <c r="E619" s="5">
        <v>3.1</v>
      </c>
      <c r="F619" s="3">
        <v>0</v>
      </c>
      <c r="G619" s="3">
        <v>2.2999999999999998</v>
      </c>
      <c r="H619" s="3">
        <v>0</v>
      </c>
      <c r="I619" s="3">
        <v>3</v>
      </c>
      <c r="J619" s="3">
        <v>0</v>
      </c>
      <c r="K619" s="3">
        <v>0</v>
      </c>
      <c r="L619" s="3">
        <v>0</v>
      </c>
      <c r="M619" s="3">
        <v>0</v>
      </c>
      <c r="N619" s="3">
        <v>1</v>
      </c>
      <c r="O619" s="3">
        <v>2.4500000000000002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0.9</v>
      </c>
      <c r="X619" s="3">
        <v>0</v>
      </c>
      <c r="Y619" s="3">
        <v>0.3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0.25</v>
      </c>
      <c r="AF619" s="3">
        <v>0.2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0.6</v>
      </c>
      <c r="AQ619" s="3">
        <v>0</v>
      </c>
      <c r="AR619" s="3">
        <v>0</v>
      </c>
      <c r="AS619" s="3">
        <v>0</v>
      </c>
      <c r="AT619" s="4"/>
    </row>
    <row r="620" spans="1:46" x14ac:dyDescent="0.25">
      <c r="A620" s="65">
        <v>2021</v>
      </c>
      <c r="B620" s="65">
        <v>12</v>
      </c>
      <c r="C620" s="63">
        <v>26</v>
      </c>
      <c r="D620" s="64">
        <v>19</v>
      </c>
      <c r="E620" s="5">
        <v>3.1</v>
      </c>
      <c r="F620" s="3">
        <v>0</v>
      </c>
      <c r="G620" s="3">
        <v>2.2999999999999998</v>
      </c>
      <c r="H620" s="3">
        <v>0</v>
      </c>
      <c r="I620" s="3">
        <v>3</v>
      </c>
      <c r="J620" s="3">
        <v>0</v>
      </c>
      <c r="K620" s="3">
        <v>0</v>
      </c>
      <c r="L620" s="3">
        <v>0</v>
      </c>
      <c r="M620" s="3">
        <v>0</v>
      </c>
      <c r="N620" s="3">
        <v>1</v>
      </c>
      <c r="O620" s="3">
        <v>2.4500000000000002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0.9</v>
      </c>
      <c r="X620" s="3">
        <v>0</v>
      </c>
      <c r="Y620" s="3">
        <v>0.3</v>
      </c>
      <c r="Z620" s="3">
        <v>0</v>
      </c>
      <c r="AA620" s="3">
        <v>0</v>
      </c>
      <c r="AB620" s="3">
        <v>0</v>
      </c>
      <c r="AC620" s="3">
        <v>0</v>
      </c>
      <c r="AD620" s="3">
        <v>0.18333333333333335</v>
      </c>
      <c r="AE620" s="3">
        <v>0.25</v>
      </c>
      <c r="AF620" s="3">
        <v>0.2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0.6</v>
      </c>
      <c r="AQ620" s="3">
        <v>0</v>
      </c>
      <c r="AR620" s="3">
        <v>3.3000000000000003</v>
      </c>
      <c r="AS620" s="3">
        <v>0</v>
      </c>
      <c r="AT620" s="4"/>
    </row>
    <row r="621" spans="1:46" x14ac:dyDescent="0.25">
      <c r="A621" s="65">
        <v>2021</v>
      </c>
      <c r="B621" s="65">
        <v>12</v>
      </c>
      <c r="C621" s="63">
        <v>26</v>
      </c>
      <c r="D621" s="64">
        <v>20</v>
      </c>
      <c r="E621" s="5">
        <v>3.1</v>
      </c>
      <c r="F621" s="3">
        <v>0</v>
      </c>
      <c r="G621" s="3">
        <v>2.2999999999999998</v>
      </c>
      <c r="H621" s="3">
        <v>0</v>
      </c>
      <c r="I621" s="3">
        <v>3</v>
      </c>
      <c r="J621" s="3">
        <v>0</v>
      </c>
      <c r="K621" s="3">
        <v>1.7333333333333334</v>
      </c>
      <c r="L621" s="3">
        <v>0</v>
      </c>
      <c r="M621" s="3">
        <v>0</v>
      </c>
      <c r="N621" s="3">
        <v>1</v>
      </c>
      <c r="O621" s="3">
        <v>2.4500000000000002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0.9</v>
      </c>
      <c r="X621" s="3">
        <v>0</v>
      </c>
      <c r="Y621" s="3">
        <v>0.3</v>
      </c>
      <c r="Z621" s="3">
        <v>0</v>
      </c>
      <c r="AA621" s="3">
        <v>0</v>
      </c>
      <c r="AB621" s="3">
        <v>0</v>
      </c>
      <c r="AC621" s="3">
        <v>0</v>
      </c>
      <c r="AD621" s="3">
        <v>0.2</v>
      </c>
      <c r="AE621" s="3">
        <v>0.25</v>
      </c>
      <c r="AF621" s="3">
        <v>0.2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0.6</v>
      </c>
      <c r="AQ621" s="3">
        <v>0</v>
      </c>
      <c r="AR621" s="3">
        <v>6</v>
      </c>
      <c r="AS621" s="3">
        <v>0</v>
      </c>
      <c r="AT621" s="4"/>
    </row>
    <row r="622" spans="1:46" x14ac:dyDescent="0.25">
      <c r="A622" s="65">
        <v>2021</v>
      </c>
      <c r="B622" s="65">
        <v>12</v>
      </c>
      <c r="C622" s="63">
        <v>26</v>
      </c>
      <c r="D622" s="64">
        <v>21</v>
      </c>
      <c r="E622" s="5">
        <v>3.1</v>
      </c>
      <c r="F622" s="3">
        <v>0</v>
      </c>
      <c r="G622" s="3">
        <v>2.2999999999999998</v>
      </c>
      <c r="H622" s="3">
        <v>0</v>
      </c>
      <c r="I622" s="3">
        <v>3</v>
      </c>
      <c r="J622" s="3">
        <v>0</v>
      </c>
      <c r="K622" s="3">
        <v>2</v>
      </c>
      <c r="L622" s="3">
        <v>0</v>
      </c>
      <c r="M622" s="3">
        <v>0</v>
      </c>
      <c r="N622" s="3">
        <v>1</v>
      </c>
      <c r="O622" s="3">
        <v>2.4500000000000002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0.9</v>
      </c>
      <c r="X622" s="3">
        <v>0</v>
      </c>
      <c r="Y622" s="3">
        <v>0.3</v>
      </c>
      <c r="Z622" s="3">
        <v>0</v>
      </c>
      <c r="AA622" s="3">
        <v>0</v>
      </c>
      <c r="AB622" s="3">
        <v>0</v>
      </c>
      <c r="AC622" s="3">
        <v>0</v>
      </c>
      <c r="AD622" s="3">
        <v>0.2</v>
      </c>
      <c r="AE622" s="3">
        <v>0.25</v>
      </c>
      <c r="AF622" s="3">
        <v>0.2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0.6</v>
      </c>
      <c r="AQ622" s="3">
        <v>0</v>
      </c>
      <c r="AR622" s="3">
        <v>6</v>
      </c>
      <c r="AS622" s="3">
        <v>0</v>
      </c>
      <c r="AT622" s="4"/>
    </row>
    <row r="623" spans="1:46" x14ac:dyDescent="0.25">
      <c r="A623" s="65">
        <v>2021</v>
      </c>
      <c r="B623" s="65">
        <v>12</v>
      </c>
      <c r="C623" s="63">
        <v>26</v>
      </c>
      <c r="D623" s="64">
        <v>22</v>
      </c>
      <c r="E623" s="5">
        <v>3.1</v>
      </c>
      <c r="F623" s="3">
        <v>0</v>
      </c>
      <c r="G623" s="3">
        <v>2.2999999999999998</v>
      </c>
      <c r="H623" s="3">
        <v>0</v>
      </c>
      <c r="I623" s="3">
        <v>3</v>
      </c>
      <c r="J623" s="3">
        <v>0</v>
      </c>
      <c r="K623" s="3">
        <v>2</v>
      </c>
      <c r="L623" s="3">
        <v>0</v>
      </c>
      <c r="M623" s="3">
        <v>0</v>
      </c>
      <c r="N623" s="3">
        <v>1</v>
      </c>
      <c r="O623" s="3">
        <v>2.4500000000000002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0.9</v>
      </c>
      <c r="X623" s="3">
        <v>0</v>
      </c>
      <c r="Y623" s="3">
        <v>0.3</v>
      </c>
      <c r="Z623" s="3">
        <v>0</v>
      </c>
      <c r="AA623" s="3">
        <v>0</v>
      </c>
      <c r="AB623" s="3">
        <v>0</v>
      </c>
      <c r="AC623" s="3">
        <v>0</v>
      </c>
      <c r="AD623" s="3">
        <v>0.2</v>
      </c>
      <c r="AE623" s="3">
        <v>0.25</v>
      </c>
      <c r="AF623" s="3">
        <v>0.2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0.6</v>
      </c>
      <c r="AQ623" s="3">
        <v>0</v>
      </c>
      <c r="AR623" s="3">
        <v>6</v>
      </c>
      <c r="AS623" s="3">
        <v>0</v>
      </c>
      <c r="AT623" s="4"/>
    </row>
    <row r="624" spans="1:46" x14ac:dyDescent="0.25">
      <c r="A624" s="65">
        <v>2021</v>
      </c>
      <c r="B624" s="65">
        <v>12</v>
      </c>
      <c r="C624" s="63">
        <v>26</v>
      </c>
      <c r="D624" s="64">
        <v>23</v>
      </c>
      <c r="E624" s="5">
        <v>3.1</v>
      </c>
      <c r="F624" s="3">
        <v>0</v>
      </c>
      <c r="G624" s="3">
        <v>2.2999999999999998</v>
      </c>
      <c r="H624" s="3">
        <v>0</v>
      </c>
      <c r="I624" s="3">
        <v>3</v>
      </c>
      <c r="J624" s="3">
        <v>0</v>
      </c>
      <c r="K624" s="3">
        <v>2</v>
      </c>
      <c r="L624" s="3">
        <v>0</v>
      </c>
      <c r="M624" s="3">
        <v>0</v>
      </c>
      <c r="N624" s="3">
        <v>1</v>
      </c>
      <c r="O624" s="3">
        <v>2.4500000000000002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0.9</v>
      </c>
      <c r="X624" s="3">
        <v>0</v>
      </c>
      <c r="Y624" s="3">
        <v>0.3</v>
      </c>
      <c r="Z624" s="3">
        <v>0</v>
      </c>
      <c r="AA624" s="3">
        <v>0</v>
      </c>
      <c r="AB624" s="3">
        <v>0</v>
      </c>
      <c r="AC624" s="3">
        <v>0</v>
      </c>
      <c r="AD624" s="3">
        <v>0.2</v>
      </c>
      <c r="AE624" s="3">
        <v>0.25</v>
      </c>
      <c r="AF624" s="3">
        <v>0.2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0.6</v>
      </c>
      <c r="AQ624" s="3">
        <v>0</v>
      </c>
      <c r="AR624" s="3">
        <v>6</v>
      </c>
      <c r="AS624" s="3">
        <v>0</v>
      </c>
      <c r="AT624" s="4"/>
    </row>
    <row r="625" spans="1:46" x14ac:dyDescent="0.25">
      <c r="A625" s="65">
        <v>2021</v>
      </c>
      <c r="B625" s="65">
        <v>12</v>
      </c>
      <c r="C625" s="63">
        <v>26</v>
      </c>
      <c r="D625" s="64">
        <v>24</v>
      </c>
      <c r="E625" s="5">
        <v>3.1</v>
      </c>
      <c r="F625" s="3">
        <v>0</v>
      </c>
      <c r="G625" s="3">
        <v>2.2999999999999998</v>
      </c>
      <c r="H625" s="3">
        <v>0</v>
      </c>
      <c r="I625" s="3">
        <v>3</v>
      </c>
      <c r="J625" s="3">
        <v>0</v>
      </c>
      <c r="K625" s="3">
        <v>2</v>
      </c>
      <c r="L625" s="3">
        <v>0</v>
      </c>
      <c r="M625" s="3">
        <v>0</v>
      </c>
      <c r="N625" s="3">
        <v>1</v>
      </c>
      <c r="O625" s="3">
        <v>2.4500000000000002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0.9</v>
      </c>
      <c r="X625" s="3">
        <v>0</v>
      </c>
      <c r="Y625" s="3">
        <v>0.3</v>
      </c>
      <c r="Z625" s="3">
        <v>0</v>
      </c>
      <c r="AA625" s="3">
        <v>0</v>
      </c>
      <c r="AB625" s="3">
        <v>0</v>
      </c>
      <c r="AC625" s="3">
        <v>0</v>
      </c>
      <c r="AD625" s="3">
        <v>0.2</v>
      </c>
      <c r="AE625" s="3">
        <v>0.25</v>
      </c>
      <c r="AF625" s="3">
        <v>0.2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0.6</v>
      </c>
      <c r="AQ625" s="3">
        <v>0</v>
      </c>
      <c r="AR625" s="3">
        <v>6</v>
      </c>
      <c r="AS625" s="3">
        <v>0</v>
      </c>
      <c r="AT625" s="4"/>
    </row>
    <row r="626" spans="1:46" x14ac:dyDescent="0.25">
      <c r="A626" s="65">
        <v>2021</v>
      </c>
      <c r="B626" s="65">
        <v>12</v>
      </c>
      <c r="C626" s="63">
        <v>27</v>
      </c>
      <c r="D626" s="64">
        <v>1</v>
      </c>
      <c r="E626" s="5">
        <v>3.1</v>
      </c>
      <c r="F626" s="3">
        <v>0</v>
      </c>
      <c r="G626" s="3">
        <v>2.2999999999999998</v>
      </c>
      <c r="H626" s="3">
        <v>0</v>
      </c>
      <c r="I626" s="3">
        <v>3</v>
      </c>
      <c r="J626" s="3">
        <v>0</v>
      </c>
      <c r="K626" s="3">
        <v>1.4666666666666666</v>
      </c>
      <c r="L626" s="3">
        <v>0</v>
      </c>
      <c r="M626" s="3">
        <v>0</v>
      </c>
      <c r="N626" s="3">
        <v>1</v>
      </c>
      <c r="O626" s="3">
        <v>2.4500000000000002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0.9</v>
      </c>
      <c r="X626" s="3">
        <v>0</v>
      </c>
      <c r="Y626" s="3">
        <v>0.3</v>
      </c>
      <c r="Z626" s="3">
        <v>0</v>
      </c>
      <c r="AA626" s="3">
        <v>0</v>
      </c>
      <c r="AB626" s="3">
        <v>0</v>
      </c>
      <c r="AC626" s="3">
        <v>0</v>
      </c>
      <c r="AD626" s="3">
        <v>0.2</v>
      </c>
      <c r="AE626" s="3">
        <v>0.25</v>
      </c>
      <c r="AF626" s="3">
        <v>0.2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0.46</v>
      </c>
      <c r="AQ626" s="3">
        <v>0</v>
      </c>
      <c r="AR626" s="3">
        <v>2.7</v>
      </c>
      <c r="AS626" s="3">
        <v>0</v>
      </c>
      <c r="AT626" s="4"/>
    </row>
    <row r="627" spans="1:46" x14ac:dyDescent="0.25">
      <c r="A627" s="65">
        <v>2021</v>
      </c>
      <c r="B627" s="65">
        <v>12</v>
      </c>
      <c r="C627" s="63">
        <v>27</v>
      </c>
      <c r="D627" s="64">
        <v>2</v>
      </c>
      <c r="E627" s="5">
        <v>3.1</v>
      </c>
      <c r="F627" s="3">
        <v>0</v>
      </c>
      <c r="G627" s="3">
        <v>2.2999999999999998</v>
      </c>
      <c r="H627" s="3">
        <v>0</v>
      </c>
      <c r="I627" s="3">
        <v>3</v>
      </c>
      <c r="J627" s="3">
        <v>0</v>
      </c>
      <c r="K627" s="3">
        <v>0</v>
      </c>
      <c r="L627" s="3">
        <v>0</v>
      </c>
      <c r="M627" s="3">
        <v>0</v>
      </c>
      <c r="N627" s="3">
        <v>1</v>
      </c>
      <c r="O627" s="3">
        <v>2.4500000000000002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0.9</v>
      </c>
      <c r="X627" s="3">
        <v>0</v>
      </c>
      <c r="Y627" s="3">
        <v>0.3</v>
      </c>
      <c r="Z627" s="3">
        <v>0</v>
      </c>
      <c r="AA627" s="3">
        <v>0</v>
      </c>
      <c r="AB627" s="3">
        <v>0</v>
      </c>
      <c r="AC627" s="3">
        <v>0</v>
      </c>
      <c r="AD627" s="3">
        <v>0.2</v>
      </c>
      <c r="AE627" s="3">
        <v>0.25</v>
      </c>
      <c r="AF627" s="3">
        <v>0.2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4"/>
    </row>
    <row r="628" spans="1:46" x14ac:dyDescent="0.25">
      <c r="A628" s="65">
        <v>2021</v>
      </c>
      <c r="B628" s="65">
        <v>12</v>
      </c>
      <c r="C628" s="63">
        <v>27</v>
      </c>
      <c r="D628" s="64">
        <v>3</v>
      </c>
      <c r="E628" s="5">
        <v>0.15500000000000003</v>
      </c>
      <c r="F628" s="3">
        <v>0</v>
      </c>
      <c r="G628" s="3">
        <v>0.80499999999999994</v>
      </c>
      <c r="H628" s="3">
        <v>0</v>
      </c>
      <c r="I628" s="3">
        <v>3</v>
      </c>
      <c r="J628" s="3">
        <v>0</v>
      </c>
      <c r="K628" s="3">
        <v>0</v>
      </c>
      <c r="L628" s="3">
        <v>0</v>
      </c>
      <c r="M628" s="3">
        <v>0</v>
      </c>
      <c r="N628" s="3">
        <v>1</v>
      </c>
      <c r="O628" s="3">
        <v>2.4500000000000002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0.9</v>
      </c>
      <c r="X628" s="3">
        <v>0</v>
      </c>
      <c r="Y628" s="3">
        <v>0.3</v>
      </c>
      <c r="Z628" s="3">
        <v>0</v>
      </c>
      <c r="AA628" s="3">
        <v>0</v>
      </c>
      <c r="AB628" s="3">
        <v>0</v>
      </c>
      <c r="AC628" s="3">
        <v>0</v>
      </c>
      <c r="AD628" s="3">
        <v>0.2</v>
      </c>
      <c r="AE628" s="3">
        <v>0.25</v>
      </c>
      <c r="AF628" s="3">
        <v>0.2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4"/>
    </row>
    <row r="629" spans="1:46" x14ac:dyDescent="0.25">
      <c r="A629" s="65">
        <v>2021</v>
      </c>
      <c r="B629" s="65">
        <v>12</v>
      </c>
      <c r="C629" s="63">
        <v>27</v>
      </c>
      <c r="D629" s="64">
        <v>4</v>
      </c>
      <c r="E629" s="5">
        <v>0</v>
      </c>
      <c r="F629" s="3">
        <v>0</v>
      </c>
      <c r="G629" s="3">
        <v>0</v>
      </c>
      <c r="H629" s="3">
        <v>0</v>
      </c>
      <c r="I629" s="3">
        <v>2.9499999999999997</v>
      </c>
      <c r="J629" s="3">
        <v>0</v>
      </c>
      <c r="K629" s="3">
        <v>0</v>
      </c>
      <c r="L629" s="3">
        <v>0</v>
      </c>
      <c r="M629" s="3">
        <v>0</v>
      </c>
      <c r="N629" s="3">
        <v>1</v>
      </c>
      <c r="O629" s="3">
        <v>2.4500000000000002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0.9</v>
      </c>
      <c r="X629" s="3">
        <v>0</v>
      </c>
      <c r="Y629" s="3">
        <v>0.3</v>
      </c>
      <c r="Z629" s="3">
        <v>0</v>
      </c>
      <c r="AA629" s="3">
        <v>0</v>
      </c>
      <c r="AB629" s="3">
        <v>0</v>
      </c>
      <c r="AC629" s="3">
        <v>0</v>
      </c>
      <c r="AD629" s="3">
        <v>0.2</v>
      </c>
      <c r="AE629" s="3">
        <v>0.25</v>
      </c>
      <c r="AF629" s="3">
        <v>0.2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4"/>
    </row>
    <row r="630" spans="1:46" x14ac:dyDescent="0.25">
      <c r="A630" s="65">
        <v>2021</v>
      </c>
      <c r="B630" s="65">
        <v>12</v>
      </c>
      <c r="C630" s="63">
        <v>27</v>
      </c>
      <c r="D630" s="64">
        <v>5</v>
      </c>
      <c r="E630" s="5">
        <v>0</v>
      </c>
      <c r="F630" s="3">
        <v>0</v>
      </c>
      <c r="G630" s="3">
        <v>0</v>
      </c>
      <c r="H630" s="3">
        <v>0</v>
      </c>
      <c r="I630" s="3">
        <v>1.85</v>
      </c>
      <c r="J630" s="3">
        <v>0</v>
      </c>
      <c r="K630" s="3">
        <v>0</v>
      </c>
      <c r="L630" s="3">
        <v>0</v>
      </c>
      <c r="M630" s="3">
        <v>0</v>
      </c>
      <c r="N630" s="3">
        <v>1</v>
      </c>
      <c r="O630" s="3">
        <v>2.4500000000000002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0.9</v>
      </c>
      <c r="X630" s="3">
        <v>0</v>
      </c>
      <c r="Y630" s="3">
        <v>0.3</v>
      </c>
      <c r="Z630" s="3">
        <v>0</v>
      </c>
      <c r="AA630" s="3">
        <v>0</v>
      </c>
      <c r="AB630" s="3">
        <v>0</v>
      </c>
      <c r="AC630" s="3">
        <v>0</v>
      </c>
      <c r="AD630" s="3">
        <v>0.2</v>
      </c>
      <c r="AE630" s="3">
        <v>0.25</v>
      </c>
      <c r="AF630" s="3">
        <v>0.2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4"/>
    </row>
    <row r="631" spans="1:46" x14ac:dyDescent="0.25">
      <c r="A631" s="65">
        <v>2021</v>
      </c>
      <c r="B631" s="65">
        <v>12</v>
      </c>
      <c r="C631" s="63">
        <v>27</v>
      </c>
      <c r="D631" s="64">
        <v>6</v>
      </c>
      <c r="E631" s="5">
        <v>0</v>
      </c>
      <c r="F631" s="3">
        <v>0</v>
      </c>
      <c r="G631" s="3">
        <v>0</v>
      </c>
      <c r="H631" s="3">
        <v>0</v>
      </c>
      <c r="I631" s="3">
        <v>3</v>
      </c>
      <c r="J631" s="3">
        <v>0</v>
      </c>
      <c r="K631" s="3">
        <v>0</v>
      </c>
      <c r="L631" s="3">
        <v>0</v>
      </c>
      <c r="M631" s="3">
        <v>0</v>
      </c>
      <c r="N631" s="3">
        <v>1</v>
      </c>
      <c r="O631" s="3">
        <v>2.4500000000000002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0.9</v>
      </c>
      <c r="X631" s="3">
        <v>0</v>
      </c>
      <c r="Y631" s="3">
        <v>0.3</v>
      </c>
      <c r="Z631" s="3">
        <v>0</v>
      </c>
      <c r="AA631" s="3">
        <v>0</v>
      </c>
      <c r="AB631" s="3">
        <v>0</v>
      </c>
      <c r="AC631" s="3">
        <v>0</v>
      </c>
      <c r="AD631" s="3">
        <v>0.2</v>
      </c>
      <c r="AE631" s="3">
        <v>0.25</v>
      </c>
      <c r="AF631" s="3">
        <v>0.2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4"/>
    </row>
    <row r="632" spans="1:46" x14ac:dyDescent="0.25">
      <c r="A632" s="65">
        <v>2021</v>
      </c>
      <c r="B632" s="65">
        <v>12</v>
      </c>
      <c r="C632" s="63">
        <v>27</v>
      </c>
      <c r="D632" s="64">
        <v>7</v>
      </c>
      <c r="E632" s="5">
        <v>0</v>
      </c>
      <c r="F632" s="3">
        <v>0</v>
      </c>
      <c r="G632" s="3">
        <v>0</v>
      </c>
      <c r="H632" s="3">
        <v>0</v>
      </c>
      <c r="I632" s="3">
        <v>3</v>
      </c>
      <c r="J632" s="3">
        <v>0</v>
      </c>
      <c r="K632" s="3">
        <v>0</v>
      </c>
      <c r="L632" s="3">
        <v>0</v>
      </c>
      <c r="M632" s="3">
        <v>0</v>
      </c>
      <c r="N632" s="3">
        <v>1</v>
      </c>
      <c r="O632" s="3">
        <v>2.4500000000000002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0.34</v>
      </c>
      <c r="W632" s="3">
        <v>0.9</v>
      </c>
      <c r="X632" s="3">
        <v>0</v>
      </c>
      <c r="Y632" s="3">
        <v>0.3</v>
      </c>
      <c r="Z632" s="3">
        <v>0</v>
      </c>
      <c r="AA632" s="3">
        <v>0</v>
      </c>
      <c r="AB632" s="3">
        <v>0</v>
      </c>
      <c r="AC632" s="3">
        <v>0</v>
      </c>
      <c r="AD632" s="3">
        <v>0.2</v>
      </c>
      <c r="AE632" s="3">
        <v>0.25</v>
      </c>
      <c r="AF632" s="3">
        <v>0.2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4"/>
    </row>
    <row r="633" spans="1:46" x14ac:dyDescent="0.25">
      <c r="A633" s="65">
        <v>2021</v>
      </c>
      <c r="B633" s="65">
        <v>12</v>
      </c>
      <c r="C633" s="63">
        <v>27</v>
      </c>
      <c r="D633" s="64">
        <v>8</v>
      </c>
      <c r="E633" s="5">
        <v>0</v>
      </c>
      <c r="F633" s="3">
        <v>0</v>
      </c>
      <c r="G633" s="3">
        <v>0</v>
      </c>
      <c r="H633" s="3">
        <v>0</v>
      </c>
      <c r="I633" s="3">
        <v>2</v>
      </c>
      <c r="J633" s="3">
        <v>0</v>
      </c>
      <c r="K633" s="3">
        <v>0</v>
      </c>
      <c r="L633" s="3">
        <v>0</v>
      </c>
      <c r="M633" s="3">
        <v>0</v>
      </c>
      <c r="N633" s="3">
        <v>1</v>
      </c>
      <c r="O633" s="3">
        <v>2.4500000000000002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0.4</v>
      </c>
      <c r="W633" s="3">
        <v>0.9</v>
      </c>
      <c r="X633" s="3">
        <v>0</v>
      </c>
      <c r="Y633" s="3">
        <v>0.3</v>
      </c>
      <c r="Z633" s="3">
        <v>0</v>
      </c>
      <c r="AA633" s="3">
        <v>0</v>
      </c>
      <c r="AB633" s="3">
        <v>0</v>
      </c>
      <c r="AC633" s="3">
        <v>0</v>
      </c>
      <c r="AD633" s="3">
        <v>0.2</v>
      </c>
      <c r="AE633" s="3">
        <v>0.25</v>
      </c>
      <c r="AF633" s="3">
        <v>0.2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4"/>
    </row>
    <row r="634" spans="1:46" x14ac:dyDescent="0.25">
      <c r="A634" s="65">
        <v>2021</v>
      </c>
      <c r="B634" s="65">
        <v>12</v>
      </c>
      <c r="C634" s="63">
        <v>27</v>
      </c>
      <c r="D634" s="64">
        <v>9</v>
      </c>
      <c r="E634" s="5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1</v>
      </c>
      <c r="O634" s="3">
        <v>2.4500000000000002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0.4</v>
      </c>
      <c r="W634" s="3">
        <v>0.9</v>
      </c>
      <c r="X634" s="3">
        <v>0</v>
      </c>
      <c r="Y634" s="3">
        <v>0.155</v>
      </c>
      <c r="Z634" s="3">
        <v>0</v>
      </c>
      <c r="AA634" s="3">
        <v>0</v>
      </c>
      <c r="AB634" s="3">
        <v>0</v>
      </c>
      <c r="AC634" s="3">
        <v>0</v>
      </c>
      <c r="AD634" s="3">
        <v>0.2</v>
      </c>
      <c r="AE634" s="3">
        <v>0.25</v>
      </c>
      <c r="AF634" s="3">
        <v>0.2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4"/>
    </row>
    <row r="635" spans="1:46" x14ac:dyDescent="0.25">
      <c r="A635" s="65">
        <v>2021</v>
      </c>
      <c r="B635" s="65">
        <v>12</v>
      </c>
      <c r="C635" s="63">
        <v>27</v>
      </c>
      <c r="D635" s="64">
        <v>10</v>
      </c>
      <c r="E635" s="5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1</v>
      </c>
      <c r="O635" s="3">
        <v>2.4500000000000002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0.4</v>
      </c>
      <c r="W635" s="3">
        <v>0.9</v>
      </c>
      <c r="X635" s="3">
        <v>0</v>
      </c>
      <c r="Y635" s="3">
        <v>0.3</v>
      </c>
      <c r="Z635" s="3">
        <v>0</v>
      </c>
      <c r="AA635" s="3">
        <v>0</v>
      </c>
      <c r="AB635" s="3">
        <v>0</v>
      </c>
      <c r="AC635" s="3">
        <v>0</v>
      </c>
      <c r="AD635" s="3">
        <v>0.2</v>
      </c>
      <c r="AE635" s="3">
        <v>0.25</v>
      </c>
      <c r="AF635" s="3">
        <v>0.2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4"/>
    </row>
    <row r="636" spans="1:46" x14ac:dyDescent="0.25">
      <c r="A636" s="65">
        <v>2021</v>
      </c>
      <c r="B636" s="65">
        <v>12</v>
      </c>
      <c r="C636" s="63">
        <v>27</v>
      </c>
      <c r="D636" s="64">
        <v>11</v>
      </c>
      <c r="E636" s="5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1</v>
      </c>
      <c r="O636" s="3">
        <v>1.2250000000000001</v>
      </c>
      <c r="P636" s="3">
        <v>1.1266666666666667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0.4</v>
      </c>
      <c r="W636" s="3">
        <v>0.9</v>
      </c>
      <c r="X636" s="3">
        <v>0</v>
      </c>
      <c r="Y636" s="3">
        <v>0.3</v>
      </c>
      <c r="Z636" s="3">
        <v>0</v>
      </c>
      <c r="AA636" s="3">
        <v>0</v>
      </c>
      <c r="AB636" s="3">
        <v>0</v>
      </c>
      <c r="AC636" s="3">
        <v>0</v>
      </c>
      <c r="AD636" s="3">
        <v>0.2</v>
      </c>
      <c r="AE636" s="3">
        <v>0.25</v>
      </c>
      <c r="AF636" s="3">
        <v>0.2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4"/>
    </row>
    <row r="637" spans="1:46" x14ac:dyDescent="0.25">
      <c r="A637" s="65">
        <v>2021</v>
      </c>
      <c r="B637" s="65">
        <v>12</v>
      </c>
      <c r="C637" s="63">
        <v>27</v>
      </c>
      <c r="D637" s="64">
        <v>12</v>
      </c>
      <c r="E637" s="5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1</v>
      </c>
      <c r="O637" s="3">
        <v>0</v>
      </c>
      <c r="P637" s="3">
        <v>2.6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0.4</v>
      </c>
      <c r="W637" s="3">
        <v>0.9</v>
      </c>
      <c r="X637" s="3">
        <v>0</v>
      </c>
      <c r="Y637" s="3">
        <v>0.3</v>
      </c>
      <c r="Z637" s="3">
        <v>0</v>
      </c>
      <c r="AA637" s="3">
        <v>0</v>
      </c>
      <c r="AB637" s="3">
        <v>0</v>
      </c>
      <c r="AC637" s="3">
        <v>0</v>
      </c>
      <c r="AD637" s="3">
        <v>0.2</v>
      </c>
      <c r="AE637" s="3">
        <v>0.25</v>
      </c>
      <c r="AF637" s="3">
        <v>0.2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4"/>
    </row>
    <row r="638" spans="1:46" x14ac:dyDescent="0.25">
      <c r="A638" s="65">
        <v>2021</v>
      </c>
      <c r="B638" s="65">
        <v>12</v>
      </c>
      <c r="C638" s="63">
        <v>27</v>
      </c>
      <c r="D638" s="64">
        <v>13</v>
      </c>
      <c r="E638" s="5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1</v>
      </c>
      <c r="O638" s="3">
        <v>0</v>
      </c>
      <c r="P638" s="3">
        <v>2.6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0.9</v>
      </c>
      <c r="X638" s="3">
        <v>0</v>
      </c>
      <c r="Y638" s="3">
        <v>0.3</v>
      </c>
      <c r="Z638" s="3">
        <v>0</v>
      </c>
      <c r="AA638" s="3">
        <v>0</v>
      </c>
      <c r="AB638" s="3">
        <v>0</v>
      </c>
      <c r="AC638" s="3">
        <v>0</v>
      </c>
      <c r="AD638" s="3">
        <v>0.2</v>
      </c>
      <c r="AE638" s="3">
        <v>0.25</v>
      </c>
      <c r="AF638" s="3">
        <v>0.2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4"/>
    </row>
    <row r="639" spans="1:46" x14ac:dyDescent="0.25">
      <c r="A639" s="65">
        <v>2021</v>
      </c>
      <c r="B639" s="65">
        <v>12</v>
      </c>
      <c r="C639" s="63">
        <v>27</v>
      </c>
      <c r="D639" s="64">
        <v>14</v>
      </c>
      <c r="E639" s="5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1</v>
      </c>
      <c r="O639" s="3">
        <v>0</v>
      </c>
      <c r="P639" s="3">
        <v>2.6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0.9</v>
      </c>
      <c r="X639" s="3">
        <v>0</v>
      </c>
      <c r="Y639" s="3">
        <v>0.3</v>
      </c>
      <c r="Z639" s="3">
        <v>0</v>
      </c>
      <c r="AA639" s="3">
        <v>0</v>
      </c>
      <c r="AB639" s="3">
        <v>0</v>
      </c>
      <c r="AC639" s="3">
        <v>0</v>
      </c>
      <c r="AD639" s="3">
        <v>0.2</v>
      </c>
      <c r="AE639" s="3">
        <v>0.25</v>
      </c>
      <c r="AF639" s="3">
        <v>0.2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4"/>
    </row>
    <row r="640" spans="1:46" x14ac:dyDescent="0.25">
      <c r="A640" s="65">
        <v>2021</v>
      </c>
      <c r="B640" s="65">
        <v>12</v>
      </c>
      <c r="C640" s="63">
        <v>27</v>
      </c>
      <c r="D640" s="64">
        <v>15</v>
      </c>
      <c r="E640" s="5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1</v>
      </c>
      <c r="O640" s="3">
        <v>0</v>
      </c>
      <c r="P640" s="3">
        <v>2.6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0.9</v>
      </c>
      <c r="X640" s="3">
        <v>0</v>
      </c>
      <c r="Y640" s="3">
        <v>0.3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0.25</v>
      </c>
      <c r="AF640" s="3">
        <v>0.2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4"/>
    </row>
    <row r="641" spans="1:46" x14ac:dyDescent="0.25">
      <c r="A641" s="65">
        <v>2021</v>
      </c>
      <c r="B641" s="65">
        <v>12</v>
      </c>
      <c r="C641" s="63">
        <v>27</v>
      </c>
      <c r="D641" s="64">
        <v>16</v>
      </c>
      <c r="E641" s="5">
        <v>0</v>
      </c>
      <c r="F641" s="3">
        <v>0</v>
      </c>
      <c r="G641" s="3">
        <v>0</v>
      </c>
      <c r="H641" s="3">
        <v>0</v>
      </c>
      <c r="I641" s="3">
        <v>0</v>
      </c>
      <c r="J641" s="3">
        <v>1.2666666666666666</v>
      </c>
      <c r="K641" s="3">
        <v>0</v>
      </c>
      <c r="L641" s="3">
        <v>0</v>
      </c>
      <c r="M641" s="3">
        <v>0</v>
      </c>
      <c r="N641" s="3">
        <v>1</v>
      </c>
      <c r="O641" s="3">
        <v>0</v>
      </c>
      <c r="P641" s="3">
        <v>2.6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0.9</v>
      </c>
      <c r="X641" s="3">
        <v>0</v>
      </c>
      <c r="Y641" s="3">
        <v>0.3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0.25</v>
      </c>
      <c r="AF641" s="3">
        <v>0.2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4"/>
    </row>
    <row r="642" spans="1:46" x14ac:dyDescent="0.25">
      <c r="A642" s="65">
        <v>2021</v>
      </c>
      <c r="B642" s="65">
        <v>12</v>
      </c>
      <c r="C642" s="63">
        <v>27</v>
      </c>
      <c r="D642" s="64">
        <v>17</v>
      </c>
      <c r="E642" s="5">
        <v>0</v>
      </c>
      <c r="F642" s="3">
        <v>0</v>
      </c>
      <c r="G642" s="3">
        <v>0</v>
      </c>
      <c r="H642" s="3">
        <v>6.3333333333333325E-2</v>
      </c>
      <c r="I642" s="3">
        <v>0</v>
      </c>
      <c r="J642" s="3">
        <v>2</v>
      </c>
      <c r="K642" s="3">
        <v>0</v>
      </c>
      <c r="L642" s="3">
        <v>0</v>
      </c>
      <c r="M642" s="3">
        <v>0</v>
      </c>
      <c r="N642" s="3">
        <v>1</v>
      </c>
      <c r="O642" s="3">
        <v>0</v>
      </c>
      <c r="P642" s="3">
        <v>2.6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0.9</v>
      </c>
      <c r="X642" s="3">
        <v>0</v>
      </c>
      <c r="Y642" s="3">
        <v>0.3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0.25</v>
      </c>
      <c r="AF642" s="3">
        <v>0.2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3.3333333333333333E-2</v>
      </c>
      <c r="AR642" s="3">
        <v>0</v>
      </c>
      <c r="AS642" s="3">
        <v>0</v>
      </c>
      <c r="AT642" s="4"/>
    </row>
    <row r="643" spans="1:46" x14ac:dyDescent="0.25">
      <c r="A643" s="65">
        <v>2021</v>
      </c>
      <c r="B643" s="65">
        <v>12</v>
      </c>
      <c r="C643" s="63">
        <v>27</v>
      </c>
      <c r="D643" s="64">
        <v>18</v>
      </c>
      <c r="E643" s="5">
        <v>0</v>
      </c>
      <c r="F643" s="3">
        <v>1.9733333333333334</v>
      </c>
      <c r="G643" s="3">
        <v>0</v>
      </c>
      <c r="H643" s="3">
        <v>3.8</v>
      </c>
      <c r="I643" s="3">
        <v>0</v>
      </c>
      <c r="J643" s="3">
        <v>2</v>
      </c>
      <c r="K643" s="3">
        <v>0</v>
      </c>
      <c r="L643" s="3">
        <v>0</v>
      </c>
      <c r="M643" s="3">
        <v>0</v>
      </c>
      <c r="N643" s="3">
        <v>1</v>
      </c>
      <c r="O643" s="3">
        <v>0</v>
      </c>
      <c r="P643" s="3">
        <v>2.6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0.9</v>
      </c>
      <c r="X643" s="3">
        <v>0</v>
      </c>
      <c r="Y643" s="3">
        <v>0.3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0.25</v>
      </c>
      <c r="AF643" s="3">
        <v>0.2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2</v>
      </c>
      <c r="AR643" s="3">
        <v>0</v>
      </c>
      <c r="AS643" s="3">
        <v>0</v>
      </c>
      <c r="AT643" s="4"/>
    </row>
    <row r="644" spans="1:46" x14ac:dyDescent="0.25">
      <c r="A644" s="65">
        <v>2021</v>
      </c>
      <c r="B644" s="65">
        <v>12</v>
      </c>
      <c r="C644" s="63">
        <v>27</v>
      </c>
      <c r="D644" s="64">
        <v>19</v>
      </c>
      <c r="E644" s="5">
        <v>0</v>
      </c>
      <c r="F644" s="3">
        <v>3.7</v>
      </c>
      <c r="G644" s="3">
        <v>0</v>
      </c>
      <c r="H644" s="3">
        <v>3.8</v>
      </c>
      <c r="I644" s="3">
        <v>0</v>
      </c>
      <c r="J644" s="3">
        <v>2</v>
      </c>
      <c r="K644" s="3">
        <v>0</v>
      </c>
      <c r="L644" s="3">
        <v>0.2</v>
      </c>
      <c r="M644" s="3">
        <v>0</v>
      </c>
      <c r="N644" s="3">
        <v>1</v>
      </c>
      <c r="O644" s="3">
        <v>0</v>
      </c>
      <c r="P644" s="3">
        <v>2.6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0.38</v>
      </c>
      <c r="W644" s="3">
        <v>0.9</v>
      </c>
      <c r="X644" s="3">
        <v>0</v>
      </c>
      <c r="Y644" s="3">
        <v>0.3</v>
      </c>
      <c r="Z644" s="3">
        <v>0</v>
      </c>
      <c r="AA644" s="3">
        <v>0</v>
      </c>
      <c r="AB644" s="3">
        <v>0</v>
      </c>
      <c r="AC644" s="3">
        <v>0</v>
      </c>
      <c r="AD644" s="3">
        <v>0.19</v>
      </c>
      <c r="AE644" s="3">
        <v>0.25</v>
      </c>
      <c r="AF644" s="3">
        <v>0.2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2</v>
      </c>
      <c r="AR644" s="3">
        <v>0</v>
      </c>
      <c r="AS644" s="3">
        <v>0.41666666666666663</v>
      </c>
      <c r="AT644" s="4"/>
    </row>
    <row r="645" spans="1:46" x14ac:dyDescent="0.25">
      <c r="A645" s="65">
        <v>2021</v>
      </c>
      <c r="B645" s="65">
        <v>12</v>
      </c>
      <c r="C645" s="63">
        <v>27</v>
      </c>
      <c r="D645" s="64">
        <v>20</v>
      </c>
      <c r="E645" s="5">
        <v>0</v>
      </c>
      <c r="F645" s="3">
        <v>3.7</v>
      </c>
      <c r="G645" s="3">
        <v>0</v>
      </c>
      <c r="H645" s="3">
        <v>3.8</v>
      </c>
      <c r="I645" s="3">
        <v>0</v>
      </c>
      <c r="J645" s="3">
        <v>2</v>
      </c>
      <c r="K645" s="3">
        <v>0</v>
      </c>
      <c r="L645" s="3">
        <v>2</v>
      </c>
      <c r="M645" s="3">
        <v>0</v>
      </c>
      <c r="N645" s="3">
        <v>1</v>
      </c>
      <c r="O645" s="3">
        <v>0</v>
      </c>
      <c r="P645" s="3">
        <v>2.6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0.4</v>
      </c>
      <c r="W645" s="3">
        <v>0.9</v>
      </c>
      <c r="X645" s="3">
        <v>0</v>
      </c>
      <c r="Y645" s="3">
        <v>0.3</v>
      </c>
      <c r="Z645" s="3">
        <v>0</v>
      </c>
      <c r="AA645" s="3">
        <v>0</v>
      </c>
      <c r="AB645" s="3">
        <v>0</v>
      </c>
      <c r="AC645" s="3">
        <v>0</v>
      </c>
      <c r="AD645" s="3">
        <v>0.2</v>
      </c>
      <c r="AE645" s="3">
        <v>0.25</v>
      </c>
      <c r="AF645" s="3">
        <v>0.2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2</v>
      </c>
      <c r="AR645" s="3">
        <v>0</v>
      </c>
      <c r="AS645" s="3">
        <v>5</v>
      </c>
      <c r="AT645" s="4"/>
    </row>
    <row r="646" spans="1:46" x14ac:dyDescent="0.25">
      <c r="A646" s="65">
        <v>2021</v>
      </c>
      <c r="B646" s="65">
        <v>12</v>
      </c>
      <c r="C646" s="63">
        <v>27</v>
      </c>
      <c r="D646" s="64">
        <v>21</v>
      </c>
      <c r="E646" s="5">
        <v>0</v>
      </c>
      <c r="F646" s="3">
        <v>3.7</v>
      </c>
      <c r="G646" s="3">
        <v>0</v>
      </c>
      <c r="H646" s="3">
        <v>3.8</v>
      </c>
      <c r="I646" s="3">
        <v>0</v>
      </c>
      <c r="J646" s="3">
        <v>2</v>
      </c>
      <c r="K646" s="3">
        <v>0</v>
      </c>
      <c r="L646" s="3">
        <v>2</v>
      </c>
      <c r="M646" s="3">
        <v>0</v>
      </c>
      <c r="N646" s="3">
        <v>1</v>
      </c>
      <c r="O646" s="3">
        <v>0</v>
      </c>
      <c r="P646" s="3">
        <v>2.6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0.4</v>
      </c>
      <c r="W646" s="3">
        <v>0.9</v>
      </c>
      <c r="X646" s="3">
        <v>0</v>
      </c>
      <c r="Y646" s="3">
        <v>0.3</v>
      </c>
      <c r="Z646" s="3">
        <v>0</v>
      </c>
      <c r="AA646" s="3">
        <v>0</v>
      </c>
      <c r="AB646" s="3">
        <v>0</v>
      </c>
      <c r="AC646" s="3">
        <v>0</v>
      </c>
      <c r="AD646" s="3">
        <v>0.2</v>
      </c>
      <c r="AE646" s="3">
        <v>0.20833333333333334</v>
      </c>
      <c r="AF646" s="3">
        <v>0.2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2</v>
      </c>
      <c r="AR646" s="3">
        <v>0</v>
      </c>
      <c r="AS646" s="3">
        <v>5</v>
      </c>
      <c r="AT646" s="4"/>
    </row>
    <row r="647" spans="1:46" x14ac:dyDescent="0.25">
      <c r="A647" s="65">
        <v>2021</v>
      </c>
      <c r="B647" s="65">
        <v>12</v>
      </c>
      <c r="C647" s="63">
        <v>27</v>
      </c>
      <c r="D647" s="64">
        <v>22</v>
      </c>
      <c r="E647" s="5">
        <v>0</v>
      </c>
      <c r="F647" s="3">
        <v>3.7</v>
      </c>
      <c r="G647" s="3">
        <v>0</v>
      </c>
      <c r="H647" s="3">
        <v>3.8</v>
      </c>
      <c r="I647" s="3">
        <v>0</v>
      </c>
      <c r="J647" s="3">
        <v>2</v>
      </c>
      <c r="K647" s="3">
        <v>0</v>
      </c>
      <c r="L647" s="3">
        <v>2</v>
      </c>
      <c r="M647" s="3">
        <v>0</v>
      </c>
      <c r="N647" s="3">
        <v>1</v>
      </c>
      <c r="O647" s="3">
        <v>0</v>
      </c>
      <c r="P647" s="3">
        <v>2.6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0.4</v>
      </c>
      <c r="W647" s="3">
        <v>0.9</v>
      </c>
      <c r="X647" s="3">
        <v>0</v>
      </c>
      <c r="Y647" s="3">
        <v>0.3</v>
      </c>
      <c r="Z647" s="3">
        <v>0</v>
      </c>
      <c r="AA647" s="3">
        <v>0</v>
      </c>
      <c r="AB647" s="3">
        <v>0</v>
      </c>
      <c r="AC647" s="3">
        <v>0</v>
      </c>
      <c r="AD647" s="3">
        <v>0.2</v>
      </c>
      <c r="AE647" s="3">
        <v>0.23749999999999999</v>
      </c>
      <c r="AF647" s="3">
        <v>0.2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2</v>
      </c>
      <c r="AR647" s="3">
        <v>0</v>
      </c>
      <c r="AS647" s="3">
        <v>5</v>
      </c>
      <c r="AT647" s="4"/>
    </row>
    <row r="648" spans="1:46" x14ac:dyDescent="0.25">
      <c r="A648" s="65">
        <v>2021</v>
      </c>
      <c r="B648" s="65">
        <v>12</v>
      </c>
      <c r="C648" s="63">
        <v>27</v>
      </c>
      <c r="D648" s="64">
        <v>23</v>
      </c>
      <c r="E648" s="5">
        <v>0</v>
      </c>
      <c r="F648" s="3">
        <v>3.7</v>
      </c>
      <c r="G648" s="3">
        <v>0</v>
      </c>
      <c r="H648" s="3">
        <v>3.8</v>
      </c>
      <c r="I648" s="3">
        <v>0</v>
      </c>
      <c r="J648" s="3">
        <v>2</v>
      </c>
      <c r="K648" s="3">
        <v>0</v>
      </c>
      <c r="L648" s="3">
        <v>2</v>
      </c>
      <c r="M648" s="3">
        <v>0</v>
      </c>
      <c r="N648" s="3">
        <v>1</v>
      </c>
      <c r="O648" s="3">
        <v>0</v>
      </c>
      <c r="P648" s="3">
        <v>2.6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0.4</v>
      </c>
      <c r="W648" s="3">
        <v>0.9</v>
      </c>
      <c r="X648" s="3">
        <v>0</v>
      </c>
      <c r="Y648" s="3">
        <v>0.3</v>
      </c>
      <c r="Z648" s="3">
        <v>0</v>
      </c>
      <c r="AA648" s="3">
        <v>0</v>
      </c>
      <c r="AB648" s="3">
        <v>0</v>
      </c>
      <c r="AC648" s="3">
        <v>0</v>
      </c>
      <c r="AD648" s="3">
        <v>0.2</v>
      </c>
      <c r="AE648" s="3">
        <v>0.25</v>
      </c>
      <c r="AF648" s="3">
        <v>0.2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2</v>
      </c>
      <c r="AR648" s="3">
        <v>0</v>
      </c>
      <c r="AS648" s="3">
        <v>5</v>
      </c>
      <c r="AT648" s="4"/>
    </row>
    <row r="649" spans="1:46" x14ac:dyDescent="0.25">
      <c r="A649" s="65">
        <v>2021</v>
      </c>
      <c r="B649" s="65">
        <v>12</v>
      </c>
      <c r="C649" s="63">
        <v>27</v>
      </c>
      <c r="D649" s="64">
        <v>24</v>
      </c>
      <c r="E649" s="5">
        <v>0</v>
      </c>
      <c r="F649" s="3">
        <v>3.7</v>
      </c>
      <c r="G649" s="3">
        <v>0</v>
      </c>
      <c r="H649" s="3">
        <v>3.8</v>
      </c>
      <c r="I649" s="3">
        <v>0</v>
      </c>
      <c r="J649" s="3">
        <v>2</v>
      </c>
      <c r="K649" s="3">
        <v>0</v>
      </c>
      <c r="L649" s="3">
        <v>1.9</v>
      </c>
      <c r="M649" s="3">
        <v>0</v>
      </c>
      <c r="N649" s="3">
        <v>1</v>
      </c>
      <c r="O649" s="3">
        <v>0</v>
      </c>
      <c r="P649" s="3">
        <v>2.6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0.4</v>
      </c>
      <c r="W649" s="3">
        <v>0.9</v>
      </c>
      <c r="X649" s="3">
        <v>0</v>
      </c>
      <c r="Y649" s="3">
        <v>0.3</v>
      </c>
      <c r="Z649" s="3">
        <v>0</v>
      </c>
      <c r="AA649" s="3">
        <v>0</v>
      </c>
      <c r="AB649" s="3">
        <v>0</v>
      </c>
      <c r="AC649" s="3">
        <v>0</v>
      </c>
      <c r="AD649" s="3">
        <v>0.2</v>
      </c>
      <c r="AE649" s="3">
        <v>0.25</v>
      </c>
      <c r="AF649" s="3">
        <v>0.2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2</v>
      </c>
      <c r="AR649" s="3">
        <v>0</v>
      </c>
      <c r="AS649" s="3">
        <v>5</v>
      </c>
      <c r="AT649" s="4"/>
    </row>
    <row r="650" spans="1:46" x14ac:dyDescent="0.25">
      <c r="A650" s="65">
        <v>2021</v>
      </c>
      <c r="B650" s="65">
        <v>12</v>
      </c>
      <c r="C650" s="63">
        <v>28</v>
      </c>
      <c r="D650" s="64">
        <v>1</v>
      </c>
      <c r="E650" s="5">
        <v>0</v>
      </c>
      <c r="F650" s="3">
        <v>3.7</v>
      </c>
      <c r="G650" s="3">
        <v>0</v>
      </c>
      <c r="H650" s="3">
        <v>3.8</v>
      </c>
      <c r="I650" s="3">
        <v>0</v>
      </c>
      <c r="J650" s="3">
        <v>2</v>
      </c>
      <c r="K650" s="3">
        <v>0</v>
      </c>
      <c r="L650" s="3">
        <v>0</v>
      </c>
      <c r="M650" s="3">
        <v>0</v>
      </c>
      <c r="N650" s="3">
        <v>1</v>
      </c>
      <c r="O650" s="3">
        <v>0</v>
      </c>
      <c r="P650" s="3">
        <v>2.6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0.9</v>
      </c>
      <c r="X650" s="3">
        <v>0</v>
      </c>
      <c r="Y650" s="3">
        <v>0.3</v>
      </c>
      <c r="Z650" s="3">
        <v>0</v>
      </c>
      <c r="AA650" s="3">
        <v>0</v>
      </c>
      <c r="AB650" s="3">
        <v>0</v>
      </c>
      <c r="AC650" s="3">
        <v>0</v>
      </c>
      <c r="AD650" s="3">
        <v>0.2</v>
      </c>
      <c r="AE650" s="3">
        <v>0.25</v>
      </c>
      <c r="AF650" s="3">
        <v>0.2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1.4166666666666665</v>
      </c>
      <c r="AT650" s="4"/>
    </row>
    <row r="651" spans="1:46" x14ac:dyDescent="0.25">
      <c r="A651" s="65">
        <v>2021</v>
      </c>
      <c r="B651" s="65">
        <v>12</v>
      </c>
      <c r="C651" s="63">
        <v>28</v>
      </c>
      <c r="D651" s="64">
        <v>2</v>
      </c>
      <c r="E651" s="5">
        <v>0</v>
      </c>
      <c r="F651" s="3">
        <v>3.7</v>
      </c>
      <c r="G651" s="3">
        <v>0</v>
      </c>
      <c r="H651" s="3">
        <v>3.8</v>
      </c>
      <c r="I651" s="3">
        <v>0</v>
      </c>
      <c r="J651" s="3">
        <v>2</v>
      </c>
      <c r="K651" s="3">
        <v>0</v>
      </c>
      <c r="L651" s="3">
        <v>0</v>
      </c>
      <c r="M651" s="3">
        <v>0</v>
      </c>
      <c r="N651" s="3">
        <v>1</v>
      </c>
      <c r="O651" s="3">
        <v>0</v>
      </c>
      <c r="P651" s="3">
        <v>2.6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0.9</v>
      </c>
      <c r="X651" s="3">
        <v>0</v>
      </c>
      <c r="Y651" s="3">
        <v>0.3</v>
      </c>
      <c r="Z651" s="3">
        <v>0</v>
      </c>
      <c r="AA651" s="3">
        <v>0</v>
      </c>
      <c r="AB651" s="3">
        <v>0</v>
      </c>
      <c r="AC651" s="3">
        <v>0</v>
      </c>
      <c r="AD651" s="3">
        <v>0.2</v>
      </c>
      <c r="AE651" s="3">
        <v>0.25</v>
      </c>
      <c r="AF651" s="3">
        <v>0.2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4"/>
    </row>
    <row r="652" spans="1:46" x14ac:dyDescent="0.25">
      <c r="A652" s="65">
        <v>2021</v>
      </c>
      <c r="B652" s="65">
        <v>12</v>
      </c>
      <c r="C652" s="63">
        <v>28</v>
      </c>
      <c r="D652" s="64">
        <v>3</v>
      </c>
      <c r="E652" s="5">
        <v>0</v>
      </c>
      <c r="F652" s="3">
        <v>0</v>
      </c>
      <c r="G652" s="3">
        <v>0</v>
      </c>
      <c r="H652" s="3">
        <v>0.19</v>
      </c>
      <c r="I652" s="3">
        <v>0</v>
      </c>
      <c r="J652" s="3">
        <v>2</v>
      </c>
      <c r="K652" s="3">
        <v>0</v>
      </c>
      <c r="L652" s="3">
        <v>0</v>
      </c>
      <c r="M652" s="3">
        <v>0</v>
      </c>
      <c r="N652" s="3">
        <v>1</v>
      </c>
      <c r="O652" s="3">
        <v>0</v>
      </c>
      <c r="P652" s="3">
        <v>2.6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0.9</v>
      </c>
      <c r="X652" s="3">
        <v>0</v>
      </c>
      <c r="Y652" s="3">
        <v>0.3</v>
      </c>
      <c r="Z652" s="3">
        <v>0</v>
      </c>
      <c r="AA652" s="3">
        <v>0</v>
      </c>
      <c r="AB652" s="3">
        <v>0</v>
      </c>
      <c r="AC652" s="3">
        <v>0</v>
      </c>
      <c r="AD652" s="3">
        <v>0.2</v>
      </c>
      <c r="AE652" s="3">
        <v>0.25</v>
      </c>
      <c r="AF652" s="3">
        <v>0.2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4"/>
    </row>
    <row r="653" spans="1:46" x14ac:dyDescent="0.25">
      <c r="A653" s="65">
        <v>2021</v>
      </c>
      <c r="B653" s="65">
        <v>12</v>
      </c>
      <c r="C653" s="63">
        <v>28</v>
      </c>
      <c r="D653" s="64">
        <v>4</v>
      </c>
      <c r="E653" s="5">
        <v>0</v>
      </c>
      <c r="F653" s="3">
        <v>0</v>
      </c>
      <c r="G653" s="3">
        <v>0</v>
      </c>
      <c r="H653" s="3">
        <v>0</v>
      </c>
      <c r="I653" s="3">
        <v>0</v>
      </c>
      <c r="J653" s="3">
        <v>2</v>
      </c>
      <c r="K653" s="3">
        <v>0</v>
      </c>
      <c r="L653" s="3">
        <v>0</v>
      </c>
      <c r="M653" s="3">
        <v>0</v>
      </c>
      <c r="N653" s="3">
        <v>1</v>
      </c>
      <c r="O653" s="3">
        <v>0</v>
      </c>
      <c r="P653" s="3">
        <v>2.6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0.9</v>
      </c>
      <c r="X653" s="3">
        <v>0</v>
      </c>
      <c r="Y653" s="3">
        <v>0.3</v>
      </c>
      <c r="Z653" s="3">
        <v>0</v>
      </c>
      <c r="AA653" s="3">
        <v>0</v>
      </c>
      <c r="AB653" s="3">
        <v>0</v>
      </c>
      <c r="AC653" s="3">
        <v>0</v>
      </c>
      <c r="AD653" s="3">
        <v>0.2</v>
      </c>
      <c r="AE653" s="3">
        <v>0.25</v>
      </c>
      <c r="AF653" s="3">
        <v>0.2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4"/>
    </row>
    <row r="654" spans="1:46" x14ac:dyDescent="0.25">
      <c r="A654" s="65">
        <v>2021</v>
      </c>
      <c r="B654" s="65">
        <v>12</v>
      </c>
      <c r="C654" s="63">
        <v>28</v>
      </c>
      <c r="D654" s="64">
        <v>5</v>
      </c>
      <c r="E654" s="5">
        <v>0</v>
      </c>
      <c r="F654" s="3">
        <v>0</v>
      </c>
      <c r="G654" s="3">
        <v>0</v>
      </c>
      <c r="H654" s="3">
        <v>0</v>
      </c>
      <c r="I654" s="3">
        <v>0</v>
      </c>
      <c r="J654" s="3">
        <v>2</v>
      </c>
      <c r="K654" s="3">
        <v>0</v>
      </c>
      <c r="L654" s="3">
        <v>0</v>
      </c>
      <c r="M654" s="3">
        <v>0</v>
      </c>
      <c r="N654" s="3">
        <v>1</v>
      </c>
      <c r="O654" s="3">
        <v>0</v>
      </c>
      <c r="P654" s="3">
        <v>2.6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0.9</v>
      </c>
      <c r="X654" s="3">
        <v>0</v>
      </c>
      <c r="Y654" s="3">
        <v>0.3</v>
      </c>
      <c r="Z654" s="3">
        <v>0</v>
      </c>
      <c r="AA654" s="3">
        <v>0</v>
      </c>
      <c r="AB654" s="3">
        <v>0</v>
      </c>
      <c r="AC654" s="3">
        <v>0</v>
      </c>
      <c r="AD654" s="3">
        <v>0.2</v>
      </c>
      <c r="AE654" s="3">
        <v>0.25</v>
      </c>
      <c r="AF654" s="3">
        <v>0.2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4"/>
    </row>
    <row r="655" spans="1:46" x14ac:dyDescent="0.25">
      <c r="A655" s="65">
        <v>2021</v>
      </c>
      <c r="B655" s="65">
        <v>12</v>
      </c>
      <c r="C655" s="63">
        <v>28</v>
      </c>
      <c r="D655" s="64">
        <v>6</v>
      </c>
      <c r="E655" s="5">
        <v>0</v>
      </c>
      <c r="F655" s="3">
        <v>0</v>
      </c>
      <c r="G655" s="3">
        <v>0</v>
      </c>
      <c r="H655" s="3">
        <v>0</v>
      </c>
      <c r="I655" s="3">
        <v>0</v>
      </c>
      <c r="J655" s="3">
        <v>2</v>
      </c>
      <c r="K655" s="3">
        <v>0</v>
      </c>
      <c r="L655" s="3">
        <v>0</v>
      </c>
      <c r="M655" s="3">
        <v>0</v>
      </c>
      <c r="N655" s="3">
        <v>1</v>
      </c>
      <c r="O655" s="3">
        <v>0</v>
      </c>
      <c r="P655" s="3">
        <v>2.6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0.9</v>
      </c>
      <c r="X655" s="3">
        <v>0</v>
      </c>
      <c r="Y655" s="3">
        <v>0.3</v>
      </c>
      <c r="Z655" s="3">
        <v>0</v>
      </c>
      <c r="AA655" s="3">
        <v>0</v>
      </c>
      <c r="AB655" s="3">
        <v>0</v>
      </c>
      <c r="AC655" s="3">
        <v>0</v>
      </c>
      <c r="AD655" s="3">
        <v>0.2</v>
      </c>
      <c r="AE655" s="3">
        <v>0.25</v>
      </c>
      <c r="AF655" s="3">
        <v>0.2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4"/>
    </row>
    <row r="656" spans="1:46" x14ac:dyDescent="0.25">
      <c r="A656" s="65">
        <v>2021</v>
      </c>
      <c r="B656" s="65">
        <v>12</v>
      </c>
      <c r="C656" s="63">
        <v>28</v>
      </c>
      <c r="D656" s="64">
        <v>7</v>
      </c>
      <c r="E656" s="5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1</v>
      </c>
      <c r="O656" s="3">
        <v>0</v>
      </c>
      <c r="P656" s="3">
        <v>2.6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0.38</v>
      </c>
      <c r="W656" s="3">
        <v>0.9</v>
      </c>
      <c r="X656" s="3">
        <v>0</v>
      </c>
      <c r="Y656" s="3">
        <v>0.3</v>
      </c>
      <c r="Z656" s="3">
        <v>0</v>
      </c>
      <c r="AA656" s="3">
        <v>0</v>
      </c>
      <c r="AB656" s="3">
        <v>0</v>
      </c>
      <c r="AC656" s="3">
        <v>0</v>
      </c>
      <c r="AD656" s="3">
        <v>0.2</v>
      </c>
      <c r="AE656" s="3">
        <v>0.25</v>
      </c>
      <c r="AF656" s="3">
        <v>0.2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4"/>
    </row>
    <row r="657" spans="1:46" x14ac:dyDescent="0.25">
      <c r="A657" s="65">
        <v>2021</v>
      </c>
      <c r="B657" s="65">
        <v>12</v>
      </c>
      <c r="C657" s="63">
        <v>28</v>
      </c>
      <c r="D657" s="64">
        <v>8</v>
      </c>
      <c r="E657" s="5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1</v>
      </c>
      <c r="O657" s="3">
        <v>0</v>
      </c>
      <c r="P657" s="3">
        <v>2.6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0.4</v>
      </c>
      <c r="W657" s="3">
        <v>0.9</v>
      </c>
      <c r="X657" s="3">
        <v>0</v>
      </c>
      <c r="Y657" s="3">
        <v>0.3</v>
      </c>
      <c r="Z657" s="3">
        <v>0</v>
      </c>
      <c r="AA657" s="3">
        <v>0</v>
      </c>
      <c r="AB657" s="3">
        <v>0</v>
      </c>
      <c r="AC657" s="3">
        <v>0</v>
      </c>
      <c r="AD657" s="3">
        <v>0.2</v>
      </c>
      <c r="AE657" s="3">
        <v>0.25</v>
      </c>
      <c r="AF657" s="3">
        <v>0.2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4"/>
    </row>
    <row r="658" spans="1:46" x14ac:dyDescent="0.25">
      <c r="A658" s="65">
        <v>2021</v>
      </c>
      <c r="B658" s="65">
        <v>12</v>
      </c>
      <c r="C658" s="63">
        <v>28</v>
      </c>
      <c r="D658" s="64">
        <v>9</v>
      </c>
      <c r="E658" s="5">
        <v>2.5316666666666667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1</v>
      </c>
      <c r="O658" s="3">
        <v>0</v>
      </c>
      <c r="P658" s="3">
        <v>0.47666666666666663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0.4</v>
      </c>
      <c r="W658" s="3">
        <v>0.9</v>
      </c>
      <c r="X658" s="3">
        <v>0</v>
      </c>
      <c r="Y658" s="3">
        <v>0.3</v>
      </c>
      <c r="Z658" s="3">
        <v>0</v>
      </c>
      <c r="AA658" s="3">
        <v>0</v>
      </c>
      <c r="AB658" s="3">
        <v>0</v>
      </c>
      <c r="AC658" s="3">
        <v>0</v>
      </c>
      <c r="AD658" s="3">
        <v>0.2</v>
      </c>
      <c r="AE658" s="3">
        <v>0.25</v>
      </c>
      <c r="AF658" s="3">
        <v>0.2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4"/>
    </row>
    <row r="659" spans="1:46" x14ac:dyDescent="0.25">
      <c r="A659" s="65">
        <v>2021</v>
      </c>
      <c r="B659" s="65">
        <v>12</v>
      </c>
      <c r="C659" s="63">
        <v>28</v>
      </c>
      <c r="D659" s="64">
        <v>10</v>
      </c>
      <c r="E659" s="5">
        <v>3.1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1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0.4</v>
      </c>
      <c r="W659" s="3">
        <v>0.9</v>
      </c>
      <c r="X659" s="3">
        <v>0</v>
      </c>
      <c r="Y659" s="3">
        <v>0.3</v>
      </c>
      <c r="Z659" s="3">
        <v>0</v>
      </c>
      <c r="AA659" s="3">
        <v>0</v>
      </c>
      <c r="AB659" s="3">
        <v>0</v>
      </c>
      <c r="AC659" s="3">
        <v>0</v>
      </c>
      <c r="AD659" s="3">
        <v>0.2</v>
      </c>
      <c r="AE659" s="3">
        <v>0.25</v>
      </c>
      <c r="AF659" s="3">
        <v>0.2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4"/>
    </row>
    <row r="660" spans="1:46" x14ac:dyDescent="0.25">
      <c r="A660" s="65">
        <v>2021</v>
      </c>
      <c r="B660" s="65">
        <v>12</v>
      </c>
      <c r="C660" s="63">
        <v>28</v>
      </c>
      <c r="D660" s="64">
        <v>11</v>
      </c>
      <c r="E660" s="5">
        <v>3.1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1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0.4</v>
      </c>
      <c r="W660" s="3">
        <v>0.9</v>
      </c>
      <c r="X660" s="3">
        <v>0</v>
      </c>
      <c r="Y660" s="3">
        <v>0.3</v>
      </c>
      <c r="Z660" s="3">
        <v>0</v>
      </c>
      <c r="AA660" s="3">
        <v>0</v>
      </c>
      <c r="AB660" s="3">
        <v>0</v>
      </c>
      <c r="AC660" s="3">
        <v>0</v>
      </c>
      <c r="AD660" s="3">
        <v>0.2</v>
      </c>
      <c r="AE660" s="3">
        <v>0.25</v>
      </c>
      <c r="AF660" s="3">
        <v>0.2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4"/>
    </row>
    <row r="661" spans="1:46" x14ac:dyDescent="0.25">
      <c r="A661" s="65">
        <v>2021</v>
      </c>
      <c r="B661" s="65">
        <v>12</v>
      </c>
      <c r="C661" s="63">
        <v>28</v>
      </c>
      <c r="D661" s="64">
        <v>12</v>
      </c>
      <c r="E661" s="5">
        <v>0.67166666666666675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1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0.4</v>
      </c>
      <c r="W661" s="3">
        <v>0.9</v>
      </c>
      <c r="X661" s="3">
        <v>0</v>
      </c>
      <c r="Y661" s="3">
        <v>0.3</v>
      </c>
      <c r="Z661" s="3">
        <v>0</v>
      </c>
      <c r="AA661" s="3">
        <v>0</v>
      </c>
      <c r="AB661" s="3">
        <v>0</v>
      </c>
      <c r="AC661" s="3">
        <v>0</v>
      </c>
      <c r="AD661" s="3">
        <v>0.2</v>
      </c>
      <c r="AE661" s="3">
        <v>0.25</v>
      </c>
      <c r="AF661" s="3">
        <v>0.2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4"/>
    </row>
    <row r="662" spans="1:46" x14ac:dyDescent="0.25">
      <c r="A662" s="65">
        <v>2021</v>
      </c>
      <c r="B662" s="65">
        <v>12</v>
      </c>
      <c r="C662" s="63">
        <v>28</v>
      </c>
      <c r="D662" s="64">
        <v>13</v>
      </c>
      <c r="E662" s="5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1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0.12666666666666668</v>
      </c>
      <c r="W662" s="3">
        <v>0.9</v>
      </c>
      <c r="X662" s="3">
        <v>0</v>
      </c>
      <c r="Y662" s="3">
        <v>0.3</v>
      </c>
      <c r="Z662" s="3">
        <v>0</v>
      </c>
      <c r="AA662" s="3">
        <v>0</v>
      </c>
      <c r="AB662" s="3">
        <v>0</v>
      </c>
      <c r="AC662" s="3">
        <v>0</v>
      </c>
      <c r="AD662" s="3">
        <v>0.2</v>
      </c>
      <c r="AE662" s="3">
        <v>0.25</v>
      </c>
      <c r="AF662" s="3">
        <v>0.2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4"/>
    </row>
    <row r="663" spans="1:46" x14ac:dyDescent="0.25">
      <c r="A663" s="65">
        <v>2021</v>
      </c>
      <c r="B663" s="65">
        <v>12</v>
      </c>
      <c r="C663" s="63">
        <v>28</v>
      </c>
      <c r="D663" s="64">
        <v>14</v>
      </c>
      <c r="E663" s="5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0.9</v>
      </c>
      <c r="X663" s="3">
        <v>0</v>
      </c>
      <c r="Y663" s="3">
        <v>0.3</v>
      </c>
      <c r="Z663" s="3">
        <v>0</v>
      </c>
      <c r="AA663" s="3">
        <v>0</v>
      </c>
      <c r="AB663" s="3">
        <v>0</v>
      </c>
      <c r="AC663" s="3">
        <v>0</v>
      </c>
      <c r="AD663" s="3">
        <v>0.17333333333333334</v>
      </c>
      <c r="AE663" s="3">
        <v>0.25</v>
      </c>
      <c r="AF663" s="3">
        <v>0.2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4"/>
    </row>
    <row r="664" spans="1:46" x14ac:dyDescent="0.25">
      <c r="A664" s="65">
        <v>2021</v>
      </c>
      <c r="B664" s="65">
        <v>12</v>
      </c>
      <c r="C664" s="63">
        <v>28</v>
      </c>
      <c r="D664" s="64">
        <v>15</v>
      </c>
      <c r="E664" s="5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0.9</v>
      </c>
      <c r="X664" s="3">
        <v>0</v>
      </c>
      <c r="Y664" s="3">
        <v>0.3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0.25</v>
      </c>
      <c r="AF664" s="3">
        <v>0.2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4"/>
    </row>
    <row r="665" spans="1:46" x14ac:dyDescent="0.25">
      <c r="A665" s="65">
        <v>2021</v>
      </c>
      <c r="B665" s="65">
        <v>12</v>
      </c>
      <c r="C665" s="63">
        <v>28</v>
      </c>
      <c r="D665" s="64">
        <v>16</v>
      </c>
      <c r="E665" s="5">
        <v>0</v>
      </c>
      <c r="F665" s="3">
        <v>0</v>
      </c>
      <c r="G665" s="3">
        <v>0</v>
      </c>
      <c r="H665" s="3">
        <v>0</v>
      </c>
      <c r="I665" s="3">
        <v>2.0999999999999996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1.1025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0.9</v>
      </c>
      <c r="X665" s="3">
        <v>0</v>
      </c>
      <c r="Y665" s="3">
        <v>0.3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0.25</v>
      </c>
      <c r="AF665" s="3">
        <v>0.2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4"/>
    </row>
    <row r="666" spans="1:46" x14ac:dyDescent="0.25">
      <c r="A666" s="65">
        <v>2021</v>
      </c>
      <c r="B666" s="65">
        <v>12</v>
      </c>
      <c r="C666" s="63">
        <v>28</v>
      </c>
      <c r="D666" s="64">
        <v>17</v>
      </c>
      <c r="E666" s="5">
        <v>0</v>
      </c>
      <c r="F666" s="3">
        <v>0</v>
      </c>
      <c r="G666" s="3">
        <v>1.7633333333333334</v>
      </c>
      <c r="H666" s="3">
        <v>0</v>
      </c>
      <c r="I666" s="3">
        <v>3</v>
      </c>
      <c r="J666" s="3">
        <v>0</v>
      </c>
      <c r="K666" s="3">
        <v>0</v>
      </c>
      <c r="L666" s="3">
        <v>0</v>
      </c>
      <c r="M666" s="3">
        <v>0</v>
      </c>
      <c r="N666" s="3">
        <v>0.4</v>
      </c>
      <c r="O666" s="3">
        <v>2.4500000000000002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0.9</v>
      </c>
      <c r="X666" s="3">
        <v>0</v>
      </c>
      <c r="Y666" s="3">
        <v>0.3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0.25</v>
      </c>
      <c r="AF666" s="3">
        <v>0.2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0.27</v>
      </c>
      <c r="AQ666" s="3">
        <v>0</v>
      </c>
      <c r="AR666" s="3">
        <v>0</v>
      </c>
      <c r="AS666" s="3">
        <v>0</v>
      </c>
      <c r="AT666" s="4"/>
    </row>
    <row r="667" spans="1:46" x14ac:dyDescent="0.25">
      <c r="A667" s="65">
        <v>2021</v>
      </c>
      <c r="B667" s="65">
        <v>12</v>
      </c>
      <c r="C667" s="63">
        <v>28</v>
      </c>
      <c r="D667" s="64">
        <v>18</v>
      </c>
      <c r="E667" s="5">
        <v>2.8416666666666668</v>
      </c>
      <c r="F667" s="3">
        <v>0</v>
      </c>
      <c r="G667" s="3">
        <v>2.2999999999999998</v>
      </c>
      <c r="H667" s="3">
        <v>0</v>
      </c>
      <c r="I667" s="3">
        <v>3</v>
      </c>
      <c r="J667" s="3">
        <v>0</v>
      </c>
      <c r="K667" s="3">
        <v>0</v>
      </c>
      <c r="L667" s="3">
        <v>0</v>
      </c>
      <c r="M667" s="3">
        <v>0</v>
      </c>
      <c r="N667" s="3">
        <v>1</v>
      </c>
      <c r="O667" s="3">
        <v>2.4500000000000002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0.9</v>
      </c>
      <c r="X667" s="3">
        <v>0</v>
      </c>
      <c r="Y667" s="3">
        <v>0.3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0.25</v>
      </c>
      <c r="AF667" s="3">
        <v>0.2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0.6</v>
      </c>
      <c r="AQ667" s="3">
        <v>0</v>
      </c>
      <c r="AR667" s="3">
        <v>0</v>
      </c>
      <c r="AS667" s="3">
        <v>0</v>
      </c>
      <c r="AT667" s="4"/>
    </row>
    <row r="668" spans="1:46" x14ac:dyDescent="0.25">
      <c r="A668" s="65">
        <v>2021</v>
      </c>
      <c r="B668" s="65">
        <v>12</v>
      </c>
      <c r="C668" s="63">
        <v>28</v>
      </c>
      <c r="D668" s="64">
        <v>19</v>
      </c>
      <c r="E668" s="5">
        <v>3.1</v>
      </c>
      <c r="F668" s="3">
        <v>0</v>
      </c>
      <c r="G668" s="3">
        <v>2.2999999999999998</v>
      </c>
      <c r="H668" s="3">
        <v>0</v>
      </c>
      <c r="I668" s="3">
        <v>3</v>
      </c>
      <c r="J668" s="3">
        <v>0</v>
      </c>
      <c r="K668" s="3">
        <v>1.7</v>
      </c>
      <c r="L668" s="3">
        <v>0</v>
      </c>
      <c r="M668" s="3">
        <v>0</v>
      </c>
      <c r="N668" s="3">
        <v>1</v>
      </c>
      <c r="O668" s="3">
        <v>2.4500000000000002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0.38</v>
      </c>
      <c r="W668" s="3">
        <v>0.9</v>
      </c>
      <c r="X668" s="3">
        <v>0</v>
      </c>
      <c r="Y668" s="3">
        <v>0.3</v>
      </c>
      <c r="Z668" s="3">
        <v>0</v>
      </c>
      <c r="AA668" s="3">
        <v>0</v>
      </c>
      <c r="AB668" s="3">
        <v>0</v>
      </c>
      <c r="AC668" s="3">
        <v>0</v>
      </c>
      <c r="AD668" s="3">
        <v>0.18666666666666668</v>
      </c>
      <c r="AE668" s="3">
        <v>0.25</v>
      </c>
      <c r="AF668" s="3">
        <v>0.2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0.6</v>
      </c>
      <c r="AQ668" s="3">
        <v>0</v>
      </c>
      <c r="AR668" s="3">
        <v>1.5</v>
      </c>
      <c r="AS668" s="3">
        <v>0</v>
      </c>
      <c r="AT668" s="4"/>
    </row>
    <row r="669" spans="1:46" x14ac:dyDescent="0.25">
      <c r="A669" s="65">
        <v>2021</v>
      </c>
      <c r="B669" s="65">
        <v>12</v>
      </c>
      <c r="C669" s="63">
        <v>28</v>
      </c>
      <c r="D669" s="64">
        <v>20</v>
      </c>
      <c r="E669" s="5">
        <v>3.1</v>
      </c>
      <c r="F669" s="3">
        <v>0</v>
      </c>
      <c r="G669" s="3">
        <v>2.2999999999999998</v>
      </c>
      <c r="H669" s="3">
        <v>0</v>
      </c>
      <c r="I669" s="3">
        <v>3</v>
      </c>
      <c r="J669" s="3">
        <v>0</v>
      </c>
      <c r="K669" s="3">
        <v>2</v>
      </c>
      <c r="L669" s="3">
        <v>0</v>
      </c>
      <c r="M669" s="3">
        <v>0</v>
      </c>
      <c r="N669" s="3">
        <v>1</v>
      </c>
      <c r="O669" s="3">
        <v>2.4500000000000002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0.4</v>
      </c>
      <c r="W669" s="3">
        <v>0.9</v>
      </c>
      <c r="X669" s="3">
        <v>0</v>
      </c>
      <c r="Y669" s="3">
        <v>0.3</v>
      </c>
      <c r="Z669" s="3">
        <v>0</v>
      </c>
      <c r="AA669" s="3">
        <v>0</v>
      </c>
      <c r="AB669" s="3">
        <v>0</v>
      </c>
      <c r="AC669" s="3">
        <v>0</v>
      </c>
      <c r="AD669" s="3">
        <v>0.2</v>
      </c>
      <c r="AE669" s="3">
        <v>0.25</v>
      </c>
      <c r="AF669" s="3">
        <v>0.2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0.6</v>
      </c>
      <c r="AQ669" s="3">
        <v>0</v>
      </c>
      <c r="AR669" s="3">
        <v>6</v>
      </c>
      <c r="AS669" s="3">
        <v>0</v>
      </c>
      <c r="AT669" s="4"/>
    </row>
    <row r="670" spans="1:46" x14ac:dyDescent="0.25">
      <c r="A670" s="65">
        <v>2021</v>
      </c>
      <c r="B670" s="65">
        <v>12</v>
      </c>
      <c r="C670" s="63">
        <v>28</v>
      </c>
      <c r="D670" s="64">
        <v>21</v>
      </c>
      <c r="E670" s="5">
        <v>3.1</v>
      </c>
      <c r="F670" s="3">
        <v>0</v>
      </c>
      <c r="G670" s="3">
        <v>2.2999999999999998</v>
      </c>
      <c r="H670" s="3">
        <v>0</v>
      </c>
      <c r="I670" s="3">
        <v>3</v>
      </c>
      <c r="J670" s="3">
        <v>0</v>
      </c>
      <c r="K670" s="3">
        <v>2</v>
      </c>
      <c r="L670" s="3">
        <v>0</v>
      </c>
      <c r="M670" s="3">
        <v>0</v>
      </c>
      <c r="N670" s="3">
        <v>1</v>
      </c>
      <c r="O670" s="3">
        <v>2.4500000000000002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0.4</v>
      </c>
      <c r="W670" s="3">
        <v>0.9</v>
      </c>
      <c r="X670" s="3">
        <v>0</v>
      </c>
      <c r="Y670" s="3">
        <v>0.3</v>
      </c>
      <c r="Z670" s="3">
        <v>0</v>
      </c>
      <c r="AA670" s="3">
        <v>0</v>
      </c>
      <c r="AB670" s="3">
        <v>0</v>
      </c>
      <c r="AC670" s="3">
        <v>0</v>
      </c>
      <c r="AD670" s="3">
        <v>0.2</v>
      </c>
      <c r="AE670" s="3">
        <v>0.25</v>
      </c>
      <c r="AF670" s="3">
        <v>0.2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0.6</v>
      </c>
      <c r="AQ670" s="3">
        <v>0</v>
      </c>
      <c r="AR670" s="3">
        <v>6</v>
      </c>
      <c r="AS670" s="3">
        <v>0</v>
      </c>
      <c r="AT670" s="4"/>
    </row>
    <row r="671" spans="1:46" x14ac:dyDescent="0.25">
      <c r="A671" s="65">
        <v>2021</v>
      </c>
      <c r="B671" s="65">
        <v>12</v>
      </c>
      <c r="C671" s="63">
        <v>28</v>
      </c>
      <c r="D671" s="64">
        <v>22</v>
      </c>
      <c r="E671" s="5">
        <v>3.1</v>
      </c>
      <c r="F671" s="3">
        <v>0</v>
      </c>
      <c r="G671" s="3">
        <v>2.2999999999999998</v>
      </c>
      <c r="H671" s="3">
        <v>0</v>
      </c>
      <c r="I671" s="3">
        <v>3</v>
      </c>
      <c r="J671" s="3">
        <v>0</v>
      </c>
      <c r="K671" s="3">
        <v>2</v>
      </c>
      <c r="L671" s="3">
        <v>0</v>
      </c>
      <c r="M671" s="3">
        <v>0</v>
      </c>
      <c r="N671" s="3">
        <v>1</v>
      </c>
      <c r="O671" s="3">
        <v>2.4500000000000002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0.4</v>
      </c>
      <c r="W671" s="3">
        <v>0.9</v>
      </c>
      <c r="X671" s="3">
        <v>0</v>
      </c>
      <c r="Y671" s="3">
        <v>0.3</v>
      </c>
      <c r="Z671" s="3">
        <v>0</v>
      </c>
      <c r="AA671" s="3">
        <v>0</v>
      </c>
      <c r="AB671" s="3">
        <v>0</v>
      </c>
      <c r="AC671" s="3">
        <v>0</v>
      </c>
      <c r="AD671" s="3">
        <v>0.11666666666666668</v>
      </c>
      <c r="AE671" s="3">
        <v>0.25</v>
      </c>
      <c r="AF671" s="3">
        <v>0.2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0.6</v>
      </c>
      <c r="AQ671" s="3">
        <v>0</v>
      </c>
      <c r="AR671" s="3">
        <v>6</v>
      </c>
      <c r="AS671" s="3">
        <v>0</v>
      </c>
      <c r="AT671" s="4"/>
    </row>
    <row r="672" spans="1:46" x14ac:dyDescent="0.25">
      <c r="A672" s="65">
        <v>2021</v>
      </c>
      <c r="B672" s="65">
        <v>12</v>
      </c>
      <c r="C672" s="63">
        <v>28</v>
      </c>
      <c r="D672" s="64">
        <v>23</v>
      </c>
      <c r="E672" s="5">
        <v>3.1</v>
      </c>
      <c r="F672" s="3">
        <v>0</v>
      </c>
      <c r="G672" s="3">
        <v>2.2999999999999998</v>
      </c>
      <c r="H672" s="3">
        <v>0</v>
      </c>
      <c r="I672" s="3">
        <v>3</v>
      </c>
      <c r="J672" s="3">
        <v>0</v>
      </c>
      <c r="K672" s="3">
        <v>2</v>
      </c>
      <c r="L672" s="3">
        <v>0</v>
      </c>
      <c r="M672" s="3">
        <v>0</v>
      </c>
      <c r="N672" s="3">
        <v>1</v>
      </c>
      <c r="O672" s="3">
        <v>2.4500000000000002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0.4</v>
      </c>
      <c r="W672" s="3">
        <v>0.9</v>
      </c>
      <c r="X672" s="3">
        <v>0</v>
      </c>
      <c r="Y672" s="3">
        <v>0.3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0.25</v>
      </c>
      <c r="AF672" s="3">
        <v>0.2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0.6</v>
      </c>
      <c r="AQ672" s="3">
        <v>0</v>
      </c>
      <c r="AR672" s="3">
        <v>6</v>
      </c>
      <c r="AS672" s="3">
        <v>0</v>
      </c>
      <c r="AT672" s="4"/>
    </row>
    <row r="673" spans="1:46" x14ac:dyDescent="0.25">
      <c r="A673" s="65">
        <v>2021</v>
      </c>
      <c r="B673" s="65">
        <v>12</v>
      </c>
      <c r="C673" s="63">
        <v>28</v>
      </c>
      <c r="D673" s="64">
        <v>24</v>
      </c>
      <c r="E673" s="5">
        <v>3.1</v>
      </c>
      <c r="F673" s="3">
        <v>0</v>
      </c>
      <c r="G673" s="3">
        <v>2.2999999999999998</v>
      </c>
      <c r="H673" s="3">
        <v>0</v>
      </c>
      <c r="I673" s="3">
        <v>3</v>
      </c>
      <c r="J673" s="3">
        <v>0</v>
      </c>
      <c r="K673" s="3">
        <v>0</v>
      </c>
      <c r="L673" s="3">
        <v>0</v>
      </c>
      <c r="M673" s="3">
        <v>0</v>
      </c>
      <c r="N673" s="3">
        <v>1</v>
      </c>
      <c r="O673" s="3">
        <v>2.4500000000000002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0.4</v>
      </c>
      <c r="W673" s="3">
        <v>0.9</v>
      </c>
      <c r="X673" s="3">
        <v>0</v>
      </c>
      <c r="Y673" s="3">
        <v>0.3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0.25</v>
      </c>
      <c r="AF673" s="3">
        <v>0.2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0.6</v>
      </c>
      <c r="AQ673" s="3">
        <v>0</v>
      </c>
      <c r="AR673" s="3">
        <v>6</v>
      </c>
      <c r="AS673" s="3">
        <v>0</v>
      </c>
      <c r="AT673" s="4"/>
    </row>
    <row r="674" spans="1:46" x14ac:dyDescent="0.25">
      <c r="A674" s="65">
        <v>2021</v>
      </c>
      <c r="B674" s="65">
        <v>12</v>
      </c>
      <c r="C674" s="63">
        <v>29</v>
      </c>
      <c r="D674" s="64">
        <v>1</v>
      </c>
      <c r="E674" s="5">
        <v>3.1</v>
      </c>
      <c r="F674" s="3">
        <v>0</v>
      </c>
      <c r="G674" s="3">
        <v>2.2999999999999998</v>
      </c>
      <c r="H674" s="3">
        <v>0</v>
      </c>
      <c r="I674" s="3">
        <v>3</v>
      </c>
      <c r="J674" s="3">
        <v>0</v>
      </c>
      <c r="K674" s="3">
        <v>0</v>
      </c>
      <c r="L674" s="3">
        <v>0</v>
      </c>
      <c r="M674" s="3">
        <v>0</v>
      </c>
      <c r="N674" s="3">
        <v>1</v>
      </c>
      <c r="O674" s="3">
        <v>2.4500000000000002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0.9</v>
      </c>
      <c r="X674" s="3">
        <v>0</v>
      </c>
      <c r="Y674" s="3">
        <v>0.3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0.25</v>
      </c>
      <c r="AF674" s="3">
        <v>0.2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4"/>
    </row>
    <row r="675" spans="1:46" x14ac:dyDescent="0.25">
      <c r="A675" s="65">
        <v>2021</v>
      </c>
      <c r="B675" s="65">
        <v>12</v>
      </c>
      <c r="C675" s="63">
        <v>29</v>
      </c>
      <c r="D675" s="64">
        <v>2</v>
      </c>
      <c r="E675" s="5">
        <v>3.1</v>
      </c>
      <c r="F675" s="3">
        <v>0</v>
      </c>
      <c r="G675" s="3">
        <v>2.2999999999999998</v>
      </c>
      <c r="H675" s="3">
        <v>0</v>
      </c>
      <c r="I675" s="3">
        <v>3</v>
      </c>
      <c r="J675" s="3">
        <v>0</v>
      </c>
      <c r="K675" s="3">
        <v>0</v>
      </c>
      <c r="L675" s="3">
        <v>0</v>
      </c>
      <c r="M675" s="3">
        <v>0</v>
      </c>
      <c r="N675" s="3">
        <v>1</v>
      </c>
      <c r="O675" s="3">
        <v>2.4500000000000002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0.9</v>
      </c>
      <c r="X675" s="3">
        <v>0</v>
      </c>
      <c r="Y675" s="3">
        <v>0.3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0.25</v>
      </c>
      <c r="AF675" s="3">
        <v>0.2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4"/>
    </row>
    <row r="676" spans="1:46" x14ac:dyDescent="0.25">
      <c r="A676" s="65">
        <v>2021</v>
      </c>
      <c r="B676" s="65">
        <v>12</v>
      </c>
      <c r="C676" s="63">
        <v>29</v>
      </c>
      <c r="D676" s="64">
        <v>3</v>
      </c>
      <c r="E676" s="5">
        <v>1.0333333333333332</v>
      </c>
      <c r="F676" s="3">
        <v>0</v>
      </c>
      <c r="G676" s="3">
        <v>0.11499999999999999</v>
      </c>
      <c r="H676" s="3">
        <v>0</v>
      </c>
      <c r="I676" s="3">
        <v>3</v>
      </c>
      <c r="J676" s="3">
        <v>0</v>
      </c>
      <c r="K676" s="3">
        <v>0</v>
      </c>
      <c r="L676" s="3">
        <v>0</v>
      </c>
      <c r="M676" s="3">
        <v>0</v>
      </c>
      <c r="N676" s="3">
        <v>1</v>
      </c>
      <c r="O676" s="3">
        <v>2.4500000000000002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0.9</v>
      </c>
      <c r="X676" s="3">
        <v>0</v>
      </c>
      <c r="Y676" s="3">
        <v>0.3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0.25</v>
      </c>
      <c r="AF676" s="3">
        <v>0.2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4"/>
    </row>
    <row r="677" spans="1:46" x14ac:dyDescent="0.25">
      <c r="A677" s="65">
        <v>2021</v>
      </c>
      <c r="B677" s="65">
        <v>12</v>
      </c>
      <c r="C677" s="63">
        <v>29</v>
      </c>
      <c r="D677" s="64">
        <v>4</v>
      </c>
      <c r="E677" s="5">
        <v>0</v>
      </c>
      <c r="F677" s="3">
        <v>0</v>
      </c>
      <c r="G677" s="3">
        <v>0</v>
      </c>
      <c r="H677" s="3">
        <v>0</v>
      </c>
      <c r="I677" s="3">
        <v>3</v>
      </c>
      <c r="J677" s="3">
        <v>0</v>
      </c>
      <c r="K677" s="3">
        <v>0</v>
      </c>
      <c r="L677" s="3">
        <v>0</v>
      </c>
      <c r="M677" s="3">
        <v>0</v>
      </c>
      <c r="N677" s="3">
        <v>1</v>
      </c>
      <c r="O677" s="3">
        <v>2.4500000000000002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0.9</v>
      </c>
      <c r="X677" s="3">
        <v>0</v>
      </c>
      <c r="Y677" s="3">
        <v>0.3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0.25</v>
      </c>
      <c r="AF677" s="3">
        <v>0.2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4"/>
    </row>
    <row r="678" spans="1:46" x14ac:dyDescent="0.25">
      <c r="A678" s="65">
        <v>2021</v>
      </c>
      <c r="B678" s="65">
        <v>12</v>
      </c>
      <c r="C678" s="63">
        <v>29</v>
      </c>
      <c r="D678" s="64">
        <v>5</v>
      </c>
      <c r="E678" s="5">
        <v>0</v>
      </c>
      <c r="F678" s="3">
        <v>0</v>
      </c>
      <c r="G678" s="3">
        <v>0</v>
      </c>
      <c r="H678" s="3">
        <v>0</v>
      </c>
      <c r="I678" s="3">
        <v>3</v>
      </c>
      <c r="J678" s="3">
        <v>0</v>
      </c>
      <c r="K678" s="3">
        <v>0</v>
      </c>
      <c r="L678" s="3">
        <v>0</v>
      </c>
      <c r="M678" s="3">
        <v>0</v>
      </c>
      <c r="N678" s="3">
        <v>1</v>
      </c>
      <c r="O678" s="3">
        <v>2.4500000000000002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0.9</v>
      </c>
      <c r="X678" s="3">
        <v>0</v>
      </c>
      <c r="Y678" s="3">
        <v>0.3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0.25</v>
      </c>
      <c r="AF678" s="3">
        <v>0.2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4"/>
    </row>
    <row r="679" spans="1:46" x14ac:dyDescent="0.25">
      <c r="A679" s="65">
        <v>2021</v>
      </c>
      <c r="B679" s="65">
        <v>12</v>
      </c>
      <c r="C679" s="63">
        <v>29</v>
      </c>
      <c r="D679" s="64">
        <v>6</v>
      </c>
      <c r="E679" s="5">
        <v>0</v>
      </c>
      <c r="F679" s="3">
        <v>0</v>
      </c>
      <c r="G679" s="3">
        <v>0</v>
      </c>
      <c r="H679" s="3">
        <v>0</v>
      </c>
      <c r="I679" s="3">
        <v>3</v>
      </c>
      <c r="J679" s="3">
        <v>0</v>
      </c>
      <c r="K679" s="3">
        <v>0</v>
      </c>
      <c r="L679" s="3">
        <v>0</v>
      </c>
      <c r="M679" s="3">
        <v>0</v>
      </c>
      <c r="N679" s="3">
        <v>1</v>
      </c>
      <c r="O679" s="3">
        <v>2.4500000000000002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0.9</v>
      </c>
      <c r="X679" s="3">
        <v>0</v>
      </c>
      <c r="Y679" s="3">
        <v>0.3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0.25</v>
      </c>
      <c r="AF679" s="3">
        <v>0.2</v>
      </c>
      <c r="AG679" s="3">
        <v>0.18000000000000002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4"/>
    </row>
    <row r="680" spans="1:46" x14ac:dyDescent="0.25">
      <c r="A680" s="65">
        <v>2021</v>
      </c>
      <c r="B680" s="65">
        <v>12</v>
      </c>
      <c r="C680" s="63">
        <v>29</v>
      </c>
      <c r="D680" s="64">
        <v>7</v>
      </c>
      <c r="E680" s="5">
        <v>0</v>
      </c>
      <c r="F680" s="3">
        <v>0</v>
      </c>
      <c r="G680" s="3">
        <v>0</v>
      </c>
      <c r="H680" s="3">
        <v>0</v>
      </c>
      <c r="I680" s="3">
        <v>3</v>
      </c>
      <c r="J680" s="3">
        <v>0</v>
      </c>
      <c r="K680" s="3">
        <v>0</v>
      </c>
      <c r="L680" s="3">
        <v>0</v>
      </c>
      <c r="M680" s="3">
        <v>0</v>
      </c>
      <c r="N680" s="3">
        <v>1</v>
      </c>
      <c r="O680" s="3">
        <v>2.4500000000000002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0.9</v>
      </c>
      <c r="X680" s="3">
        <v>0</v>
      </c>
      <c r="Y680" s="3">
        <v>0.3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0.25</v>
      </c>
      <c r="AF680" s="3">
        <v>0.2</v>
      </c>
      <c r="AG680" s="3">
        <v>0.2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4"/>
    </row>
    <row r="681" spans="1:46" x14ac:dyDescent="0.25">
      <c r="A681" s="65">
        <v>2021</v>
      </c>
      <c r="B681" s="65">
        <v>12</v>
      </c>
      <c r="C681" s="63">
        <v>29</v>
      </c>
      <c r="D681" s="64">
        <v>8</v>
      </c>
      <c r="E681" s="5">
        <v>0</v>
      </c>
      <c r="F681" s="3">
        <v>0</v>
      </c>
      <c r="G681" s="3">
        <v>0</v>
      </c>
      <c r="H681" s="3">
        <v>0</v>
      </c>
      <c r="I681" s="3">
        <v>2.35</v>
      </c>
      <c r="J681" s="3">
        <v>0</v>
      </c>
      <c r="K681" s="3">
        <v>0</v>
      </c>
      <c r="L681" s="3">
        <v>0</v>
      </c>
      <c r="M681" s="3">
        <v>0</v>
      </c>
      <c r="N681" s="3">
        <v>1</v>
      </c>
      <c r="O681" s="3">
        <v>2.4500000000000002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0.9</v>
      </c>
      <c r="X681" s="3">
        <v>0</v>
      </c>
      <c r="Y681" s="3">
        <v>0.3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0.25</v>
      </c>
      <c r="AF681" s="3">
        <v>0.2</v>
      </c>
      <c r="AG681" s="3">
        <v>0.2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4"/>
    </row>
    <row r="682" spans="1:46" x14ac:dyDescent="0.25">
      <c r="A682" s="65">
        <v>2021</v>
      </c>
      <c r="B682" s="65">
        <v>12</v>
      </c>
      <c r="C682" s="63">
        <v>29</v>
      </c>
      <c r="D682" s="64">
        <v>9</v>
      </c>
      <c r="E682" s="5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1</v>
      </c>
      <c r="O682" s="3">
        <v>0.93916666666666682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0.9</v>
      </c>
      <c r="X682" s="3">
        <v>0</v>
      </c>
      <c r="Y682" s="3">
        <v>0.3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0.25</v>
      </c>
      <c r="AF682" s="3">
        <v>0.2</v>
      </c>
      <c r="AG682" s="3">
        <v>0.2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4"/>
    </row>
    <row r="683" spans="1:46" x14ac:dyDescent="0.25">
      <c r="A683" s="65">
        <v>2021</v>
      </c>
      <c r="B683" s="65">
        <v>12</v>
      </c>
      <c r="C683" s="63">
        <v>29</v>
      </c>
      <c r="D683" s="64">
        <v>10</v>
      </c>
      <c r="E683" s="5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1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0.15333333333333335</v>
      </c>
      <c r="W683" s="3">
        <v>0.9</v>
      </c>
      <c r="X683" s="3">
        <v>0</v>
      </c>
      <c r="Y683" s="3">
        <v>0.3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0.25</v>
      </c>
      <c r="AF683" s="3">
        <v>0.2</v>
      </c>
      <c r="AG683" s="3">
        <v>0.2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4"/>
    </row>
    <row r="684" spans="1:46" x14ac:dyDescent="0.25">
      <c r="A684" s="65">
        <v>2021</v>
      </c>
      <c r="B684" s="65">
        <v>12</v>
      </c>
      <c r="C684" s="63">
        <v>29</v>
      </c>
      <c r="D684" s="64">
        <v>11</v>
      </c>
      <c r="E684" s="5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1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0.4</v>
      </c>
      <c r="W684" s="3">
        <v>0.9</v>
      </c>
      <c r="X684" s="3">
        <v>0</v>
      </c>
      <c r="Y684" s="3">
        <v>0.3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0.25</v>
      </c>
      <c r="AF684" s="3">
        <v>0.2</v>
      </c>
      <c r="AG684" s="3">
        <v>0.2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4"/>
    </row>
    <row r="685" spans="1:46" x14ac:dyDescent="0.25">
      <c r="A685" s="65">
        <v>2021</v>
      </c>
      <c r="B685" s="65">
        <v>12</v>
      </c>
      <c r="C685" s="63">
        <v>29</v>
      </c>
      <c r="D685" s="64">
        <v>12</v>
      </c>
      <c r="E685" s="5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1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0.4</v>
      </c>
      <c r="W685" s="3">
        <v>0.9</v>
      </c>
      <c r="X685" s="3">
        <v>0</v>
      </c>
      <c r="Y685" s="3">
        <v>0.3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0.25</v>
      </c>
      <c r="AF685" s="3">
        <v>0.2</v>
      </c>
      <c r="AG685" s="3">
        <v>0.2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4"/>
    </row>
    <row r="686" spans="1:46" x14ac:dyDescent="0.25">
      <c r="A686" s="65">
        <v>2021</v>
      </c>
      <c r="B686" s="65">
        <v>12</v>
      </c>
      <c r="C686" s="63">
        <v>29</v>
      </c>
      <c r="D686" s="64">
        <v>13</v>
      </c>
      <c r="E686" s="5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1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0.4</v>
      </c>
      <c r="W686" s="3">
        <v>0.9</v>
      </c>
      <c r="X686" s="3">
        <v>0</v>
      </c>
      <c r="Y686" s="3">
        <v>0.3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0.25</v>
      </c>
      <c r="AF686" s="3">
        <v>0.2</v>
      </c>
      <c r="AG686" s="3">
        <v>0.2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4"/>
    </row>
    <row r="687" spans="1:46" x14ac:dyDescent="0.25">
      <c r="A687" s="65">
        <v>2021</v>
      </c>
      <c r="B687" s="65">
        <v>12</v>
      </c>
      <c r="C687" s="63">
        <v>29</v>
      </c>
      <c r="D687" s="64">
        <v>14</v>
      </c>
      <c r="E687" s="5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1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0.4</v>
      </c>
      <c r="W687" s="3">
        <v>0.9</v>
      </c>
      <c r="X687" s="3">
        <v>0</v>
      </c>
      <c r="Y687" s="3">
        <v>0.3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0.25</v>
      </c>
      <c r="AF687" s="3">
        <v>0.2</v>
      </c>
      <c r="AG687" s="3">
        <v>0.2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4"/>
    </row>
    <row r="688" spans="1:46" x14ac:dyDescent="0.25">
      <c r="A688" s="65">
        <v>2021</v>
      </c>
      <c r="B688" s="65">
        <v>12</v>
      </c>
      <c r="C688" s="63">
        <v>29</v>
      </c>
      <c r="D688" s="64">
        <v>15</v>
      </c>
      <c r="E688" s="5">
        <v>0</v>
      </c>
      <c r="F688" s="3">
        <v>0</v>
      </c>
      <c r="G688" s="3">
        <v>0</v>
      </c>
      <c r="H688" s="3">
        <v>0</v>
      </c>
      <c r="I688" s="3">
        <v>0</v>
      </c>
      <c r="J688" s="3">
        <v>1.7</v>
      </c>
      <c r="K688" s="3">
        <v>0</v>
      </c>
      <c r="L688" s="3">
        <v>0</v>
      </c>
      <c r="M688" s="3">
        <v>0</v>
      </c>
      <c r="N688" s="3">
        <v>1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0.9</v>
      </c>
      <c r="X688" s="3">
        <v>0</v>
      </c>
      <c r="Y688" s="3">
        <v>0.3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0.25</v>
      </c>
      <c r="AF688" s="3">
        <v>0.2</v>
      </c>
      <c r="AG688" s="3">
        <v>0.2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4"/>
    </row>
    <row r="689" spans="1:46" x14ac:dyDescent="0.25">
      <c r="A689" s="65">
        <v>2021</v>
      </c>
      <c r="B689" s="65">
        <v>12</v>
      </c>
      <c r="C689" s="63">
        <v>29</v>
      </c>
      <c r="D689" s="64">
        <v>16</v>
      </c>
      <c r="E689" s="5">
        <v>0</v>
      </c>
      <c r="F689" s="3">
        <v>0</v>
      </c>
      <c r="G689" s="3">
        <v>0</v>
      </c>
      <c r="H689" s="3">
        <v>0</v>
      </c>
      <c r="I689" s="3">
        <v>0</v>
      </c>
      <c r="J689" s="3">
        <v>2</v>
      </c>
      <c r="K689" s="3">
        <v>0</v>
      </c>
      <c r="L689" s="3">
        <v>0</v>
      </c>
      <c r="M689" s="3">
        <v>0</v>
      </c>
      <c r="N689" s="3">
        <v>1</v>
      </c>
      <c r="O689" s="3">
        <v>0</v>
      </c>
      <c r="P689" s="3">
        <v>0.99666666666666681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0.9</v>
      </c>
      <c r="X689" s="3">
        <v>0</v>
      </c>
      <c r="Y689" s="3">
        <v>0.3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0.25</v>
      </c>
      <c r="AF689" s="3">
        <v>0.2</v>
      </c>
      <c r="AG689" s="3">
        <v>0.2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4"/>
    </row>
    <row r="690" spans="1:46" x14ac:dyDescent="0.25">
      <c r="A690" s="65">
        <v>2021</v>
      </c>
      <c r="B690" s="65">
        <v>12</v>
      </c>
      <c r="C690" s="63">
        <v>29</v>
      </c>
      <c r="D690" s="64">
        <v>17</v>
      </c>
      <c r="E690" s="5">
        <v>0</v>
      </c>
      <c r="F690" s="3">
        <v>0</v>
      </c>
      <c r="G690" s="3">
        <v>3.833333333333333E-2</v>
      </c>
      <c r="H690" s="3">
        <v>0</v>
      </c>
      <c r="I690" s="3">
        <v>0</v>
      </c>
      <c r="J690" s="3">
        <v>2</v>
      </c>
      <c r="K690" s="3">
        <v>0</v>
      </c>
      <c r="L690" s="3">
        <v>0</v>
      </c>
      <c r="M690" s="3">
        <v>0</v>
      </c>
      <c r="N690" s="3">
        <v>1</v>
      </c>
      <c r="O690" s="3">
        <v>0</v>
      </c>
      <c r="P690" s="3">
        <v>2.6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0.9</v>
      </c>
      <c r="X690" s="3">
        <v>0</v>
      </c>
      <c r="Y690" s="3">
        <v>0.3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0.25</v>
      </c>
      <c r="AF690" s="3">
        <v>0.2</v>
      </c>
      <c r="AG690" s="3">
        <v>0.2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1.1000000000000001</v>
      </c>
      <c r="AR690" s="3">
        <v>0</v>
      </c>
      <c r="AS690" s="3">
        <v>0</v>
      </c>
      <c r="AT690" s="4"/>
    </row>
    <row r="691" spans="1:46" x14ac:dyDescent="0.25">
      <c r="A691" s="65">
        <v>2021</v>
      </c>
      <c r="B691" s="65">
        <v>12</v>
      </c>
      <c r="C691" s="63">
        <v>29</v>
      </c>
      <c r="D691" s="64">
        <v>18</v>
      </c>
      <c r="E691" s="5">
        <v>0</v>
      </c>
      <c r="F691" s="3">
        <v>3.4533333333333336</v>
      </c>
      <c r="G691" s="3">
        <v>2.2999999999999998</v>
      </c>
      <c r="H691" s="3">
        <v>0</v>
      </c>
      <c r="I691" s="3">
        <v>0</v>
      </c>
      <c r="J691" s="3">
        <v>2</v>
      </c>
      <c r="K691" s="3">
        <v>0</v>
      </c>
      <c r="L691" s="3">
        <v>0</v>
      </c>
      <c r="M691" s="3">
        <v>0</v>
      </c>
      <c r="N691" s="3">
        <v>1</v>
      </c>
      <c r="O691" s="3">
        <v>0</v>
      </c>
      <c r="P691" s="3">
        <v>2.6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0.9</v>
      </c>
      <c r="X691" s="3">
        <v>0</v>
      </c>
      <c r="Y691" s="3">
        <v>0.3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0.25</v>
      </c>
      <c r="AF691" s="3">
        <v>0.2</v>
      </c>
      <c r="AG691" s="3">
        <v>0.2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2</v>
      </c>
      <c r="AR691" s="3">
        <v>0</v>
      </c>
      <c r="AS691" s="3">
        <v>0</v>
      </c>
      <c r="AT691" s="4"/>
    </row>
    <row r="692" spans="1:46" x14ac:dyDescent="0.25">
      <c r="A692" s="65">
        <v>2021</v>
      </c>
      <c r="B692" s="65">
        <v>12</v>
      </c>
      <c r="C692" s="63">
        <v>29</v>
      </c>
      <c r="D692" s="64">
        <v>19</v>
      </c>
      <c r="E692" s="5">
        <v>0</v>
      </c>
      <c r="F692" s="3">
        <v>3.7</v>
      </c>
      <c r="G692" s="3">
        <v>2.2999999999999998</v>
      </c>
      <c r="H692" s="3">
        <v>0</v>
      </c>
      <c r="I692" s="3">
        <v>0</v>
      </c>
      <c r="J692" s="3">
        <v>2</v>
      </c>
      <c r="K692" s="3">
        <v>0</v>
      </c>
      <c r="L692" s="3">
        <v>0.9</v>
      </c>
      <c r="M692" s="3">
        <v>0</v>
      </c>
      <c r="N692" s="3">
        <v>1</v>
      </c>
      <c r="O692" s="3">
        <v>0</v>
      </c>
      <c r="P692" s="3">
        <v>2.6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0.34</v>
      </c>
      <c r="W692" s="3">
        <v>0.9</v>
      </c>
      <c r="X692" s="3">
        <v>0</v>
      </c>
      <c r="Y692" s="3">
        <v>0.3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0.25</v>
      </c>
      <c r="AF692" s="3">
        <v>0.2</v>
      </c>
      <c r="AG692" s="3">
        <v>0.2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2</v>
      </c>
      <c r="AR692" s="3">
        <v>0</v>
      </c>
      <c r="AS692" s="3">
        <v>1.1666666666666667</v>
      </c>
      <c r="AT692" s="4"/>
    </row>
    <row r="693" spans="1:46" x14ac:dyDescent="0.25">
      <c r="A693" s="65">
        <v>2021</v>
      </c>
      <c r="B693" s="65">
        <v>12</v>
      </c>
      <c r="C693" s="63">
        <v>29</v>
      </c>
      <c r="D693" s="64">
        <v>20</v>
      </c>
      <c r="E693" s="5">
        <v>0</v>
      </c>
      <c r="F693" s="3">
        <v>3.7</v>
      </c>
      <c r="G693" s="3">
        <v>2.2999999999999998</v>
      </c>
      <c r="H693" s="3">
        <v>0</v>
      </c>
      <c r="I693" s="3">
        <v>0</v>
      </c>
      <c r="J693" s="3">
        <v>2</v>
      </c>
      <c r="K693" s="3">
        <v>0</v>
      </c>
      <c r="L693" s="3">
        <v>2</v>
      </c>
      <c r="M693" s="3">
        <v>0</v>
      </c>
      <c r="N693" s="3">
        <v>1</v>
      </c>
      <c r="O693" s="3">
        <v>0</v>
      </c>
      <c r="P693" s="3">
        <v>2.6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0.4</v>
      </c>
      <c r="W693" s="3">
        <v>0.9</v>
      </c>
      <c r="X693" s="3">
        <v>0</v>
      </c>
      <c r="Y693" s="3">
        <v>0.3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0.25</v>
      </c>
      <c r="AF693" s="3">
        <v>0.2</v>
      </c>
      <c r="AG693" s="3">
        <v>0.2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2</v>
      </c>
      <c r="AR693" s="3">
        <v>0</v>
      </c>
      <c r="AS693" s="3">
        <v>5</v>
      </c>
      <c r="AT693" s="4"/>
    </row>
    <row r="694" spans="1:46" x14ac:dyDescent="0.25">
      <c r="A694" s="65">
        <v>2021</v>
      </c>
      <c r="B694" s="65">
        <v>12</v>
      </c>
      <c r="C694" s="63">
        <v>29</v>
      </c>
      <c r="D694" s="64">
        <v>21</v>
      </c>
      <c r="E694" s="5">
        <v>0</v>
      </c>
      <c r="F694" s="3">
        <v>3.7</v>
      </c>
      <c r="G694" s="3">
        <v>2.2999999999999998</v>
      </c>
      <c r="H694" s="3">
        <v>0</v>
      </c>
      <c r="I694" s="3">
        <v>0</v>
      </c>
      <c r="J694" s="3">
        <v>2</v>
      </c>
      <c r="K694" s="3">
        <v>0</v>
      </c>
      <c r="L694" s="3">
        <v>2</v>
      </c>
      <c r="M694" s="3">
        <v>0</v>
      </c>
      <c r="N694" s="3">
        <v>1</v>
      </c>
      <c r="O694" s="3">
        <v>0</v>
      </c>
      <c r="P694" s="3">
        <v>2.6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0.4</v>
      </c>
      <c r="W694" s="3">
        <v>0.9</v>
      </c>
      <c r="X694" s="3">
        <v>0</v>
      </c>
      <c r="Y694" s="3">
        <v>0.3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0.25</v>
      </c>
      <c r="AF694" s="3">
        <v>0.2</v>
      </c>
      <c r="AG694" s="3">
        <v>0.2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2</v>
      </c>
      <c r="AR694" s="3">
        <v>0</v>
      </c>
      <c r="AS694" s="3">
        <v>5</v>
      </c>
      <c r="AT694" s="4"/>
    </row>
    <row r="695" spans="1:46" x14ac:dyDescent="0.25">
      <c r="A695" s="65">
        <v>2021</v>
      </c>
      <c r="B695" s="65">
        <v>12</v>
      </c>
      <c r="C695" s="63">
        <v>29</v>
      </c>
      <c r="D695" s="64">
        <v>22</v>
      </c>
      <c r="E695" s="5">
        <v>0</v>
      </c>
      <c r="F695" s="3">
        <v>3.7</v>
      </c>
      <c r="G695" s="3">
        <v>2.2999999999999998</v>
      </c>
      <c r="H695" s="3">
        <v>0</v>
      </c>
      <c r="I695" s="3">
        <v>0</v>
      </c>
      <c r="J695" s="3">
        <v>2</v>
      </c>
      <c r="K695" s="3">
        <v>0</v>
      </c>
      <c r="L695" s="3">
        <v>2</v>
      </c>
      <c r="M695" s="3">
        <v>0</v>
      </c>
      <c r="N695" s="3">
        <v>1</v>
      </c>
      <c r="O695" s="3">
        <v>0</v>
      </c>
      <c r="P695" s="3">
        <v>2.6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0.4</v>
      </c>
      <c r="W695" s="3">
        <v>0.9</v>
      </c>
      <c r="X695" s="3">
        <v>0</v>
      </c>
      <c r="Y695" s="3">
        <v>0.3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0.25</v>
      </c>
      <c r="AF695" s="3">
        <v>0.2</v>
      </c>
      <c r="AG695" s="3">
        <v>0.2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2</v>
      </c>
      <c r="AR695" s="3">
        <v>0</v>
      </c>
      <c r="AS695" s="3">
        <v>5</v>
      </c>
      <c r="AT695" s="4"/>
    </row>
    <row r="696" spans="1:46" x14ac:dyDescent="0.25">
      <c r="A696" s="65">
        <v>2021</v>
      </c>
      <c r="B696" s="65">
        <v>12</v>
      </c>
      <c r="C696" s="63">
        <v>29</v>
      </c>
      <c r="D696" s="64">
        <v>23</v>
      </c>
      <c r="E696" s="5">
        <v>0</v>
      </c>
      <c r="F696" s="3">
        <v>3.7</v>
      </c>
      <c r="G696" s="3">
        <v>2.2999999999999998</v>
      </c>
      <c r="H696" s="3">
        <v>0</v>
      </c>
      <c r="I696" s="3">
        <v>0</v>
      </c>
      <c r="J696" s="3">
        <v>2</v>
      </c>
      <c r="K696" s="3">
        <v>0</v>
      </c>
      <c r="L696" s="3">
        <v>2</v>
      </c>
      <c r="M696" s="3">
        <v>0</v>
      </c>
      <c r="N696" s="3">
        <v>1</v>
      </c>
      <c r="O696" s="3">
        <v>0</v>
      </c>
      <c r="P696" s="3">
        <v>2.6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0.4</v>
      </c>
      <c r="W696" s="3">
        <v>0.9</v>
      </c>
      <c r="X696" s="3">
        <v>0</v>
      </c>
      <c r="Y696" s="3">
        <v>0.3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0.25</v>
      </c>
      <c r="AF696" s="3">
        <v>0.2</v>
      </c>
      <c r="AG696" s="3">
        <v>0.2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2</v>
      </c>
      <c r="AR696" s="3">
        <v>0</v>
      </c>
      <c r="AS696" s="3">
        <v>5</v>
      </c>
      <c r="AT696" s="4"/>
    </row>
    <row r="697" spans="1:46" x14ac:dyDescent="0.25">
      <c r="A697" s="65">
        <v>2021</v>
      </c>
      <c r="B697" s="65">
        <v>12</v>
      </c>
      <c r="C697" s="63">
        <v>29</v>
      </c>
      <c r="D697" s="64">
        <v>24</v>
      </c>
      <c r="E697" s="5">
        <v>0</v>
      </c>
      <c r="F697" s="3">
        <v>3.7</v>
      </c>
      <c r="G697" s="3">
        <v>2.2999999999999998</v>
      </c>
      <c r="H697" s="3">
        <v>0</v>
      </c>
      <c r="I697" s="3">
        <v>0</v>
      </c>
      <c r="J697" s="3">
        <v>2</v>
      </c>
      <c r="K697" s="3">
        <v>0</v>
      </c>
      <c r="L697" s="3">
        <v>0</v>
      </c>
      <c r="M697" s="3">
        <v>0</v>
      </c>
      <c r="N697" s="3">
        <v>1</v>
      </c>
      <c r="O697" s="3">
        <v>0</v>
      </c>
      <c r="P697" s="3">
        <v>2.6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0.4</v>
      </c>
      <c r="W697" s="3">
        <v>0.9</v>
      </c>
      <c r="X697" s="3">
        <v>0</v>
      </c>
      <c r="Y697" s="3">
        <v>0.3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0.25</v>
      </c>
      <c r="AF697" s="3">
        <v>0.2</v>
      </c>
      <c r="AG697" s="3">
        <v>0.2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2</v>
      </c>
      <c r="AR697" s="3">
        <v>0</v>
      </c>
      <c r="AS697" s="3">
        <v>4.666666666666667</v>
      </c>
      <c r="AT697" s="4"/>
    </row>
    <row r="698" spans="1:46" x14ac:dyDescent="0.25">
      <c r="A698" s="65">
        <v>2021</v>
      </c>
      <c r="B698" s="65">
        <v>12</v>
      </c>
      <c r="C698" s="63">
        <v>30</v>
      </c>
      <c r="D698" s="64">
        <v>1</v>
      </c>
      <c r="E698" s="5">
        <v>0</v>
      </c>
      <c r="F698" s="3">
        <v>0.12333333333333334</v>
      </c>
      <c r="G698" s="3">
        <v>0.69</v>
      </c>
      <c r="H698" s="3">
        <v>0</v>
      </c>
      <c r="I698" s="3">
        <v>0</v>
      </c>
      <c r="J698" s="3">
        <v>2</v>
      </c>
      <c r="K698" s="3">
        <v>0</v>
      </c>
      <c r="L698" s="3">
        <v>0</v>
      </c>
      <c r="M698" s="3">
        <v>0</v>
      </c>
      <c r="N698" s="3">
        <v>1</v>
      </c>
      <c r="O698" s="3">
        <v>0</v>
      </c>
      <c r="P698" s="3">
        <v>2.6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4.0000000000000008E-2</v>
      </c>
      <c r="W698" s="3">
        <v>0.9</v>
      </c>
      <c r="X698" s="3">
        <v>0</v>
      </c>
      <c r="Y698" s="3">
        <v>0.3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0.25</v>
      </c>
      <c r="AF698" s="3">
        <v>0.2</v>
      </c>
      <c r="AG698" s="3">
        <v>0.2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0.2</v>
      </c>
      <c r="AR698" s="3">
        <v>0</v>
      </c>
      <c r="AS698" s="3">
        <v>0</v>
      </c>
      <c r="AT698" s="4"/>
    </row>
    <row r="699" spans="1:46" x14ac:dyDescent="0.25">
      <c r="A699" s="65">
        <v>2021</v>
      </c>
      <c r="B699" s="65">
        <v>12</v>
      </c>
      <c r="C699" s="63">
        <v>30</v>
      </c>
      <c r="D699" s="64">
        <v>2</v>
      </c>
      <c r="E699" s="5">
        <v>0</v>
      </c>
      <c r="F699" s="3">
        <v>0</v>
      </c>
      <c r="G699" s="3">
        <v>0</v>
      </c>
      <c r="H699" s="3">
        <v>0</v>
      </c>
      <c r="I699" s="3">
        <v>0</v>
      </c>
      <c r="J699" s="3">
        <v>2</v>
      </c>
      <c r="K699" s="3">
        <v>0</v>
      </c>
      <c r="L699" s="3">
        <v>0</v>
      </c>
      <c r="M699" s="3">
        <v>0</v>
      </c>
      <c r="N699" s="3">
        <v>1</v>
      </c>
      <c r="O699" s="3">
        <v>0</v>
      </c>
      <c r="P699" s="3">
        <v>2.6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0.9</v>
      </c>
      <c r="X699" s="3">
        <v>0</v>
      </c>
      <c r="Y699" s="3">
        <v>0.3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0.25</v>
      </c>
      <c r="AF699" s="3">
        <v>0.2</v>
      </c>
      <c r="AG699" s="3">
        <v>0.2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4"/>
    </row>
    <row r="700" spans="1:46" x14ac:dyDescent="0.25">
      <c r="A700" s="65">
        <v>2021</v>
      </c>
      <c r="B700" s="65">
        <v>12</v>
      </c>
      <c r="C700" s="63">
        <v>30</v>
      </c>
      <c r="D700" s="64">
        <v>3</v>
      </c>
      <c r="E700" s="5">
        <v>0</v>
      </c>
      <c r="F700" s="3">
        <v>0</v>
      </c>
      <c r="G700" s="3">
        <v>0</v>
      </c>
      <c r="H700" s="3">
        <v>0</v>
      </c>
      <c r="I700" s="3">
        <v>0</v>
      </c>
      <c r="J700" s="3">
        <v>2</v>
      </c>
      <c r="K700" s="3">
        <v>0</v>
      </c>
      <c r="L700" s="3">
        <v>0</v>
      </c>
      <c r="M700" s="3">
        <v>0</v>
      </c>
      <c r="N700" s="3">
        <v>1</v>
      </c>
      <c r="O700" s="3">
        <v>0</v>
      </c>
      <c r="P700" s="3">
        <v>2.6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0.9</v>
      </c>
      <c r="X700" s="3">
        <v>0</v>
      </c>
      <c r="Y700" s="3">
        <v>0.3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0.25</v>
      </c>
      <c r="AF700" s="3">
        <v>0.2</v>
      </c>
      <c r="AG700" s="3">
        <v>0.2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4"/>
    </row>
    <row r="701" spans="1:46" x14ac:dyDescent="0.25">
      <c r="A701" s="65">
        <v>2021</v>
      </c>
      <c r="B701" s="65">
        <v>12</v>
      </c>
      <c r="C701" s="63">
        <v>30</v>
      </c>
      <c r="D701" s="64">
        <v>4</v>
      </c>
      <c r="E701" s="5">
        <v>0</v>
      </c>
      <c r="F701" s="3">
        <v>0</v>
      </c>
      <c r="G701" s="3">
        <v>0</v>
      </c>
      <c r="H701" s="3">
        <v>0</v>
      </c>
      <c r="I701" s="3">
        <v>0</v>
      </c>
      <c r="J701" s="3">
        <v>2</v>
      </c>
      <c r="K701" s="3">
        <v>0</v>
      </c>
      <c r="L701" s="3">
        <v>0</v>
      </c>
      <c r="M701" s="3">
        <v>0</v>
      </c>
      <c r="N701" s="3">
        <v>1</v>
      </c>
      <c r="O701" s="3">
        <v>0</v>
      </c>
      <c r="P701" s="3">
        <v>2.6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0.9</v>
      </c>
      <c r="X701" s="3">
        <v>0</v>
      </c>
      <c r="Y701" s="3">
        <v>0.3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0.25</v>
      </c>
      <c r="AF701" s="3">
        <v>0.2</v>
      </c>
      <c r="AG701" s="3">
        <v>0.2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4"/>
    </row>
    <row r="702" spans="1:46" x14ac:dyDescent="0.25">
      <c r="A702" s="65">
        <v>2021</v>
      </c>
      <c r="B702" s="65">
        <v>12</v>
      </c>
      <c r="C702" s="63">
        <v>30</v>
      </c>
      <c r="D702" s="64">
        <v>5</v>
      </c>
      <c r="E702" s="5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0.13333333333333333</v>
      </c>
      <c r="K702" s="3">
        <v>0</v>
      </c>
      <c r="L702" s="3">
        <v>0</v>
      </c>
      <c r="M702" s="3">
        <v>0</v>
      </c>
      <c r="N702" s="3">
        <v>1</v>
      </c>
      <c r="O702" s="3">
        <v>0</v>
      </c>
      <c r="P702" s="3">
        <v>2.6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0.9</v>
      </c>
      <c r="X702" s="3">
        <v>0</v>
      </c>
      <c r="Y702" s="3">
        <v>0.3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0.25</v>
      </c>
      <c r="AF702" s="3">
        <v>0.2</v>
      </c>
      <c r="AG702" s="3">
        <v>0.2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4"/>
    </row>
    <row r="703" spans="1:46" x14ac:dyDescent="0.25">
      <c r="A703" s="65">
        <v>2021</v>
      </c>
      <c r="B703" s="65">
        <v>12</v>
      </c>
      <c r="C703" s="63">
        <v>30</v>
      </c>
      <c r="D703" s="64">
        <v>6</v>
      </c>
      <c r="E703" s="5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1</v>
      </c>
      <c r="O703" s="3">
        <v>0</v>
      </c>
      <c r="P703" s="3">
        <v>2.6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0.9</v>
      </c>
      <c r="X703" s="3">
        <v>0</v>
      </c>
      <c r="Y703" s="3">
        <v>0.3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0.25</v>
      </c>
      <c r="AF703" s="3">
        <v>0.2</v>
      </c>
      <c r="AG703" s="3">
        <v>0.2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4"/>
    </row>
    <row r="704" spans="1:46" x14ac:dyDescent="0.25">
      <c r="A704" s="65">
        <v>2021</v>
      </c>
      <c r="B704" s="65">
        <v>12</v>
      </c>
      <c r="C704" s="63">
        <v>30</v>
      </c>
      <c r="D704" s="64">
        <v>7</v>
      </c>
      <c r="E704" s="5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1</v>
      </c>
      <c r="O704" s="3">
        <v>0</v>
      </c>
      <c r="P704" s="3">
        <v>2.6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0.30000000000000004</v>
      </c>
      <c r="W704" s="3">
        <v>0.9</v>
      </c>
      <c r="X704" s="3">
        <v>0</v>
      </c>
      <c r="Y704" s="3">
        <v>0.3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0.25</v>
      </c>
      <c r="AF704" s="3">
        <v>0.2</v>
      </c>
      <c r="AG704" s="3">
        <v>0.2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4"/>
    </row>
    <row r="705" spans="1:46" x14ac:dyDescent="0.25">
      <c r="A705" s="65">
        <v>2021</v>
      </c>
      <c r="B705" s="65">
        <v>12</v>
      </c>
      <c r="C705" s="63">
        <v>30</v>
      </c>
      <c r="D705" s="64">
        <v>8</v>
      </c>
      <c r="E705" s="5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1</v>
      </c>
      <c r="O705" s="3">
        <v>0</v>
      </c>
      <c r="P705" s="3">
        <v>2.6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0.4</v>
      </c>
      <c r="W705" s="3">
        <v>0.9</v>
      </c>
      <c r="X705" s="3">
        <v>0</v>
      </c>
      <c r="Y705" s="3">
        <v>0.3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0.25</v>
      </c>
      <c r="AF705" s="3">
        <v>0.2</v>
      </c>
      <c r="AG705" s="3">
        <v>0.2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4"/>
    </row>
    <row r="706" spans="1:46" x14ac:dyDescent="0.25">
      <c r="A706" s="65">
        <v>2021</v>
      </c>
      <c r="B706" s="65">
        <v>12</v>
      </c>
      <c r="C706" s="63">
        <v>30</v>
      </c>
      <c r="D706" s="64">
        <v>9</v>
      </c>
      <c r="E706" s="5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1</v>
      </c>
      <c r="O706" s="3">
        <v>0</v>
      </c>
      <c r="P706" s="3">
        <v>2.6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0.4</v>
      </c>
      <c r="W706" s="3">
        <v>0.9</v>
      </c>
      <c r="X706" s="3">
        <v>0</v>
      </c>
      <c r="Y706" s="3">
        <v>0.3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0.25</v>
      </c>
      <c r="AF706" s="3">
        <v>0.2</v>
      </c>
      <c r="AG706" s="3">
        <v>0.2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4"/>
    </row>
    <row r="707" spans="1:46" x14ac:dyDescent="0.25">
      <c r="A707" s="65">
        <v>2021</v>
      </c>
      <c r="B707" s="65">
        <v>12</v>
      </c>
      <c r="C707" s="63">
        <v>30</v>
      </c>
      <c r="D707" s="64">
        <v>10</v>
      </c>
      <c r="E707" s="5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1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0.4</v>
      </c>
      <c r="W707" s="3">
        <v>0.9</v>
      </c>
      <c r="X707" s="3">
        <v>0</v>
      </c>
      <c r="Y707" s="3">
        <v>0.3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0.25</v>
      </c>
      <c r="AF707" s="3">
        <v>0.2</v>
      </c>
      <c r="AG707" s="3">
        <v>0.2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4"/>
    </row>
    <row r="708" spans="1:46" x14ac:dyDescent="0.25">
      <c r="A708" s="65">
        <v>2021</v>
      </c>
      <c r="B708" s="65">
        <v>12</v>
      </c>
      <c r="C708" s="63">
        <v>30</v>
      </c>
      <c r="D708" s="64">
        <v>11</v>
      </c>
      <c r="E708" s="5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0.75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0.4</v>
      </c>
      <c r="W708" s="3">
        <v>0.9</v>
      </c>
      <c r="X708" s="3">
        <v>0</v>
      </c>
      <c r="Y708" s="3">
        <v>0.3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0.25</v>
      </c>
      <c r="AF708" s="3">
        <v>0.2</v>
      </c>
      <c r="AG708" s="3">
        <v>0.2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4"/>
    </row>
    <row r="709" spans="1:46" x14ac:dyDescent="0.25">
      <c r="A709" s="65">
        <v>2021</v>
      </c>
      <c r="B709" s="65">
        <v>12</v>
      </c>
      <c r="C709" s="63">
        <v>30</v>
      </c>
      <c r="D709" s="64">
        <v>12</v>
      </c>
      <c r="E709" s="5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1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0.4</v>
      </c>
      <c r="W709" s="3">
        <v>0.9</v>
      </c>
      <c r="X709" s="3">
        <v>0</v>
      </c>
      <c r="Y709" s="3">
        <v>0.3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0.25</v>
      </c>
      <c r="AF709" s="3">
        <v>0.2</v>
      </c>
      <c r="AG709" s="3">
        <v>0.2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4"/>
    </row>
    <row r="710" spans="1:46" x14ac:dyDescent="0.25">
      <c r="A710" s="65">
        <v>2021</v>
      </c>
      <c r="B710" s="65">
        <v>12</v>
      </c>
      <c r="C710" s="63">
        <v>30</v>
      </c>
      <c r="D710" s="64">
        <v>13</v>
      </c>
      <c r="E710" s="5">
        <v>0</v>
      </c>
      <c r="F710" s="3">
        <v>0</v>
      </c>
      <c r="G710" s="3">
        <v>0</v>
      </c>
      <c r="H710" s="3">
        <v>0</v>
      </c>
      <c r="I710" s="3">
        <v>2.65</v>
      </c>
      <c r="J710" s="3">
        <v>0</v>
      </c>
      <c r="K710" s="3">
        <v>0</v>
      </c>
      <c r="L710" s="3">
        <v>0</v>
      </c>
      <c r="M710" s="3">
        <v>1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0.9</v>
      </c>
      <c r="X710" s="3">
        <v>0</v>
      </c>
      <c r="Y710" s="3">
        <v>0.3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1.2500000000000001E-2</v>
      </c>
      <c r="AF710" s="3">
        <v>0.2</v>
      </c>
      <c r="AG710" s="3">
        <v>0.2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4"/>
    </row>
    <row r="711" spans="1:46" x14ac:dyDescent="0.25">
      <c r="A711" s="65">
        <v>2021</v>
      </c>
      <c r="B711" s="65">
        <v>12</v>
      </c>
      <c r="C711" s="63">
        <v>30</v>
      </c>
      <c r="D711" s="64">
        <v>14</v>
      </c>
      <c r="E711" s="5">
        <v>2.1183333333333336</v>
      </c>
      <c r="F711" s="3">
        <v>0</v>
      </c>
      <c r="G711" s="3">
        <v>0</v>
      </c>
      <c r="H711" s="3">
        <v>3.8</v>
      </c>
      <c r="I711" s="3">
        <v>3</v>
      </c>
      <c r="J711" s="3">
        <v>0</v>
      </c>
      <c r="K711" s="3">
        <v>0</v>
      </c>
      <c r="L711" s="3">
        <v>0</v>
      </c>
      <c r="M711" s="3">
        <v>0.53333333333333333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0.9</v>
      </c>
      <c r="X711" s="3">
        <v>0</v>
      </c>
      <c r="Y711" s="3">
        <v>0.3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6.9999999999999993E-2</v>
      </c>
      <c r="AF711" s="3">
        <v>0.2</v>
      </c>
      <c r="AG711" s="3">
        <v>0.2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4"/>
    </row>
    <row r="712" spans="1:46" x14ac:dyDescent="0.25">
      <c r="A712" s="65">
        <v>2021</v>
      </c>
      <c r="B712" s="65">
        <v>12</v>
      </c>
      <c r="C712" s="63">
        <v>30</v>
      </c>
      <c r="D712" s="64">
        <v>15</v>
      </c>
      <c r="E712" s="5">
        <v>3.1</v>
      </c>
      <c r="F712" s="3">
        <v>0</v>
      </c>
      <c r="G712" s="3">
        <v>0</v>
      </c>
      <c r="H712" s="3">
        <v>3.8</v>
      </c>
      <c r="I712" s="3">
        <v>3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0.9</v>
      </c>
      <c r="X712" s="3">
        <v>0</v>
      </c>
      <c r="Y712" s="3">
        <v>0.3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0.1</v>
      </c>
      <c r="AF712" s="3">
        <v>0.2</v>
      </c>
      <c r="AG712" s="3">
        <v>0.2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4"/>
    </row>
    <row r="713" spans="1:46" x14ac:dyDescent="0.25">
      <c r="A713" s="65">
        <v>2021</v>
      </c>
      <c r="B713" s="65">
        <v>12</v>
      </c>
      <c r="C713" s="63">
        <v>30</v>
      </c>
      <c r="D713" s="64">
        <v>16</v>
      </c>
      <c r="E713" s="5">
        <v>3.1</v>
      </c>
      <c r="F713" s="3">
        <v>0</v>
      </c>
      <c r="G713" s="3">
        <v>0</v>
      </c>
      <c r="H713" s="3">
        <v>3.8</v>
      </c>
      <c r="I713" s="3">
        <v>3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2.3683333333333336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0.9</v>
      </c>
      <c r="X713" s="3">
        <v>0</v>
      </c>
      <c r="Y713" s="3">
        <v>0.3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0.1</v>
      </c>
      <c r="AF713" s="3">
        <v>0.2</v>
      </c>
      <c r="AG713" s="3">
        <v>0.2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4"/>
    </row>
    <row r="714" spans="1:46" x14ac:dyDescent="0.25">
      <c r="A714" s="65">
        <v>2021</v>
      </c>
      <c r="B714" s="65">
        <v>12</v>
      </c>
      <c r="C714" s="63">
        <v>30</v>
      </c>
      <c r="D714" s="64">
        <v>17</v>
      </c>
      <c r="E714" s="5">
        <v>3.1</v>
      </c>
      <c r="F714" s="3">
        <v>0</v>
      </c>
      <c r="G714" s="3">
        <v>0</v>
      </c>
      <c r="H714" s="3">
        <v>2.4699999999999998</v>
      </c>
      <c r="I714" s="3">
        <v>3</v>
      </c>
      <c r="J714" s="3">
        <v>0</v>
      </c>
      <c r="K714" s="3">
        <v>0</v>
      </c>
      <c r="L714" s="3">
        <v>0</v>
      </c>
      <c r="M714" s="3">
        <v>0.91666666666666663</v>
      </c>
      <c r="N714" s="3">
        <v>0</v>
      </c>
      <c r="O714" s="3">
        <v>2.4500000000000002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0.9</v>
      </c>
      <c r="X714" s="3">
        <v>0</v>
      </c>
      <c r="Y714" s="3">
        <v>0.3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0.1</v>
      </c>
      <c r="AF714" s="3">
        <v>0.2</v>
      </c>
      <c r="AG714" s="3">
        <v>0.2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1.0999999999999999</v>
      </c>
      <c r="AS714" s="3">
        <v>0</v>
      </c>
      <c r="AT714" s="4"/>
    </row>
    <row r="715" spans="1:46" x14ac:dyDescent="0.25">
      <c r="A715" s="65">
        <v>2021</v>
      </c>
      <c r="B715" s="65">
        <v>12</v>
      </c>
      <c r="C715" s="63">
        <v>30</v>
      </c>
      <c r="D715" s="64">
        <v>18</v>
      </c>
      <c r="E715" s="5">
        <v>3.1</v>
      </c>
      <c r="F715" s="3">
        <v>0</v>
      </c>
      <c r="G715" s="3">
        <v>0</v>
      </c>
      <c r="H715" s="3">
        <v>3.8</v>
      </c>
      <c r="I715" s="3">
        <v>3</v>
      </c>
      <c r="J715" s="3">
        <v>0</v>
      </c>
      <c r="K715" s="3">
        <v>0</v>
      </c>
      <c r="L715" s="3">
        <v>0</v>
      </c>
      <c r="M715" s="3">
        <v>1</v>
      </c>
      <c r="N715" s="3">
        <v>0</v>
      </c>
      <c r="O715" s="3">
        <v>2.4500000000000002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0.9</v>
      </c>
      <c r="X715" s="3">
        <v>0</v>
      </c>
      <c r="Y715" s="3">
        <v>0.3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0.1</v>
      </c>
      <c r="AF715" s="3">
        <v>0.2</v>
      </c>
      <c r="AG715" s="3">
        <v>0.2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6</v>
      </c>
      <c r="AS715" s="3">
        <v>0</v>
      </c>
      <c r="AT715" s="4"/>
    </row>
    <row r="716" spans="1:46" x14ac:dyDescent="0.25">
      <c r="A716" s="65">
        <v>2021</v>
      </c>
      <c r="B716" s="65">
        <v>12</v>
      </c>
      <c r="C716" s="63">
        <v>30</v>
      </c>
      <c r="D716" s="64">
        <v>19</v>
      </c>
      <c r="E716" s="5">
        <v>3.1</v>
      </c>
      <c r="F716" s="3">
        <v>0</v>
      </c>
      <c r="G716" s="3">
        <v>0</v>
      </c>
      <c r="H716" s="3">
        <v>3.8</v>
      </c>
      <c r="I716" s="3">
        <v>3</v>
      </c>
      <c r="J716" s="3">
        <v>0</v>
      </c>
      <c r="K716" s="3">
        <v>1.3333333333333333</v>
      </c>
      <c r="L716" s="3">
        <v>0</v>
      </c>
      <c r="M716" s="3">
        <v>1</v>
      </c>
      <c r="N716" s="3">
        <v>0</v>
      </c>
      <c r="O716" s="3">
        <v>2.4500000000000002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0.38</v>
      </c>
      <c r="W716" s="3">
        <v>0.9</v>
      </c>
      <c r="X716" s="3">
        <v>0</v>
      </c>
      <c r="Y716" s="3">
        <v>0.3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0.1</v>
      </c>
      <c r="AF716" s="3">
        <v>0.2</v>
      </c>
      <c r="AG716" s="3">
        <v>0.2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6</v>
      </c>
      <c r="AS716" s="3">
        <v>0</v>
      </c>
      <c r="AT716" s="4"/>
    </row>
    <row r="717" spans="1:46" x14ac:dyDescent="0.25">
      <c r="A717" s="65">
        <v>2021</v>
      </c>
      <c r="B717" s="65">
        <v>12</v>
      </c>
      <c r="C717" s="63">
        <v>30</v>
      </c>
      <c r="D717" s="64">
        <v>20</v>
      </c>
      <c r="E717" s="5">
        <v>3.1</v>
      </c>
      <c r="F717" s="3">
        <v>2.3433333333333333</v>
      </c>
      <c r="G717" s="3">
        <v>1.3416666666666666</v>
      </c>
      <c r="H717" s="3">
        <v>3.8</v>
      </c>
      <c r="I717" s="3">
        <v>3</v>
      </c>
      <c r="J717" s="3">
        <v>0</v>
      </c>
      <c r="K717" s="3">
        <v>2</v>
      </c>
      <c r="L717" s="3">
        <v>0</v>
      </c>
      <c r="M717" s="3">
        <v>1</v>
      </c>
      <c r="N717" s="3">
        <v>0</v>
      </c>
      <c r="O717" s="3">
        <v>2.4500000000000002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0.4</v>
      </c>
      <c r="W717" s="3">
        <v>0.9</v>
      </c>
      <c r="X717" s="3">
        <v>0</v>
      </c>
      <c r="Y717" s="3">
        <v>0.3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0.1</v>
      </c>
      <c r="AF717" s="3">
        <v>0.2</v>
      </c>
      <c r="AG717" s="3">
        <v>0.2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6</v>
      </c>
      <c r="AS717" s="3">
        <v>0</v>
      </c>
      <c r="AT717" s="4"/>
    </row>
    <row r="718" spans="1:46" x14ac:dyDescent="0.25">
      <c r="A718" s="65">
        <v>2021</v>
      </c>
      <c r="B718" s="65">
        <v>12</v>
      </c>
      <c r="C718" s="63">
        <v>30</v>
      </c>
      <c r="D718" s="64">
        <v>21</v>
      </c>
      <c r="E718" s="5">
        <v>3.1</v>
      </c>
      <c r="F718" s="3">
        <v>0</v>
      </c>
      <c r="G718" s="3">
        <v>1.0733333333333333</v>
      </c>
      <c r="H718" s="3">
        <v>3.8</v>
      </c>
      <c r="I718" s="3">
        <v>3</v>
      </c>
      <c r="J718" s="3">
        <v>0</v>
      </c>
      <c r="K718" s="3">
        <v>2</v>
      </c>
      <c r="L718" s="3">
        <v>0</v>
      </c>
      <c r="M718" s="3">
        <v>1</v>
      </c>
      <c r="N718" s="3">
        <v>0</v>
      </c>
      <c r="O718" s="3">
        <v>2.4500000000000002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0.4</v>
      </c>
      <c r="W718" s="3">
        <v>0.9</v>
      </c>
      <c r="X718" s="3">
        <v>0</v>
      </c>
      <c r="Y718" s="3">
        <v>0.3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0.1</v>
      </c>
      <c r="AF718" s="3">
        <v>0.2</v>
      </c>
      <c r="AG718" s="3">
        <v>0.2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6</v>
      </c>
      <c r="AS718" s="3">
        <v>0</v>
      </c>
      <c r="AT718" s="4"/>
    </row>
    <row r="719" spans="1:46" x14ac:dyDescent="0.25">
      <c r="A719" s="65">
        <v>2021</v>
      </c>
      <c r="B719" s="65">
        <v>12</v>
      </c>
      <c r="C719" s="63">
        <v>30</v>
      </c>
      <c r="D719" s="64">
        <v>22</v>
      </c>
      <c r="E719" s="5">
        <v>3.1</v>
      </c>
      <c r="F719" s="3">
        <v>0</v>
      </c>
      <c r="G719" s="3">
        <v>0</v>
      </c>
      <c r="H719" s="3">
        <v>3.8</v>
      </c>
      <c r="I719" s="3">
        <v>3</v>
      </c>
      <c r="J719" s="3">
        <v>0</v>
      </c>
      <c r="K719" s="3">
        <v>2</v>
      </c>
      <c r="L719" s="3">
        <v>0</v>
      </c>
      <c r="M719" s="3">
        <v>1</v>
      </c>
      <c r="N719" s="3">
        <v>0</v>
      </c>
      <c r="O719" s="3">
        <v>2.4500000000000002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0.4</v>
      </c>
      <c r="W719" s="3">
        <v>0.9</v>
      </c>
      <c r="X719" s="3">
        <v>0</v>
      </c>
      <c r="Y719" s="3">
        <v>0.3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0.1</v>
      </c>
      <c r="AF719" s="3">
        <v>0.2</v>
      </c>
      <c r="AG719" s="3">
        <v>0.2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6</v>
      </c>
      <c r="AS719" s="3">
        <v>0</v>
      </c>
      <c r="AT719" s="4"/>
    </row>
    <row r="720" spans="1:46" x14ac:dyDescent="0.25">
      <c r="A720" s="65">
        <v>2021</v>
      </c>
      <c r="B720" s="65">
        <v>12</v>
      </c>
      <c r="C720" s="63">
        <v>30</v>
      </c>
      <c r="D720" s="64">
        <v>23</v>
      </c>
      <c r="E720" s="5">
        <v>3.1</v>
      </c>
      <c r="F720" s="3">
        <v>0</v>
      </c>
      <c r="G720" s="3">
        <v>0</v>
      </c>
      <c r="H720" s="3">
        <v>3.8</v>
      </c>
      <c r="I720" s="3">
        <v>3</v>
      </c>
      <c r="J720" s="3">
        <v>0</v>
      </c>
      <c r="K720" s="3">
        <v>1.7666666666666666</v>
      </c>
      <c r="L720" s="3">
        <v>0</v>
      </c>
      <c r="M720" s="3">
        <v>1</v>
      </c>
      <c r="N720" s="3">
        <v>0</v>
      </c>
      <c r="O720" s="3">
        <v>2.4500000000000002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0.4</v>
      </c>
      <c r="W720" s="3">
        <v>0.9</v>
      </c>
      <c r="X720" s="3">
        <v>0</v>
      </c>
      <c r="Y720" s="3">
        <v>0.3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0.1</v>
      </c>
      <c r="AF720" s="3">
        <v>0.2</v>
      </c>
      <c r="AG720" s="3">
        <v>0.2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6</v>
      </c>
      <c r="AS720" s="3">
        <v>0</v>
      </c>
      <c r="AT720" s="4"/>
    </row>
    <row r="721" spans="1:46" x14ac:dyDescent="0.25">
      <c r="A721" s="65">
        <v>2021</v>
      </c>
      <c r="B721" s="65">
        <v>12</v>
      </c>
      <c r="C721" s="63">
        <v>30</v>
      </c>
      <c r="D721" s="64">
        <v>24</v>
      </c>
      <c r="E721" s="5">
        <v>3.1</v>
      </c>
      <c r="F721" s="3">
        <v>0</v>
      </c>
      <c r="G721" s="3">
        <v>0</v>
      </c>
      <c r="H721" s="3">
        <v>3.8</v>
      </c>
      <c r="I721" s="3">
        <v>3</v>
      </c>
      <c r="J721" s="3">
        <v>0</v>
      </c>
      <c r="K721" s="3">
        <v>0</v>
      </c>
      <c r="L721" s="3">
        <v>0</v>
      </c>
      <c r="M721" s="3">
        <v>1</v>
      </c>
      <c r="N721" s="3">
        <v>0</v>
      </c>
      <c r="O721" s="3">
        <v>2.4500000000000002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0.4</v>
      </c>
      <c r="W721" s="3">
        <v>0.9</v>
      </c>
      <c r="X721" s="3">
        <v>0</v>
      </c>
      <c r="Y721" s="3">
        <v>0.3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0.1</v>
      </c>
      <c r="AF721" s="3">
        <v>0.2</v>
      </c>
      <c r="AG721" s="3">
        <v>0.2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6</v>
      </c>
      <c r="AS721" s="3">
        <v>0</v>
      </c>
      <c r="AT721" s="4"/>
    </row>
    <row r="722" spans="1:46" x14ac:dyDescent="0.25">
      <c r="A722" s="65">
        <v>2021</v>
      </c>
      <c r="B722" s="65">
        <v>12</v>
      </c>
      <c r="C722" s="63">
        <v>31</v>
      </c>
      <c r="D722" s="64">
        <v>1</v>
      </c>
      <c r="E722" s="5">
        <v>0</v>
      </c>
      <c r="F722" s="3">
        <v>0</v>
      </c>
      <c r="G722" s="3">
        <v>0</v>
      </c>
      <c r="H722" s="3">
        <v>2.4066666666666663</v>
      </c>
      <c r="I722" s="3">
        <v>3</v>
      </c>
      <c r="J722" s="3">
        <v>0</v>
      </c>
      <c r="K722" s="3">
        <v>0</v>
      </c>
      <c r="L722" s="3">
        <v>0</v>
      </c>
      <c r="M722" s="3">
        <v>1</v>
      </c>
      <c r="N722" s="3">
        <v>0</v>
      </c>
      <c r="O722" s="3">
        <v>2.4500000000000002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0.9</v>
      </c>
      <c r="X722" s="3">
        <v>0</v>
      </c>
      <c r="Y722" s="3">
        <v>0.3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0.1</v>
      </c>
      <c r="AF722" s="3">
        <v>0.2</v>
      </c>
      <c r="AG722" s="3">
        <v>0.2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5.8</v>
      </c>
      <c r="AS722" s="3">
        <v>0</v>
      </c>
      <c r="AT722" s="4"/>
    </row>
    <row r="723" spans="1:46" x14ac:dyDescent="0.25">
      <c r="A723" s="65">
        <v>2021</v>
      </c>
      <c r="B723" s="65">
        <v>12</v>
      </c>
      <c r="C723" s="63">
        <v>31</v>
      </c>
      <c r="D723" s="64">
        <v>2</v>
      </c>
      <c r="E723" s="5">
        <v>0</v>
      </c>
      <c r="F723" s="3">
        <v>0</v>
      </c>
      <c r="G723" s="3">
        <v>0</v>
      </c>
      <c r="H723" s="3">
        <v>0</v>
      </c>
      <c r="I723" s="3">
        <v>3</v>
      </c>
      <c r="J723" s="3">
        <v>0</v>
      </c>
      <c r="K723" s="3">
        <v>0</v>
      </c>
      <c r="L723" s="3">
        <v>0</v>
      </c>
      <c r="M723" s="3">
        <v>1</v>
      </c>
      <c r="N723" s="3">
        <v>0</v>
      </c>
      <c r="O723" s="3">
        <v>2.4500000000000002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0.9</v>
      </c>
      <c r="X723" s="3">
        <v>0</v>
      </c>
      <c r="Y723" s="3">
        <v>0.3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0.1</v>
      </c>
      <c r="AF723" s="3">
        <v>0.2</v>
      </c>
      <c r="AG723" s="3">
        <v>0.2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4"/>
    </row>
    <row r="724" spans="1:46" x14ac:dyDescent="0.25">
      <c r="A724" s="65">
        <v>2021</v>
      </c>
      <c r="B724" s="65">
        <v>12</v>
      </c>
      <c r="C724" s="63">
        <v>31</v>
      </c>
      <c r="D724" s="64">
        <v>3</v>
      </c>
      <c r="E724" s="5">
        <v>0</v>
      </c>
      <c r="F724" s="3">
        <v>0</v>
      </c>
      <c r="G724" s="3">
        <v>0</v>
      </c>
      <c r="H724" s="3">
        <v>0</v>
      </c>
      <c r="I724" s="3">
        <v>3</v>
      </c>
      <c r="J724" s="3">
        <v>0</v>
      </c>
      <c r="K724" s="3">
        <v>0</v>
      </c>
      <c r="L724" s="3">
        <v>0</v>
      </c>
      <c r="M724" s="3">
        <v>1</v>
      </c>
      <c r="N724" s="3">
        <v>0</v>
      </c>
      <c r="O724" s="3">
        <v>2.4500000000000002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0.9</v>
      </c>
      <c r="X724" s="3">
        <v>0</v>
      </c>
      <c r="Y724" s="3">
        <v>0.3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0.1</v>
      </c>
      <c r="AF724" s="3">
        <v>0.2</v>
      </c>
      <c r="AG724" s="3">
        <v>0.2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4"/>
    </row>
    <row r="725" spans="1:46" x14ac:dyDescent="0.25">
      <c r="A725" s="65">
        <v>2021</v>
      </c>
      <c r="B725" s="65">
        <v>12</v>
      </c>
      <c r="C725" s="63">
        <v>31</v>
      </c>
      <c r="D725" s="64">
        <v>4</v>
      </c>
      <c r="E725" s="5">
        <v>0</v>
      </c>
      <c r="F725" s="3">
        <v>0</v>
      </c>
      <c r="G725" s="3">
        <v>0</v>
      </c>
      <c r="H725" s="3">
        <v>0</v>
      </c>
      <c r="I725" s="3">
        <v>3</v>
      </c>
      <c r="J725" s="3">
        <v>0</v>
      </c>
      <c r="K725" s="3">
        <v>0</v>
      </c>
      <c r="L725" s="3">
        <v>0</v>
      </c>
      <c r="M725" s="3">
        <v>1</v>
      </c>
      <c r="N725" s="3">
        <v>0</v>
      </c>
      <c r="O725" s="3">
        <v>2.4500000000000002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0.9</v>
      </c>
      <c r="X725" s="3">
        <v>0</v>
      </c>
      <c r="Y725" s="3">
        <v>0.3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0.1</v>
      </c>
      <c r="AF725" s="3">
        <v>0.2</v>
      </c>
      <c r="AG725" s="3">
        <v>0.2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4"/>
    </row>
    <row r="726" spans="1:46" x14ac:dyDescent="0.25">
      <c r="A726" s="65">
        <v>2021</v>
      </c>
      <c r="B726" s="65">
        <v>12</v>
      </c>
      <c r="C726" s="63">
        <v>31</v>
      </c>
      <c r="D726" s="64">
        <v>5</v>
      </c>
      <c r="E726" s="5">
        <v>0</v>
      </c>
      <c r="F726" s="3">
        <v>0</v>
      </c>
      <c r="G726" s="3">
        <v>0</v>
      </c>
      <c r="H726" s="3">
        <v>0</v>
      </c>
      <c r="I726" s="3">
        <v>3</v>
      </c>
      <c r="J726" s="3">
        <v>0</v>
      </c>
      <c r="K726" s="3">
        <v>0</v>
      </c>
      <c r="L726" s="3">
        <v>0</v>
      </c>
      <c r="M726" s="3">
        <v>1</v>
      </c>
      <c r="N726" s="3">
        <v>0</v>
      </c>
      <c r="O726" s="3">
        <v>2.4500000000000002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0.9</v>
      </c>
      <c r="X726" s="3">
        <v>0</v>
      </c>
      <c r="Y726" s="3">
        <v>0.3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0.1</v>
      </c>
      <c r="AF726" s="3">
        <v>0.2</v>
      </c>
      <c r="AG726" s="3">
        <v>0.2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4"/>
    </row>
    <row r="727" spans="1:46" x14ac:dyDescent="0.25">
      <c r="A727" s="65">
        <v>2021</v>
      </c>
      <c r="B727" s="65">
        <v>12</v>
      </c>
      <c r="C727" s="63">
        <v>31</v>
      </c>
      <c r="D727" s="64">
        <v>6</v>
      </c>
      <c r="E727" s="5">
        <v>0</v>
      </c>
      <c r="F727" s="3">
        <v>0</v>
      </c>
      <c r="G727" s="3">
        <v>0</v>
      </c>
      <c r="H727" s="3">
        <v>0</v>
      </c>
      <c r="I727" s="3">
        <v>2.7</v>
      </c>
      <c r="J727" s="3">
        <v>0</v>
      </c>
      <c r="K727" s="3">
        <v>0</v>
      </c>
      <c r="L727" s="3">
        <v>0</v>
      </c>
      <c r="M727" s="3">
        <v>1</v>
      </c>
      <c r="N727" s="3">
        <v>0</v>
      </c>
      <c r="O727" s="3">
        <v>2.4500000000000002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0.9</v>
      </c>
      <c r="X727" s="3">
        <v>0</v>
      </c>
      <c r="Y727" s="3">
        <v>0.3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0.1</v>
      </c>
      <c r="AF727" s="3">
        <v>0.2</v>
      </c>
      <c r="AG727" s="3">
        <v>0.2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4"/>
    </row>
    <row r="728" spans="1:46" x14ac:dyDescent="0.25">
      <c r="A728" s="65">
        <v>2021</v>
      </c>
      <c r="B728" s="65">
        <v>12</v>
      </c>
      <c r="C728" s="63">
        <v>31</v>
      </c>
      <c r="D728" s="64">
        <v>7</v>
      </c>
      <c r="E728" s="5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1</v>
      </c>
      <c r="N728" s="3">
        <v>0</v>
      </c>
      <c r="O728" s="3">
        <v>2.4500000000000002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0.9</v>
      </c>
      <c r="X728" s="3">
        <v>0</v>
      </c>
      <c r="Y728" s="3">
        <v>0.3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0.1</v>
      </c>
      <c r="AF728" s="3">
        <v>0.2</v>
      </c>
      <c r="AG728" s="3">
        <v>0.2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4"/>
    </row>
    <row r="729" spans="1:46" x14ac:dyDescent="0.25">
      <c r="A729" s="65">
        <v>2021</v>
      </c>
      <c r="B729" s="65">
        <v>12</v>
      </c>
      <c r="C729" s="63">
        <v>31</v>
      </c>
      <c r="D729" s="64">
        <v>8</v>
      </c>
      <c r="E729" s="5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1</v>
      </c>
      <c r="N729" s="3">
        <v>0</v>
      </c>
      <c r="O729" s="3">
        <v>2.4500000000000002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0.9</v>
      </c>
      <c r="X729" s="3">
        <v>0</v>
      </c>
      <c r="Y729" s="3">
        <v>0.3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0.1</v>
      </c>
      <c r="AF729" s="3">
        <v>0.2</v>
      </c>
      <c r="AG729" s="3">
        <v>0.2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4"/>
    </row>
    <row r="730" spans="1:46" x14ac:dyDescent="0.25">
      <c r="A730" s="65">
        <v>2021</v>
      </c>
      <c r="B730" s="65">
        <v>12</v>
      </c>
      <c r="C730" s="63">
        <v>31</v>
      </c>
      <c r="D730" s="64">
        <v>9</v>
      </c>
      <c r="E730" s="5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1</v>
      </c>
      <c r="N730" s="3">
        <v>0</v>
      </c>
      <c r="O730" s="3">
        <v>2.4500000000000002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0.9</v>
      </c>
      <c r="X730" s="3">
        <v>0</v>
      </c>
      <c r="Y730" s="3">
        <v>0.3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0.1</v>
      </c>
      <c r="AF730" s="3">
        <v>0.2</v>
      </c>
      <c r="AG730" s="3">
        <v>0.2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4"/>
    </row>
    <row r="731" spans="1:46" x14ac:dyDescent="0.25">
      <c r="A731" s="65">
        <v>2021</v>
      </c>
      <c r="B731" s="65">
        <v>12</v>
      </c>
      <c r="C731" s="63">
        <v>31</v>
      </c>
      <c r="D731" s="64">
        <v>10</v>
      </c>
      <c r="E731" s="5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1</v>
      </c>
      <c r="N731" s="3">
        <v>0</v>
      </c>
      <c r="O731" s="3">
        <v>0.36749999999999999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0.9</v>
      </c>
      <c r="X731" s="3">
        <v>0</v>
      </c>
      <c r="Y731" s="3">
        <v>0.3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0.1</v>
      </c>
      <c r="AF731" s="3">
        <v>0.2</v>
      </c>
      <c r="AG731" s="3">
        <v>0.2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0.43999999999999995</v>
      </c>
      <c r="AQ731" s="3">
        <v>0</v>
      </c>
      <c r="AR731" s="3">
        <v>0</v>
      </c>
      <c r="AS731" s="3">
        <v>0</v>
      </c>
      <c r="AT731" s="4"/>
    </row>
    <row r="732" spans="1:46" x14ac:dyDescent="0.25">
      <c r="A732" s="65">
        <v>2021</v>
      </c>
      <c r="B732" s="65">
        <v>12</v>
      </c>
      <c r="C732" s="63">
        <v>31</v>
      </c>
      <c r="D732" s="64">
        <v>11</v>
      </c>
      <c r="E732" s="5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1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0.9</v>
      </c>
      <c r="X732" s="3">
        <v>0</v>
      </c>
      <c r="Y732" s="3">
        <v>0.3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0.1</v>
      </c>
      <c r="AF732" s="3">
        <v>0.2</v>
      </c>
      <c r="AG732" s="3">
        <v>0.2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0.6</v>
      </c>
      <c r="AQ732" s="3">
        <v>0</v>
      </c>
      <c r="AR732" s="3">
        <v>0</v>
      </c>
      <c r="AS732" s="3">
        <v>0</v>
      </c>
      <c r="AT732" s="4"/>
    </row>
    <row r="733" spans="1:46" x14ac:dyDescent="0.25">
      <c r="A733" s="65">
        <v>2021</v>
      </c>
      <c r="B733" s="65">
        <v>12</v>
      </c>
      <c r="C733" s="63">
        <v>31</v>
      </c>
      <c r="D733" s="64">
        <v>12</v>
      </c>
      <c r="E733" s="5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1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0.9</v>
      </c>
      <c r="X733" s="3">
        <v>0</v>
      </c>
      <c r="Y733" s="3">
        <v>0.3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0.1</v>
      </c>
      <c r="AF733" s="3">
        <v>0.2</v>
      </c>
      <c r="AG733" s="3">
        <v>0.2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0.6</v>
      </c>
      <c r="AQ733" s="3">
        <v>0</v>
      </c>
      <c r="AR733" s="3">
        <v>0</v>
      </c>
      <c r="AS733" s="3">
        <v>0</v>
      </c>
      <c r="AT733" s="4"/>
    </row>
    <row r="734" spans="1:46" x14ac:dyDescent="0.25">
      <c r="A734" s="65">
        <v>2021</v>
      </c>
      <c r="B734" s="65">
        <v>12</v>
      </c>
      <c r="C734" s="63">
        <v>31</v>
      </c>
      <c r="D734" s="64">
        <v>13</v>
      </c>
      <c r="E734" s="5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1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0.9</v>
      </c>
      <c r="X734" s="3">
        <v>0</v>
      </c>
      <c r="Y734" s="3">
        <v>0.3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0.1</v>
      </c>
      <c r="AF734" s="3">
        <v>0.2</v>
      </c>
      <c r="AG734" s="3">
        <v>0.2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4"/>
    </row>
    <row r="735" spans="1:46" x14ac:dyDescent="0.25">
      <c r="A735" s="65">
        <v>2021</v>
      </c>
      <c r="B735" s="65">
        <v>12</v>
      </c>
      <c r="C735" s="63">
        <v>31</v>
      </c>
      <c r="D735" s="64">
        <v>14</v>
      </c>
      <c r="E735" s="5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1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0.9</v>
      </c>
      <c r="X735" s="3">
        <v>0</v>
      </c>
      <c r="Y735" s="3">
        <v>0.3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0.1</v>
      </c>
      <c r="AF735" s="3">
        <v>0.2</v>
      </c>
      <c r="AG735" s="3">
        <v>0.2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4"/>
    </row>
    <row r="736" spans="1:46" x14ac:dyDescent="0.25">
      <c r="A736" s="65">
        <v>2021</v>
      </c>
      <c r="B736" s="65">
        <v>12</v>
      </c>
      <c r="C736" s="63">
        <v>31</v>
      </c>
      <c r="D736" s="64">
        <v>15</v>
      </c>
      <c r="E736" s="5">
        <v>0</v>
      </c>
      <c r="F736" s="3">
        <v>0</v>
      </c>
      <c r="G736" s="3">
        <v>0</v>
      </c>
      <c r="H736" s="3">
        <v>0</v>
      </c>
      <c r="I736" s="3">
        <v>0</v>
      </c>
      <c r="J736" s="3">
        <v>1.5</v>
      </c>
      <c r="K736" s="3">
        <v>0</v>
      </c>
      <c r="L736" s="3">
        <v>0</v>
      </c>
      <c r="M736" s="3">
        <v>1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0.9</v>
      </c>
      <c r="X736" s="3">
        <v>0</v>
      </c>
      <c r="Y736" s="3">
        <v>0.3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0.1</v>
      </c>
      <c r="AF736" s="3">
        <v>0.2</v>
      </c>
      <c r="AG736" s="3">
        <v>0.2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4"/>
    </row>
    <row r="737" spans="1:46" x14ac:dyDescent="0.25">
      <c r="A737" s="65">
        <v>2021</v>
      </c>
      <c r="B737" s="65">
        <v>12</v>
      </c>
      <c r="C737" s="63">
        <v>31</v>
      </c>
      <c r="D737" s="64">
        <v>16</v>
      </c>
      <c r="E737" s="5">
        <v>0</v>
      </c>
      <c r="F737" s="3">
        <v>0</v>
      </c>
      <c r="G737" s="3">
        <v>2.1849999999999996</v>
      </c>
      <c r="H737" s="3">
        <v>0</v>
      </c>
      <c r="I737" s="3">
        <v>0</v>
      </c>
      <c r="J737" s="3">
        <v>2</v>
      </c>
      <c r="K737" s="3">
        <v>0</v>
      </c>
      <c r="L737" s="3">
        <v>0</v>
      </c>
      <c r="M737" s="3">
        <v>1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0.9</v>
      </c>
      <c r="X737" s="3">
        <v>0</v>
      </c>
      <c r="Y737" s="3">
        <v>0.3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0.1</v>
      </c>
      <c r="AF737" s="3">
        <v>0.2</v>
      </c>
      <c r="AG737" s="3">
        <v>0.2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1.4333333333333333</v>
      </c>
      <c r="AR737" s="3">
        <v>0</v>
      </c>
      <c r="AS737" s="3">
        <v>0</v>
      </c>
      <c r="AT737" s="4"/>
    </row>
    <row r="738" spans="1:46" x14ac:dyDescent="0.25">
      <c r="A738" s="65">
        <v>2021</v>
      </c>
      <c r="B738" s="65">
        <v>12</v>
      </c>
      <c r="C738" s="63">
        <v>31</v>
      </c>
      <c r="D738" s="64">
        <v>17</v>
      </c>
      <c r="E738" s="5">
        <v>0</v>
      </c>
      <c r="F738" s="3">
        <v>3.2683333333333335</v>
      </c>
      <c r="G738" s="3">
        <v>2.2999999999999998</v>
      </c>
      <c r="H738" s="3">
        <v>0</v>
      </c>
      <c r="I738" s="3">
        <v>0</v>
      </c>
      <c r="J738" s="3">
        <v>2</v>
      </c>
      <c r="K738" s="3">
        <v>0</v>
      </c>
      <c r="L738" s="3">
        <v>0</v>
      </c>
      <c r="M738" s="3">
        <v>1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0.9</v>
      </c>
      <c r="X738" s="3">
        <v>0</v>
      </c>
      <c r="Y738" s="3">
        <v>0.3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0.1</v>
      </c>
      <c r="AF738" s="3">
        <v>0.2</v>
      </c>
      <c r="AG738" s="3">
        <v>0.2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2</v>
      </c>
      <c r="AR738" s="3">
        <v>0</v>
      </c>
      <c r="AS738" s="3">
        <v>0</v>
      </c>
      <c r="AT738" s="4"/>
    </row>
    <row r="739" spans="1:46" x14ac:dyDescent="0.25">
      <c r="A739" s="65">
        <v>2021</v>
      </c>
      <c r="B739" s="65">
        <v>12</v>
      </c>
      <c r="C739" s="63">
        <v>31</v>
      </c>
      <c r="D739" s="64">
        <v>18</v>
      </c>
      <c r="E739" s="5">
        <v>0</v>
      </c>
      <c r="F739" s="3">
        <v>3.7</v>
      </c>
      <c r="G739" s="3">
        <v>2.2999999999999998</v>
      </c>
      <c r="H739" s="3">
        <v>0</v>
      </c>
      <c r="I739" s="3">
        <v>0</v>
      </c>
      <c r="J739" s="3">
        <v>2</v>
      </c>
      <c r="K739" s="3">
        <v>0</v>
      </c>
      <c r="L739" s="3">
        <v>0</v>
      </c>
      <c r="M739" s="3">
        <v>1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0.9</v>
      </c>
      <c r="X739" s="3">
        <v>0</v>
      </c>
      <c r="Y739" s="3">
        <v>0.3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0.1</v>
      </c>
      <c r="AF739" s="3">
        <v>0.2</v>
      </c>
      <c r="AG739" s="3">
        <v>6.6666666666666671E-3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2</v>
      </c>
      <c r="AR739" s="3">
        <v>0</v>
      </c>
      <c r="AS739" s="3">
        <v>0</v>
      </c>
      <c r="AT739" s="4"/>
    </row>
    <row r="740" spans="1:46" x14ac:dyDescent="0.25">
      <c r="A740" s="65">
        <v>2021</v>
      </c>
      <c r="B740" s="65">
        <v>12</v>
      </c>
      <c r="C740" s="63">
        <v>31</v>
      </c>
      <c r="D740" s="64">
        <v>19</v>
      </c>
      <c r="E740" s="5">
        <v>0</v>
      </c>
      <c r="F740" s="3">
        <v>3.7</v>
      </c>
      <c r="G740" s="3">
        <v>2.2999999999999998</v>
      </c>
      <c r="H740" s="3">
        <v>0</v>
      </c>
      <c r="I740" s="3">
        <v>0</v>
      </c>
      <c r="J740" s="3">
        <v>2</v>
      </c>
      <c r="K740" s="3">
        <v>0</v>
      </c>
      <c r="L740" s="3">
        <v>1.7666666666666666</v>
      </c>
      <c r="M740" s="3">
        <v>1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0.9</v>
      </c>
      <c r="X740" s="3">
        <v>0</v>
      </c>
      <c r="Y740" s="3">
        <v>0.3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0.1</v>
      </c>
      <c r="AF740" s="3">
        <v>0.2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2</v>
      </c>
      <c r="AR740" s="3">
        <v>0</v>
      </c>
      <c r="AS740" s="3">
        <v>3.75</v>
      </c>
      <c r="AT740" s="4"/>
    </row>
    <row r="741" spans="1:46" x14ac:dyDescent="0.25">
      <c r="A741" s="65">
        <v>2021</v>
      </c>
      <c r="B741" s="65">
        <v>12</v>
      </c>
      <c r="C741" s="63">
        <v>31</v>
      </c>
      <c r="D741" s="64">
        <v>20</v>
      </c>
      <c r="E741" s="5">
        <v>0</v>
      </c>
      <c r="F741" s="3">
        <v>3.7</v>
      </c>
      <c r="G741" s="3">
        <v>2.2999999999999998</v>
      </c>
      <c r="H741" s="3">
        <v>0</v>
      </c>
      <c r="I741" s="3">
        <v>2.9</v>
      </c>
      <c r="J741" s="3">
        <v>2</v>
      </c>
      <c r="K741" s="3">
        <v>0</v>
      </c>
      <c r="L741" s="3">
        <v>2</v>
      </c>
      <c r="M741" s="3">
        <v>1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0.9</v>
      </c>
      <c r="X741" s="3">
        <v>0</v>
      </c>
      <c r="Y741" s="3">
        <v>0.3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0.1</v>
      </c>
      <c r="AF741" s="3">
        <v>0.2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2</v>
      </c>
      <c r="AR741" s="3">
        <v>0</v>
      </c>
      <c r="AS741" s="3">
        <v>5</v>
      </c>
      <c r="AT741" s="4"/>
    </row>
    <row r="742" spans="1:46" x14ac:dyDescent="0.25">
      <c r="A742" s="65">
        <v>2021</v>
      </c>
      <c r="B742" s="65">
        <v>12</v>
      </c>
      <c r="C742" s="63">
        <v>31</v>
      </c>
      <c r="D742" s="64">
        <v>21</v>
      </c>
      <c r="E742" s="5">
        <v>0</v>
      </c>
      <c r="F742" s="3">
        <v>3.7</v>
      </c>
      <c r="G742" s="3">
        <v>2.2999999999999998</v>
      </c>
      <c r="H742" s="3">
        <v>0</v>
      </c>
      <c r="I742" s="3">
        <v>3</v>
      </c>
      <c r="J742" s="3">
        <v>2</v>
      </c>
      <c r="K742" s="3">
        <v>0</v>
      </c>
      <c r="L742" s="3">
        <v>2</v>
      </c>
      <c r="M742" s="3">
        <v>1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0.9</v>
      </c>
      <c r="X742" s="3">
        <v>0</v>
      </c>
      <c r="Y742" s="3">
        <v>0.3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0.1</v>
      </c>
      <c r="AF742" s="3">
        <v>0.2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2</v>
      </c>
      <c r="AR742" s="3">
        <v>0</v>
      </c>
      <c r="AS742" s="3">
        <v>5</v>
      </c>
      <c r="AT742" s="4"/>
    </row>
    <row r="743" spans="1:46" x14ac:dyDescent="0.25">
      <c r="A743" s="65">
        <v>2021</v>
      </c>
      <c r="B743" s="65">
        <v>12</v>
      </c>
      <c r="C743" s="63">
        <v>31</v>
      </c>
      <c r="D743" s="64">
        <v>22</v>
      </c>
      <c r="E743" s="5">
        <v>0</v>
      </c>
      <c r="F743" s="3">
        <v>3.7</v>
      </c>
      <c r="G743" s="3">
        <v>2.2999999999999998</v>
      </c>
      <c r="H743" s="3">
        <v>0</v>
      </c>
      <c r="I743" s="3">
        <v>3</v>
      </c>
      <c r="J743" s="3">
        <v>2</v>
      </c>
      <c r="K743" s="3">
        <v>0</v>
      </c>
      <c r="L743" s="3">
        <v>2</v>
      </c>
      <c r="M743" s="3">
        <v>1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0.9</v>
      </c>
      <c r="X743" s="3">
        <v>0</v>
      </c>
      <c r="Y743" s="3">
        <v>0.3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0.1</v>
      </c>
      <c r="AF743" s="3">
        <v>0.2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2</v>
      </c>
      <c r="AR743" s="3">
        <v>0</v>
      </c>
      <c r="AS743" s="3">
        <v>5</v>
      </c>
      <c r="AT743" s="4"/>
    </row>
    <row r="744" spans="1:46" x14ac:dyDescent="0.25">
      <c r="A744" s="65">
        <v>2021</v>
      </c>
      <c r="B744" s="65">
        <v>12</v>
      </c>
      <c r="C744" s="63">
        <v>31</v>
      </c>
      <c r="D744" s="64">
        <v>23</v>
      </c>
      <c r="E744" s="5">
        <v>0</v>
      </c>
      <c r="F744" s="3">
        <v>3.7</v>
      </c>
      <c r="G744" s="3">
        <v>2.2999999999999998</v>
      </c>
      <c r="H744" s="3">
        <v>0</v>
      </c>
      <c r="I744" s="3">
        <v>0</v>
      </c>
      <c r="J744" s="3">
        <v>2</v>
      </c>
      <c r="K744" s="3">
        <v>0</v>
      </c>
      <c r="L744" s="3">
        <v>2</v>
      </c>
      <c r="M744" s="3">
        <v>1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0.9</v>
      </c>
      <c r="X744" s="3">
        <v>0</v>
      </c>
      <c r="Y744" s="3">
        <v>0.3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0.1</v>
      </c>
      <c r="AF744" s="3">
        <v>0.2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2</v>
      </c>
      <c r="AR744" s="3">
        <v>0</v>
      </c>
      <c r="AS744" s="3">
        <v>5</v>
      </c>
      <c r="AT744" s="4"/>
    </row>
    <row r="745" spans="1:46" x14ac:dyDescent="0.25">
      <c r="A745" s="65">
        <v>2021</v>
      </c>
      <c r="B745" s="65">
        <v>12</v>
      </c>
      <c r="C745" s="66">
        <v>31</v>
      </c>
      <c r="D745" s="67">
        <v>24</v>
      </c>
      <c r="E745" s="10">
        <v>0</v>
      </c>
      <c r="F745" s="11">
        <v>3.7</v>
      </c>
      <c r="G745" s="11">
        <v>2.2999999999999998</v>
      </c>
      <c r="H745" s="11">
        <v>0</v>
      </c>
      <c r="I745" s="11">
        <v>0</v>
      </c>
      <c r="J745" s="11">
        <v>2</v>
      </c>
      <c r="K745" s="11">
        <v>0</v>
      </c>
      <c r="L745" s="11">
        <v>0.16666666666666666</v>
      </c>
      <c r="M745" s="11">
        <v>1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0.9</v>
      </c>
      <c r="X745" s="11">
        <v>0</v>
      </c>
      <c r="Y745" s="11">
        <v>0.3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0.1</v>
      </c>
      <c r="AF745" s="11">
        <v>0.2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0</v>
      </c>
      <c r="AN745" s="11">
        <v>0</v>
      </c>
      <c r="AO745" s="11">
        <v>0</v>
      </c>
      <c r="AP745" s="11">
        <v>0</v>
      </c>
      <c r="AQ745" s="11">
        <v>1.8333333333333333</v>
      </c>
      <c r="AR745" s="11">
        <v>0</v>
      </c>
      <c r="AS745" s="11">
        <v>4.583333333333333</v>
      </c>
      <c r="AT745" s="12"/>
    </row>
  </sheetData>
  <sheetProtection sort="0" autoFilter="0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FE37-98A8-4877-B407-7B748139301E}">
  <dimension ref="A1:AT745"/>
  <sheetViews>
    <sheetView workbookViewId="0">
      <selection activeCell="C11" sqref="C11"/>
    </sheetView>
  </sheetViews>
  <sheetFormatPr defaultColWidth="11.5703125" defaultRowHeight="15" x14ac:dyDescent="0.25"/>
  <cols>
    <col min="1" max="1" width="6.85546875" bestFit="1" customWidth="1"/>
    <col min="2" max="2" width="7.140625" bestFit="1" customWidth="1"/>
    <col min="3" max="3" width="6.140625" bestFit="1" customWidth="1"/>
    <col min="4" max="4" width="7.42578125" bestFit="1" customWidth="1"/>
    <col min="5" max="6" width="11.7109375" bestFit="1" customWidth="1"/>
    <col min="7" max="8" width="11" bestFit="1" customWidth="1"/>
    <col min="9" max="10" width="14.5703125" bestFit="1" customWidth="1"/>
    <col min="11" max="12" width="13.28515625" bestFit="1" customWidth="1"/>
    <col min="13" max="14" width="15.5703125" bestFit="1" customWidth="1"/>
    <col min="15" max="16" width="14" bestFit="1" customWidth="1"/>
    <col min="17" max="17" width="20.7109375" bestFit="1" customWidth="1"/>
    <col min="18" max="19" width="30.85546875" bestFit="1" customWidth="1"/>
    <col min="20" max="21" width="15.7109375" bestFit="1" customWidth="1"/>
    <col min="22" max="22" width="10.42578125" bestFit="1" customWidth="1"/>
    <col min="23" max="23" width="10.5703125" bestFit="1" customWidth="1"/>
    <col min="24" max="24" width="12" bestFit="1" customWidth="1"/>
    <col min="25" max="25" width="11.5703125" bestFit="1" customWidth="1"/>
    <col min="26" max="26" width="11.140625" bestFit="1" customWidth="1"/>
    <col min="27" max="27" width="16.7109375" bestFit="1" customWidth="1"/>
    <col min="28" max="28" width="14.5703125" bestFit="1" customWidth="1"/>
    <col min="29" max="29" width="17.42578125" bestFit="1" customWidth="1"/>
    <col min="30" max="30" width="12.7109375" bestFit="1" customWidth="1"/>
    <col min="31" max="31" width="13.5703125" bestFit="1" customWidth="1"/>
    <col min="32" max="33" width="14.42578125" bestFit="1" customWidth="1"/>
    <col min="34" max="35" width="20" bestFit="1" customWidth="1"/>
    <col min="36" max="37" width="25.28515625" bestFit="1" customWidth="1"/>
    <col min="38" max="38" width="24.140625" bestFit="1" customWidth="1"/>
    <col min="39" max="40" width="15" bestFit="1" customWidth="1"/>
    <col min="41" max="41" width="13.28515625" bestFit="1" customWidth="1"/>
    <col min="42" max="43" width="13" bestFit="1" customWidth="1"/>
    <col min="44" max="45" width="14.7109375" bestFit="1" customWidth="1"/>
    <col min="46" max="46" width="18" bestFit="1" customWidth="1"/>
  </cols>
  <sheetData>
    <row r="1" spans="1:46" s="58" customFormat="1" ht="15.75" thickBot="1" x14ac:dyDescent="0.3">
      <c r="A1" s="13" t="s">
        <v>32</v>
      </c>
      <c r="B1" s="13" t="s">
        <v>31</v>
      </c>
      <c r="C1" s="13" t="s">
        <v>3</v>
      </c>
      <c r="D1" s="13" t="s">
        <v>30</v>
      </c>
      <c r="E1" s="13" t="s">
        <v>101</v>
      </c>
      <c r="F1" s="13" t="s">
        <v>102</v>
      </c>
      <c r="G1" s="14" t="s">
        <v>103</v>
      </c>
      <c r="H1" s="14" t="s">
        <v>104</v>
      </c>
      <c r="I1" s="14" t="s">
        <v>105</v>
      </c>
      <c r="J1" s="14" t="s">
        <v>106</v>
      </c>
      <c r="K1" s="14" t="s">
        <v>107</v>
      </c>
      <c r="L1" s="14" t="s">
        <v>108</v>
      </c>
      <c r="M1" s="14" t="s">
        <v>109</v>
      </c>
      <c r="N1" s="14" t="s">
        <v>110</v>
      </c>
      <c r="O1" s="14" t="s">
        <v>111</v>
      </c>
      <c r="P1" s="14" t="s">
        <v>112</v>
      </c>
      <c r="Q1" s="14" t="s">
        <v>113</v>
      </c>
      <c r="R1" s="14" t="s">
        <v>114</v>
      </c>
      <c r="S1" s="14" t="s">
        <v>115</v>
      </c>
      <c r="T1" s="14" t="s">
        <v>116</v>
      </c>
      <c r="U1" s="14" t="s">
        <v>117</v>
      </c>
      <c r="V1" s="14" t="s">
        <v>118</v>
      </c>
      <c r="W1" s="14" t="s">
        <v>119</v>
      </c>
      <c r="X1" s="14" t="s">
        <v>120</v>
      </c>
      <c r="Y1" s="14" t="s">
        <v>121</v>
      </c>
      <c r="Z1" s="14" t="s">
        <v>122</v>
      </c>
      <c r="AA1" s="14" t="s">
        <v>123</v>
      </c>
      <c r="AB1" s="14" t="s">
        <v>124</v>
      </c>
      <c r="AC1" s="14" t="s">
        <v>125</v>
      </c>
      <c r="AD1" s="14" t="s">
        <v>126</v>
      </c>
      <c r="AE1" s="14" t="s">
        <v>127</v>
      </c>
      <c r="AF1" s="14" t="s">
        <v>128</v>
      </c>
      <c r="AG1" s="14" t="s">
        <v>129</v>
      </c>
      <c r="AH1" s="14" t="s">
        <v>130</v>
      </c>
      <c r="AI1" s="14" t="s">
        <v>131</v>
      </c>
      <c r="AJ1" s="14" t="s">
        <v>132</v>
      </c>
      <c r="AK1" s="14" t="s">
        <v>133</v>
      </c>
      <c r="AL1" s="14" t="s">
        <v>134</v>
      </c>
      <c r="AM1" s="14" t="s">
        <v>135</v>
      </c>
      <c r="AN1" s="14" t="s">
        <v>136</v>
      </c>
      <c r="AO1" s="14" t="s">
        <v>137</v>
      </c>
      <c r="AP1" s="14" t="s">
        <v>138</v>
      </c>
      <c r="AQ1" s="14" t="s">
        <v>139</v>
      </c>
      <c r="AR1" s="14" t="s">
        <v>140</v>
      </c>
      <c r="AS1" s="14" t="s">
        <v>141</v>
      </c>
      <c r="AT1" s="15" t="s">
        <v>142</v>
      </c>
    </row>
    <row r="2" spans="1:46" x14ac:dyDescent="0.25">
      <c r="A2" s="65">
        <v>2021</v>
      </c>
      <c r="B2" s="65">
        <v>12</v>
      </c>
      <c r="C2" s="63">
        <v>1</v>
      </c>
      <c r="D2" s="64">
        <v>1</v>
      </c>
      <c r="E2" s="5">
        <v>1.037974</v>
      </c>
      <c r="F2" s="57">
        <v>1.037974</v>
      </c>
      <c r="G2" s="57">
        <v>0.98573299999999997</v>
      </c>
      <c r="H2" s="57">
        <v>0.98573500000000003</v>
      </c>
      <c r="I2" s="57">
        <v>0.98751199999999995</v>
      </c>
      <c r="J2" s="57">
        <v>0.98751199999999995</v>
      </c>
      <c r="K2" s="57">
        <v>0.99018200000000001</v>
      </c>
      <c r="L2" s="57">
        <v>0.99018200000000001</v>
      </c>
      <c r="M2" s="57">
        <v>1.0413920000000001</v>
      </c>
      <c r="N2" s="57">
        <v>1.0413920000000001</v>
      </c>
      <c r="O2" s="57">
        <v>1.0367869999999999</v>
      </c>
      <c r="P2" s="57">
        <v>1.0367869999999999</v>
      </c>
      <c r="Q2" s="57">
        <v>1.02555</v>
      </c>
      <c r="R2" s="57">
        <v>1.0367869999999999</v>
      </c>
      <c r="S2" s="57">
        <v>1.0367869999999999</v>
      </c>
      <c r="T2" s="57">
        <v>1.037974</v>
      </c>
      <c r="U2" s="57">
        <v>1.037974</v>
      </c>
      <c r="V2" s="57">
        <v>1.0508230000000001</v>
      </c>
      <c r="W2" s="57">
        <v>1.073429</v>
      </c>
      <c r="X2" s="57">
        <v>1.073429</v>
      </c>
      <c r="Y2" s="57">
        <v>1.0519689999999999</v>
      </c>
      <c r="Z2" s="57">
        <v>1.0519689999999999</v>
      </c>
      <c r="AA2" s="57">
        <v>0.99018200000000001</v>
      </c>
      <c r="AB2" s="57">
        <v>0.99018200000000001</v>
      </c>
      <c r="AC2" s="57">
        <v>0.98640700000000003</v>
      </c>
      <c r="AD2" s="57">
        <v>0.97923099999999996</v>
      </c>
      <c r="AE2" s="57">
        <v>1.0523610000000001</v>
      </c>
      <c r="AF2" s="57">
        <v>0.98374799999999996</v>
      </c>
      <c r="AG2" s="57">
        <v>0.98374799999999996</v>
      </c>
      <c r="AH2" s="57">
        <v>1.0413920000000001</v>
      </c>
      <c r="AI2" s="57">
        <v>1.0413920000000001</v>
      </c>
      <c r="AJ2" s="57">
        <v>1.012875</v>
      </c>
      <c r="AK2" s="57">
        <v>1.012875</v>
      </c>
      <c r="AL2" s="57">
        <v>1.0508230000000001</v>
      </c>
      <c r="AM2" s="57">
        <v>0.98640700000000003</v>
      </c>
      <c r="AN2" s="57">
        <v>0.98640700000000003</v>
      </c>
      <c r="AO2" s="57">
        <v>0.99018200000000001</v>
      </c>
      <c r="AP2" s="57">
        <v>1.042068</v>
      </c>
      <c r="AQ2" s="57">
        <v>1.042068</v>
      </c>
      <c r="AR2" s="57">
        <v>0.98385699999999998</v>
      </c>
      <c r="AS2" s="57">
        <v>0.98385699999999998</v>
      </c>
      <c r="AT2" s="57">
        <v>1.0367869999999999</v>
      </c>
    </row>
    <row r="3" spans="1:46" x14ac:dyDescent="0.25">
      <c r="A3" s="65">
        <v>2021</v>
      </c>
      <c r="B3" s="65">
        <v>12</v>
      </c>
      <c r="C3" s="63">
        <v>1</v>
      </c>
      <c r="D3" s="64">
        <v>2</v>
      </c>
      <c r="E3" s="5">
        <v>1.037974</v>
      </c>
      <c r="F3" s="57">
        <v>1.037974</v>
      </c>
      <c r="G3" s="57">
        <v>0.98573299999999997</v>
      </c>
      <c r="H3" s="57">
        <v>0.98573500000000003</v>
      </c>
      <c r="I3" s="57">
        <v>0.98751199999999995</v>
      </c>
      <c r="J3" s="57">
        <v>0.98751199999999995</v>
      </c>
      <c r="K3" s="57">
        <v>0.99018200000000001</v>
      </c>
      <c r="L3" s="57">
        <v>0.99018200000000001</v>
      </c>
      <c r="M3" s="57">
        <v>1.0413920000000001</v>
      </c>
      <c r="N3" s="57">
        <v>1.0413920000000001</v>
      </c>
      <c r="O3" s="57">
        <v>1.0367869999999999</v>
      </c>
      <c r="P3" s="57">
        <v>1.0367869999999999</v>
      </c>
      <c r="Q3" s="57">
        <v>1.02555</v>
      </c>
      <c r="R3" s="57">
        <v>1.0367869999999999</v>
      </c>
      <c r="S3" s="57">
        <v>1.0367869999999999</v>
      </c>
      <c r="T3" s="57">
        <v>1.037974</v>
      </c>
      <c r="U3" s="57">
        <v>1.037974</v>
      </c>
      <c r="V3" s="57">
        <v>1.0508230000000001</v>
      </c>
      <c r="W3" s="57">
        <v>1.073429</v>
      </c>
      <c r="X3" s="57">
        <v>1.073429</v>
      </c>
      <c r="Y3" s="57">
        <v>1.0519689999999999</v>
      </c>
      <c r="Z3" s="57">
        <v>1.0519689999999999</v>
      </c>
      <c r="AA3" s="57">
        <v>0.99018200000000001</v>
      </c>
      <c r="AB3" s="57">
        <v>0.99018200000000001</v>
      </c>
      <c r="AC3" s="57">
        <v>0.98640700000000003</v>
      </c>
      <c r="AD3" s="57">
        <v>0.97923099999999996</v>
      </c>
      <c r="AE3" s="57">
        <v>1.0523610000000001</v>
      </c>
      <c r="AF3" s="57">
        <v>0.98374799999999996</v>
      </c>
      <c r="AG3" s="57">
        <v>0.98374799999999996</v>
      </c>
      <c r="AH3" s="57">
        <v>1.0413920000000001</v>
      </c>
      <c r="AI3" s="57">
        <v>1.0413920000000001</v>
      </c>
      <c r="AJ3" s="57">
        <v>1.012875</v>
      </c>
      <c r="AK3" s="57">
        <v>1.012875</v>
      </c>
      <c r="AL3" s="57">
        <v>1.0508230000000001</v>
      </c>
      <c r="AM3" s="57">
        <v>0.98640700000000003</v>
      </c>
      <c r="AN3" s="57">
        <v>0.98640700000000003</v>
      </c>
      <c r="AO3" s="57">
        <v>0.99018200000000001</v>
      </c>
      <c r="AP3" s="57">
        <v>1.042068</v>
      </c>
      <c r="AQ3" s="57">
        <v>1.042068</v>
      </c>
      <c r="AR3" s="57">
        <v>0.98385699999999998</v>
      </c>
      <c r="AS3" s="57">
        <v>0.98385699999999998</v>
      </c>
      <c r="AT3" s="57">
        <v>1.0367869999999999</v>
      </c>
    </row>
    <row r="4" spans="1:46" x14ac:dyDescent="0.25">
      <c r="A4" s="65">
        <v>2021</v>
      </c>
      <c r="B4" s="65">
        <v>12</v>
      </c>
      <c r="C4" s="63">
        <v>1</v>
      </c>
      <c r="D4" s="64">
        <v>3</v>
      </c>
      <c r="E4" s="5">
        <v>1.037974</v>
      </c>
      <c r="F4" s="57">
        <v>1.037974</v>
      </c>
      <c r="G4" s="57">
        <v>0.98573299999999997</v>
      </c>
      <c r="H4" s="57">
        <v>0.98573500000000003</v>
      </c>
      <c r="I4" s="57">
        <v>0.98751199999999995</v>
      </c>
      <c r="J4" s="57">
        <v>0.98751199999999995</v>
      </c>
      <c r="K4" s="57">
        <v>0.99018200000000001</v>
      </c>
      <c r="L4" s="57">
        <v>0.99018200000000001</v>
      </c>
      <c r="M4" s="57">
        <v>1.0413920000000001</v>
      </c>
      <c r="N4" s="57">
        <v>1.0413920000000001</v>
      </c>
      <c r="O4" s="57">
        <v>1.0367869999999999</v>
      </c>
      <c r="P4" s="57">
        <v>1.0367869999999999</v>
      </c>
      <c r="Q4" s="57">
        <v>1.02555</v>
      </c>
      <c r="R4" s="57">
        <v>1.0367869999999999</v>
      </c>
      <c r="S4" s="57">
        <v>1.0367869999999999</v>
      </c>
      <c r="T4" s="57">
        <v>1.037974</v>
      </c>
      <c r="U4" s="57">
        <v>1.037974</v>
      </c>
      <c r="V4" s="57">
        <v>1.0508230000000001</v>
      </c>
      <c r="W4" s="57">
        <v>1.073429</v>
      </c>
      <c r="X4" s="57">
        <v>1.073429</v>
      </c>
      <c r="Y4" s="57">
        <v>1.0519689999999999</v>
      </c>
      <c r="Z4" s="57">
        <v>1.0519689999999999</v>
      </c>
      <c r="AA4" s="57">
        <v>0.99018200000000001</v>
      </c>
      <c r="AB4" s="57">
        <v>0.99018200000000001</v>
      </c>
      <c r="AC4" s="57">
        <v>0.98640700000000003</v>
      </c>
      <c r="AD4" s="57">
        <v>0.97923099999999996</v>
      </c>
      <c r="AE4" s="57">
        <v>1.0523610000000001</v>
      </c>
      <c r="AF4" s="57">
        <v>0.98374799999999996</v>
      </c>
      <c r="AG4" s="57">
        <v>0.98374799999999996</v>
      </c>
      <c r="AH4" s="57">
        <v>1.0413920000000001</v>
      </c>
      <c r="AI4" s="57">
        <v>1.0413920000000001</v>
      </c>
      <c r="AJ4" s="57">
        <v>1.012875</v>
      </c>
      <c r="AK4" s="57">
        <v>1.012875</v>
      </c>
      <c r="AL4" s="57">
        <v>1.0508230000000001</v>
      </c>
      <c r="AM4" s="57">
        <v>0.98640700000000003</v>
      </c>
      <c r="AN4" s="57">
        <v>0.98640700000000003</v>
      </c>
      <c r="AO4" s="57">
        <v>0.99018200000000001</v>
      </c>
      <c r="AP4" s="57">
        <v>1.042068</v>
      </c>
      <c r="AQ4" s="57">
        <v>1.042068</v>
      </c>
      <c r="AR4" s="57">
        <v>0.98385699999999998</v>
      </c>
      <c r="AS4" s="57">
        <v>0.98385699999999998</v>
      </c>
      <c r="AT4" s="57">
        <v>1.0367869999999999</v>
      </c>
    </row>
    <row r="5" spans="1:46" x14ac:dyDescent="0.25">
      <c r="A5" s="65">
        <v>2021</v>
      </c>
      <c r="B5" s="65">
        <v>12</v>
      </c>
      <c r="C5" s="63">
        <v>1</v>
      </c>
      <c r="D5" s="64">
        <v>4</v>
      </c>
      <c r="E5" s="5">
        <v>1.037974</v>
      </c>
      <c r="F5" s="57">
        <v>1.037974</v>
      </c>
      <c r="G5" s="57">
        <v>0.98573299999999997</v>
      </c>
      <c r="H5" s="57">
        <v>0.98573500000000003</v>
      </c>
      <c r="I5" s="57">
        <v>0.98751199999999995</v>
      </c>
      <c r="J5" s="57">
        <v>0.98751199999999995</v>
      </c>
      <c r="K5" s="57">
        <v>0.99018200000000001</v>
      </c>
      <c r="L5" s="57">
        <v>0.99018200000000001</v>
      </c>
      <c r="M5" s="57">
        <v>1.0413920000000001</v>
      </c>
      <c r="N5" s="57">
        <v>1.0413920000000001</v>
      </c>
      <c r="O5" s="57">
        <v>1.0367869999999999</v>
      </c>
      <c r="P5" s="57">
        <v>1.0367869999999999</v>
      </c>
      <c r="Q5" s="57">
        <v>1.02555</v>
      </c>
      <c r="R5" s="57">
        <v>1.0367869999999999</v>
      </c>
      <c r="S5" s="57">
        <v>1.0367869999999999</v>
      </c>
      <c r="T5" s="57">
        <v>1.037974</v>
      </c>
      <c r="U5" s="57">
        <v>1.037974</v>
      </c>
      <c r="V5" s="57">
        <v>1.0508230000000001</v>
      </c>
      <c r="W5" s="57">
        <v>1.073429</v>
      </c>
      <c r="X5" s="57">
        <v>1.073429</v>
      </c>
      <c r="Y5" s="57">
        <v>1.0519689999999999</v>
      </c>
      <c r="Z5" s="57">
        <v>1.0519689999999999</v>
      </c>
      <c r="AA5" s="57">
        <v>0.99018200000000001</v>
      </c>
      <c r="AB5" s="57">
        <v>0.99018200000000001</v>
      </c>
      <c r="AC5" s="57">
        <v>0.98640700000000003</v>
      </c>
      <c r="AD5" s="57">
        <v>0.97923099999999996</v>
      </c>
      <c r="AE5" s="57">
        <v>1.0523610000000001</v>
      </c>
      <c r="AF5" s="57">
        <v>0.98374799999999996</v>
      </c>
      <c r="AG5" s="57">
        <v>0.98374799999999996</v>
      </c>
      <c r="AH5" s="57">
        <v>1.0413920000000001</v>
      </c>
      <c r="AI5" s="57">
        <v>1.0413920000000001</v>
      </c>
      <c r="AJ5" s="57">
        <v>1.012875</v>
      </c>
      <c r="AK5" s="57">
        <v>1.012875</v>
      </c>
      <c r="AL5" s="57">
        <v>1.0508230000000001</v>
      </c>
      <c r="AM5" s="57">
        <v>0.98640700000000003</v>
      </c>
      <c r="AN5" s="57">
        <v>0.98640700000000003</v>
      </c>
      <c r="AO5" s="57">
        <v>0.99018200000000001</v>
      </c>
      <c r="AP5" s="57">
        <v>1.042068</v>
      </c>
      <c r="AQ5" s="57">
        <v>1.042068</v>
      </c>
      <c r="AR5" s="57">
        <v>0.98385699999999998</v>
      </c>
      <c r="AS5" s="57">
        <v>0.98385699999999998</v>
      </c>
      <c r="AT5" s="57">
        <v>1.0367869999999999</v>
      </c>
    </row>
    <row r="6" spans="1:46" x14ac:dyDescent="0.25">
      <c r="A6" s="65">
        <v>2021</v>
      </c>
      <c r="B6" s="65">
        <v>12</v>
      </c>
      <c r="C6" s="63">
        <v>1</v>
      </c>
      <c r="D6" s="64">
        <v>5</v>
      </c>
      <c r="E6" s="5">
        <v>1.037974</v>
      </c>
      <c r="F6" s="57">
        <v>1.037974</v>
      </c>
      <c r="G6" s="57">
        <v>0.98573299999999997</v>
      </c>
      <c r="H6" s="57">
        <v>0.98573500000000003</v>
      </c>
      <c r="I6" s="57">
        <v>0.98751199999999995</v>
      </c>
      <c r="J6" s="57">
        <v>0.98751199999999995</v>
      </c>
      <c r="K6" s="57">
        <v>0.99018200000000001</v>
      </c>
      <c r="L6" s="57">
        <v>0.99018200000000001</v>
      </c>
      <c r="M6" s="57">
        <v>1.0413920000000001</v>
      </c>
      <c r="N6" s="57">
        <v>1.0413920000000001</v>
      </c>
      <c r="O6" s="57">
        <v>1.0367869999999999</v>
      </c>
      <c r="P6" s="57">
        <v>1.0367869999999999</v>
      </c>
      <c r="Q6" s="57">
        <v>1.02555</v>
      </c>
      <c r="R6" s="57">
        <v>1.0367869999999999</v>
      </c>
      <c r="S6" s="57">
        <v>1.0367869999999999</v>
      </c>
      <c r="T6" s="57">
        <v>1.037974</v>
      </c>
      <c r="U6" s="57">
        <v>1.037974</v>
      </c>
      <c r="V6" s="57">
        <v>1.0508230000000001</v>
      </c>
      <c r="W6" s="57">
        <v>1.073429</v>
      </c>
      <c r="X6" s="57">
        <v>1.073429</v>
      </c>
      <c r="Y6" s="57">
        <v>1.0519689999999999</v>
      </c>
      <c r="Z6" s="57">
        <v>1.0519689999999999</v>
      </c>
      <c r="AA6" s="57">
        <v>0.99018200000000001</v>
      </c>
      <c r="AB6" s="57">
        <v>0.99018200000000001</v>
      </c>
      <c r="AC6" s="57">
        <v>0.98640700000000003</v>
      </c>
      <c r="AD6" s="57">
        <v>0.97923099999999996</v>
      </c>
      <c r="AE6" s="57">
        <v>1.0523610000000001</v>
      </c>
      <c r="AF6" s="57">
        <v>0.98374799999999996</v>
      </c>
      <c r="AG6" s="57">
        <v>0.98374799999999996</v>
      </c>
      <c r="AH6" s="57">
        <v>1.0413920000000001</v>
      </c>
      <c r="AI6" s="57">
        <v>1.0413920000000001</v>
      </c>
      <c r="AJ6" s="57">
        <v>1.012875</v>
      </c>
      <c r="AK6" s="57">
        <v>1.012875</v>
      </c>
      <c r="AL6" s="57">
        <v>1.0508230000000001</v>
      </c>
      <c r="AM6" s="57">
        <v>0.98640700000000003</v>
      </c>
      <c r="AN6" s="57">
        <v>0.98640700000000003</v>
      </c>
      <c r="AO6" s="57">
        <v>0.99018200000000001</v>
      </c>
      <c r="AP6" s="57">
        <v>1.042068</v>
      </c>
      <c r="AQ6" s="57">
        <v>1.042068</v>
      </c>
      <c r="AR6" s="57">
        <v>0.98385699999999998</v>
      </c>
      <c r="AS6" s="57">
        <v>0.98385699999999998</v>
      </c>
      <c r="AT6" s="57">
        <v>1.0367869999999999</v>
      </c>
    </row>
    <row r="7" spans="1:46" x14ac:dyDescent="0.25">
      <c r="A7" s="65">
        <v>2021</v>
      </c>
      <c r="B7" s="65">
        <v>12</v>
      </c>
      <c r="C7" s="63">
        <v>1</v>
      </c>
      <c r="D7" s="64">
        <v>6</v>
      </c>
      <c r="E7" s="5">
        <v>1.037974</v>
      </c>
      <c r="F7" s="57">
        <v>1.037974</v>
      </c>
      <c r="G7" s="57">
        <v>0.98573299999999997</v>
      </c>
      <c r="H7" s="57">
        <v>0.98573500000000003</v>
      </c>
      <c r="I7" s="57">
        <v>0.98751199999999995</v>
      </c>
      <c r="J7" s="57">
        <v>0.98751199999999995</v>
      </c>
      <c r="K7" s="57">
        <v>0.99018200000000001</v>
      </c>
      <c r="L7" s="57">
        <v>0.99018200000000001</v>
      </c>
      <c r="M7" s="57">
        <v>1.0413920000000001</v>
      </c>
      <c r="N7" s="57">
        <v>1.0413920000000001</v>
      </c>
      <c r="O7" s="57">
        <v>1.0367869999999999</v>
      </c>
      <c r="P7" s="57">
        <v>1.0367869999999999</v>
      </c>
      <c r="Q7" s="57">
        <v>1.02555</v>
      </c>
      <c r="R7" s="57">
        <v>1.0367869999999999</v>
      </c>
      <c r="S7" s="57">
        <v>1.0367869999999999</v>
      </c>
      <c r="T7" s="57">
        <v>1.037974</v>
      </c>
      <c r="U7" s="57">
        <v>1.037974</v>
      </c>
      <c r="V7" s="57">
        <v>1.0508230000000001</v>
      </c>
      <c r="W7" s="57">
        <v>1.073429</v>
      </c>
      <c r="X7" s="57">
        <v>1.073429</v>
      </c>
      <c r="Y7" s="57">
        <v>1.0519689999999999</v>
      </c>
      <c r="Z7" s="57">
        <v>1.0519689999999999</v>
      </c>
      <c r="AA7" s="57">
        <v>0.99018200000000001</v>
      </c>
      <c r="AB7" s="57">
        <v>0.99018200000000001</v>
      </c>
      <c r="AC7" s="57">
        <v>0.98640700000000003</v>
      </c>
      <c r="AD7" s="57">
        <v>0.97923099999999996</v>
      </c>
      <c r="AE7" s="57">
        <v>1.0523610000000001</v>
      </c>
      <c r="AF7" s="57">
        <v>0.98374799999999996</v>
      </c>
      <c r="AG7" s="57">
        <v>0.98374799999999996</v>
      </c>
      <c r="AH7" s="57">
        <v>1.0413920000000001</v>
      </c>
      <c r="AI7" s="57">
        <v>1.0413920000000001</v>
      </c>
      <c r="AJ7" s="57">
        <v>1.012875</v>
      </c>
      <c r="AK7" s="57">
        <v>1.012875</v>
      </c>
      <c r="AL7" s="57">
        <v>1.0508230000000001</v>
      </c>
      <c r="AM7" s="57">
        <v>0.98640700000000003</v>
      </c>
      <c r="AN7" s="57">
        <v>0.98640700000000003</v>
      </c>
      <c r="AO7" s="57">
        <v>0.99018200000000001</v>
      </c>
      <c r="AP7" s="57">
        <v>1.042068</v>
      </c>
      <c r="AQ7" s="57">
        <v>1.042068</v>
      </c>
      <c r="AR7" s="57">
        <v>0.98385699999999998</v>
      </c>
      <c r="AS7" s="57">
        <v>0.98385699999999998</v>
      </c>
      <c r="AT7" s="57">
        <v>1.0367869999999999</v>
      </c>
    </row>
    <row r="8" spans="1:46" x14ac:dyDescent="0.25">
      <c r="A8" s="65">
        <v>2021</v>
      </c>
      <c r="B8" s="65">
        <v>12</v>
      </c>
      <c r="C8" s="63">
        <v>1</v>
      </c>
      <c r="D8" s="64">
        <v>7</v>
      </c>
      <c r="E8" s="5">
        <v>1.037974</v>
      </c>
      <c r="F8" s="57">
        <v>1.037974</v>
      </c>
      <c r="G8" s="57">
        <v>0.98573299999999997</v>
      </c>
      <c r="H8" s="57">
        <v>0.98573500000000003</v>
      </c>
      <c r="I8" s="57">
        <v>0.98751199999999995</v>
      </c>
      <c r="J8" s="57">
        <v>0.98751199999999995</v>
      </c>
      <c r="K8" s="57">
        <v>0.99018200000000001</v>
      </c>
      <c r="L8" s="57">
        <v>0.99018200000000001</v>
      </c>
      <c r="M8" s="57">
        <v>1.0413920000000001</v>
      </c>
      <c r="N8" s="57">
        <v>1.0413920000000001</v>
      </c>
      <c r="O8" s="57">
        <v>1.0367869999999999</v>
      </c>
      <c r="P8" s="57">
        <v>1.0367869999999999</v>
      </c>
      <c r="Q8" s="57">
        <v>1.02555</v>
      </c>
      <c r="R8" s="57">
        <v>1.0367869999999999</v>
      </c>
      <c r="S8" s="57">
        <v>1.0367869999999999</v>
      </c>
      <c r="T8" s="57">
        <v>1.037974</v>
      </c>
      <c r="U8" s="57">
        <v>1.037974</v>
      </c>
      <c r="V8" s="57">
        <v>1.0508230000000001</v>
      </c>
      <c r="W8" s="57">
        <v>1.073429</v>
      </c>
      <c r="X8" s="57">
        <v>1.073429</v>
      </c>
      <c r="Y8" s="57">
        <v>1.0519689999999999</v>
      </c>
      <c r="Z8" s="57">
        <v>1.0519689999999999</v>
      </c>
      <c r="AA8" s="57">
        <v>0.99018200000000001</v>
      </c>
      <c r="AB8" s="57">
        <v>0.99018200000000001</v>
      </c>
      <c r="AC8" s="57">
        <v>0.98640700000000003</v>
      </c>
      <c r="AD8" s="57">
        <v>0.97923099999999996</v>
      </c>
      <c r="AE8" s="57">
        <v>1.0523610000000001</v>
      </c>
      <c r="AF8" s="57">
        <v>0.98374799999999996</v>
      </c>
      <c r="AG8" s="57">
        <v>0.98374799999999996</v>
      </c>
      <c r="AH8" s="57">
        <v>1.0413920000000001</v>
      </c>
      <c r="AI8" s="57">
        <v>1.0413920000000001</v>
      </c>
      <c r="AJ8" s="57">
        <v>1.012875</v>
      </c>
      <c r="AK8" s="57">
        <v>1.012875</v>
      </c>
      <c r="AL8" s="57">
        <v>1.0508230000000001</v>
      </c>
      <c r="AM8" s="57">
        <v>0.98640700000000003</v>
      </c>
      <c r="AN8" s="57">
        <v>0.98640700000000003</v>
      </c>
      <c r="AO8" s="57">
        <v>0.99018200000000001</v>
      </c>
      <c r="AP8" s="57">
        <v>1.042068</v>
      </c>
      <c r="AQ8" s="57">
        <v>1.042068</v>
      </c>
      <c r="AR8" s="57">
        <v>0.98385699999999998</v>
      </c>
      <c r="AS8" s="57">
        <v>0.98385699999999998</v>
      </c>
      <c r="AT8" s="57">
        <v>1.0367869999999999</v>
      </c>
    </row>
    <row r="9" spans="1:46" x14ac:dyDescent="0.25">
      <c r="A9" s="65">
        <v>2021</v>
      </c>
      <c r="B9" s="65">
        <v>12</v>
      </c>
      <c r="C9" s="63">
        <v>1</v>
      </c>
      <c r="D9" s="64">
        <v>8</v>
      </c>
      <c r="E9" s="5">
        <v>1.037974</v>
      </c>
      <c r="F9" s="57">
        <v>1.037974</v>
      </c>
      <c r="G9" s="57">
        <v>0.98573299999999997</v>
      </c>
      <c r="H9" s="57">
        <v>0.98573500000000003</v>
      </c>
      <c r="I9" s="57">
        <v>0.98751199999999995</v>
      </c>
      <c r="J9" s="57">
        <v>0.98751199999999995</v>
      </c>
      <c r="K9" s="57">
        <v>0.99018200000000001</v>
      </c>
      <c r="L9" s="57">
        <v>0.99018200000000001</v>
      </c>
      <c r="M9" s="57">
        <v>1.0413920000000001</v>
      </c>
      <c r="N9" s="57">
        <v>1.0413920000000001</v>
      </c>
      <c r="O9" s="57">
        <v>1.0367869999999999</v>
      </c>
      <c r="P9" s="57">
        <v>1.0367869999999999</v>
      </c>
      <c r="Q9" s="57">
        <v>1.02555</v>
      </c>
      <c r="R9" s="57">
        <v>1.0367869999999999</v>
      </c>
      <c r="S9" s="57">
        <v>1.0367869999999999</v>
      </c>
      <c r="T9" s="57">
        <v>1.037974</v>
      </c>
      <c r="U9" s="57">
        <v>1.037974</v>
      </c>
      <c r="V9" s="57">
        <v>1.0508230000000001</v>
      </c>
      <c r="W9" s="57">
        <v>1.073429</v>
      </c>
      <c r="X9" s="57">
        <v>1.073429</v>
      </c>
      <c r="Y9" s="57">
        <v>1.0519689999999999</v>
      </c>
      <c r="Z9" s="57">
        <v>1.0519689999999999</v>
      </c>
      <c r="AA9" s="57">
        <v>0.99018200000000001</v>
      </c>
      <c r="AB9" s="57">
        <v>0.99018200000000001</v>
      </c>
      <c r="AC9" s="57">
        <v>0.98640700000000003</v>
      </c>
      <c r="AD9" s="57">
        <v>0.97923099999999996</v>
      </c>
      <c r="AE9" s="57">
        <v>1.0523610000000001</v>
      </c>
      <c r="AF9" s="57">
        <v>0.98374799999999996</v>
      </c>
      <c r="AG9" s="57">
        <v>0.98374799999999996</v>
      </c>
      <c r="AH9" s="57">
        <v>1.0413920000000001</v>
      </c>
      <c r="AI9" s="57">
        <v>1.0413920000000001</v>
      </c>
      <c r="AJ9" s="57">
        <v>1.012875</v>
      </c>
      <c r="AK9" s="57">
        <v>1.012875</v>
      </c>
      <c r="AL9" s="57">
        <v>1.0508230000000001</v>
      </c>
      <c r="AM9" s="57">
        <v>0.98640700000000003</v>
      </c>
      <c r="AN9" s="57">
        <v>0.98640700000000003</v>
      </c>
      <c r="AO9" s="57">
        <v>0.99018200000000001</v>
      </c>
      <c r="AP9" s="57">
        <v>1.042068</v>
      </c>
      <c r="AQ9" s="57">
        <v>1.042068</v>
      </c>
      <c r="AR9" s="57">
        <v>0.98385699999999998</v>
      </c>
      <c r="AS9" s="57">
        <v>0.98385699999999998</v>
      </c>
      <c r="AT9" s="57">
        <v>1.0367869999999999</v>
      </c>
    </row>
    <row r="10" spans="1:46" x14ac:dyDescent="0.25">
      <c r="A10" s="65">
        <v>2021</v>
      </c>
      <c r="B10" s="65">
        <v>12</v>
      </c>
      <c r="C10" s="63">
        <v>1</v>
      </c>
      <c r="D10" s="64">
        <v>9</v>
      </c>
      <c r="E10" s="5">
        <v>1.037974</v>
      </c>
      <c r="F10" s="57">
        <v>1.037974</v>
      </c>
      <c r="G10" s="57">
        <v>0.98573299999999997</v>
      </c>
      <c r="H10" s="57">
        <v>0.98573500000000003</v>
      </c>
      <c r="I10" s="57">
        <v>0.98751199999999995</v>
      </c>
      <c r="J10" s="57">
        <v>0.98751199999999995</v>
      </c>
      <c r="K10" s="57">
        <v>0.99018200000000001</v>
      </c>
      <c r="L10" s="57">
        <v>0.99018200000000001</v>
      </c>
      <c r="M10" s="57">
        <v>1.0413920000000001</v>
      </c>
      <c r="N10" s="57">
        <v>1.0413920000000001</v>
      </c>
      <c r="O10" s="57">
        <v>1.0367869999999999</v>
      </c>
      <c r="P10" s="57">
        <v>1.0367869999999999</v>
      </c>
      <c r="Q10" s="57">
        <v>1.02555</v>
      </c>
      <c r="R10" s="57">
        <v>1.0367869999999999</v>
      </c>
      <c r="S10" s="57">
        <v>1.0367869999999999</v>
      </c>
      <c r="T10" s="57">
        <v>1.037974</v>
      </c>
      <c r="U10" s="57">
        <v>1.037974</v>
      </c>
      <c r="V10" s="57">
        <v>1.0508230000000001</v>
      </c>
      <c r="W10" s="57">
        <v>1.073429</v>
      </c>
      <c r="X10" s="57">
        <v>1.073429</v>
      </c>
      <c r="Y10" s="57">
        <v>1.0519689999999999</v>
      </c>
      <c r="Z10" s="57">
        <v>1.0519689999999999</v>
      </c>
      <c r="AA10" s="57">
        <v>0.99018200000000001</v>
      </c>
      <c r="AB10" s="57">
        <v>0.99018200000000001</v>
      </c>
      <c r="AC10" s="57">
        <v>0.98640700000000003</v>
      </c>
      <c r="AD10" s="57">
        <v>0.97923099999999996</v>
      </c>
      <c r="AE10" s="57">
        <v>1.0523610000000001</v>
      </c>
      <c r="AF10" s="57">
        <v>0.98374799999999996</v>
      </c>
      <c r="AG10" s="57">
        <v>0.98374799999999996</v>
      </c>
      <c r="AH10" s="57">
        <v>1.0413920000000001</v>
      </c>
      <c r="AI10" s="57">
        <v>1.0413920000000001</v>
      </c>
      <c r="AJ10" s="57">
        <v>1.012875</v>
      </c>
      <c r="AK10" s="57">
        <v>1.012875</v>
      </c>
      <c r="AL10" s="57">
        <v>1.0508230000000001</v>
      </c>
      <c r="AM10" s="57">
        <v>0.98640700000000003</v>
      </c>
      <c r="AN10" s="57">
        <v>0.98640700000000003</v>
      </c>
      <c r="AO10" s="57">
        <v>0.99018200000000001</v>
      </c>
      <c r="AP10" s="57">
        <v>1.042068</v>
      </c>
      <c r="AQ10" s="57">
        <v>1.042068</v>
      </c>
      <c r="AR10" s="57">
        <v>0.98385699999999998</v>
      </c>
      <c r="AS10" s="57">
        <v>0.98385699999999998</v>
      </c>
      <c r="AT10" s="57">
        <v>1.0367869999999999</v>
      </c>
    </row>
    <row r="11" spans="1:46" x14ac:dyDescent="0.25">
      <c r="A11" s="65">
        <v>2021</v>
      </c>
      <c r="B11" s="65">
        <v>12</v>
      </c>
      <c r="C11" s="63">
        <v>1</v>
      </c>
      <c r="D11" s="64">
        <v>10</v>
      </c>
      <c r="E11" s="5">
        <v>1.037974</v>
      </c>
      <c r="F11" s="57">
        <v>1.037974</v>
      </c>
      <c r="G11" s="57">
        <v>0.98573299999999997</v>
      </c>
      <c r="H11" s="57">
        <v>0.98573500000000003</v>
      </c>
      <c r="I11" s="57">
        <v>0.98751199999999995</v>
      </c>
      <c r="J11" s="57">
        <v>0.98751199999999995</v>
      </c>
      <c r="K11" s="57">
        <v>0.99018200000000001</v>
      </c>
      <c r="L11" s="57">
        <v>0.99018200000000001</v>
      </c>
      <c r="M11" s="57">
        <v>1.0413920000000001</v>
      </c>
      <c r="N11" s="57">
        <v>1.0413920000000001</v>
      </c>
      <c r="O11" s="57">
        <v>1.0367869999999999</v>
      </c>
      <c r="P11" s="57">
        <v>1.0367869999999999</v>
      </c>
      <c r="Q11" s="57">
        <v>1.02555</v>
      </c>
      <c r="R11" s="57">
        <v>1.0367869999999999</v>
      </c>
      <c r="S11" s="57">
        <v>1.0367869999999999</v>
      </c>
      <c r="T11" s="57">
        <v>1.037974</v>
      </c>
      <c r="U11" s="57">
        <v>1.037974</v>
      </c>
      <c r="V11" s="57">
        <v>1.0508230000000001</v>
      </c>
      <c r="W11" s="57">
        <v>1.073429</v>
      </c>
      <c r="X11" s="57">
        <v>1.073429</v>
      </c>
      <c r="Y11" s="57">
        <v>1.0519689999999999</v>
      </c>
      <c r="Z11" s="57">
        <v>1.0519689999999999</v>
      </c>
      <c r="AA11" s="57">
        <v>0.99018200000000001</v>
      </c>
      <c r="AB11" s="57">
        <v>0.99018200000000001</v>
      </c>
      <c r="AC11" s="57">
        <v>0.98640700000000003</v>
      </c>
      <c r="AD11" s="57">
        <v>0.97923099999999996</v>
      </c>
      <c r="AE11" s="57">
        <v>1.0523610000000001</v>
      </c>
      <c r="AF11" s="57">
        <v>0.98374799999999996</v>
      </c>
      <c r="AG11" s="57">
        <v>0.98374799999999996</v>
      </c>
      <c r="AH11" s="57">
        <v>1.0413920000000001</v>
      </c>
      <c r="AI11" s="57">
        <v>1.0413920000000001</v>
      </c>
      <c r="AJ11" s="57">
        <v>1.012875</v>
      </c>
      <c r="AK11" s="57">
        <v>1.012875</v>
      </c>
      <c r="AL11" s="57">
        <v>1.0508230000000001</v>
      </c>
      <c r="AM11" s="57">
        <v>0.98640700000000003</v>
      </c>
      <c r="AN11" s="57">
        <v>0.98640700000000003</v>
      </c>
      <c r="AO11" s="57">
        <v>0.99018200000000001</v>
      </c>
      <c r="AP11" s="57">
        <v>1.042068</v>
      </c>
      <c r="AQ11" s="57">
        <v>1.042068</v>
      </c>
      <c r="AR11" s="57">
        <v>0.98385699999999998</v>
      </c>
      <c r="AS11" s="57">
        <v>0.98385699999999998</v>
      </c>
      <c r="AT11" s="57">
        <v>1.0367869999999999</v>
      </c>
    </row>
    <row r="12" spans="1:46" x14ac:dyDescent="0.25">
      <c r="A12" s="65">
        <v>2021</v>
      </c>
      <c r="B12" s="65">
        <v>12</v>
      </c>
      <c r="C12" s="63">
        <v>1</v>
      </c>
      <c r="D12" s="64">
        <v>11</v>
      </c>
      <c r="E12" s="5">
        <v>1.037974</v>
      </c>
      <c r="F12" s="57">
        <v>1.037974</v>
      </c>
      <c r="G12" s="57">
        <v>0.98573299999999997</v>
      </c>
      <c r="H12" s="57">
        <v>0.98573500000000003</v>
      </c>
      <c r="I12" s="57">
        <v>0.98751199999999995</v>
      </c>
      <c r="J12" s="57">
        <v>0.98751199999999995</v>
      </c>
      <c r="K12" s="57">
        <v>0.99018200000000001</v>
      </c>
      <c r="L12" s="57">
        <v>0.99018200000000001</v>
      </c>
      <c r="M12" s="57">
        <v>1.0413920000000001</v>
      </c>
      <c r="N12" s="57">
        <v>1.0413920000000001</v>
      </c>
      <c r="O12" s="57">
        <v>1.0367869999999999</v>
      </c>
      <c r="P12" s="57">
        <v>1.0367869999999999</v>
      </c>
      <c r="Q12" s="57">
        <v>1.02555</v>
      </c>
      <c r="R12" s="57">
        <v>1.0367869999999999</v>
      </c>
      <c r="S12" s="57">
        <v>1.0367869999999999</v>
      </c>
      <c r="T12" s="57">
        <v>1.037974</v>
      </c>
      <c r="U12" s="57">
        <v>1.037974</v>
      </c>
      <c r="V12" s="57">
        <v>1.0508230000000001</v>
      </c>
      <c r="W12" s="57">
        <v>1.073429</v>
      </c>
      <c r="X12" s="57">
        <v>1.073429</v>
      </c>
      <c r="Y12" s="57">
        <v>1.0519689999999999</v>
      </c>
      <c r="Z12" s="57">
        <v>1.0519689999999999</v>
      </c>
      <c r="AA12" s="57">
        <v>0.99018200000000001</v>
      </c>
      <c r="AB12" s="57">
        <v>0.99018200000000001</v>
      </c>
      <c r="AC12" s="57">
        <v>0.98640700000000003</v>
      </c>
      <c r="AD12" s="57">
        <v>0.97923099999999996</v>
      </c>
      <c r="AE12" s="57">
        <v>1.0523610000000001</v>
      </c>
      <c r="AF12" s="57">
        <v>0.98374799999999996</v>
      </c>
      <c r="AG12" s="57">
        <v>0.98374799999999996</v>
      </c>
      <c r="AH12" s="57">
        <v>1.0413920000000001</v>
      </c>
      <c r="AI12" s="57">
        <v>1.0413920000000001</v>
      </c>
      <c r="AJ12" s="57">
        <v>1.012875</v>
      </c>
      <c r="AK12" s="57">
        <v>1.012875</v>
      </c>
      <c r="AL12" s="57">
        <v>1.0508230000000001</v>
      </c>
      <c r="AM12" s="57">
        <v>0.98640700000000003</v>
      </c>
      <c r="AN12" s="57">
        <v>0.98640700000000003</v>
      </c>
      <c r="AO12" s="57">
        <v>0.99018200000000001</v>
      </c>
      <c r="AP12" s="57">
        <v>1.042068</v>
      </c>
      <c r="AQ12" s="57">
        <v>1.042068</v>
      </c>
      <c r="AR12" s="57">
        <v>0.98385699999999998</v>
      </c>
      <c r="AS12" s="57">
        <v>0.98385699999999998</v>
      </c>
      <c r="AT12" s="57">
        <v>1.0367869999999999</v>
      </c>
    </row>
    <row r="13" spans="1:46" x14ac:dyDescent="0.25">
      <c r="A13" s="65">
        <v>2021</v>
      </c>
      <c r="B13" s="65">
        <v>12</v>
      </c>
      <c r="C13" s="63">
        <v>1</v>
      </c>
      <c r="D13" s="64">
        <v>12</v>
      </c>
      <c r="E13" s="5">
        <v>1.037974</v>
      </c>
      <c r="F13" s="57">
        <v>1.037974</v>
      </c>
      <c r="G13" s="57">
        <v>0.98573299999999997</v>
      </c>
      <c r="H13" s="57">
        <v>0.98573500000000003</v>
      </c>
      <c r="I13" s="57">
        <v>0.98751199999999995</v>
      </c>
      <c r="J13" s="57">
        <v>0.98751199999999995</v>
      </c>
      <c r="K13" s="57">
        <v>0.99018200000000001</v>
      </c>
      <c r="L13" s="57">
        <v>0.99018200000000001</v>
      </c>
      <c r="M13" s="57">
        <v>1.0413920000000001</v>
      </c>
      <c r="N13" s="57">
        <v>1.0413920000000001</v>
      </c>
      <c r="O13" s="57">
        <v>1.0367869999999999</v>
      </c>
      <c r="P13" s="57">
        <v>1.0367869999999999</v>
      </c>
      <c r="Q13" s="57">
        <v>1.02555</v>
      </c>
      <c r="R13" s="57">
        <v>1.0367869999999999</v>
      </c>
      <c r="S13" s="57">
        <v>1.0367869999999999</v>
      </c>
      <c r="T13" s="57">
        <v>1.037974</v>
      </c>
      <c r="U13" s="57">
        <v>1.037974</v>
      </c>
      <c r="V13" s="57">
        <v>1.0508230000000001</v>
      </c>
      <c r="W13" s="57">
        <v>1.073429</v>
      </c>
      <c r="X13" s="57">
        <v>1.073429</v>
      </c>
      <c r="Y13" s="57">
        <v>1.0519689999999999</v>
      </c>
      <c r="Z13" s="57">
        <v>1.0519689999999999</v>
      </c>
      <c r="AA13" s="57">
        <v>0.99018200000000001</v>
      </c>
      <c r="AB13" s="57">
        <v>0.99018200000000001</v>
      </c>
      <c r="AC13" s="57">
        <v>0.98640700000000003</v>
      </c>
      <c r="AD13" s="57">
        <v>0.97923099999999996</v>
      </c>
      <c r="AE13" s="57">
        <v>1.0523610000000001</v>
      </c>
      <c r="AF13" s="57">
        <v>0.98374799999999996</v>
      </c>
      <c r="AG13" s="57">
        <v>0.98374799999999996</v>
      </c>
      <c r="AH13" s="57">
        <v>1.0413920000000001</v>
      </c>
      <c r="AI13" s="57">
        <v>1.0413920000000001</v>
      </c>
      <c r="AJ13" s="57">
        <v>1.012875</v>
      </c>
      <c r="AK13" s="57">
        <v>1.012875</v>
      </c>
      <c r="AL13" s="57">
        <v>1.0508230000000001</v>
      </c>
      <c r="AM13" s="57">
        <v>0.98640700000000003</v>
      </c>
      <c r="AN13" s="57">
        <v>0.98640700000000003</v>
      </c>
      <c r="AO13" s="57">
        <v>0.99018200000000001</v>
      </c>
      <c r="AP13" s="57">
        <v>1.042068</v>
      </c>
      <c r="AQ13" s="57">
        <v>1.042068</v>
      </c>
      <c r="AR13" s="57">
        <v>0.98385699999999998</v>
      </c>
      <c r="AS13" s="57">
        <v>0.98385699999999998</v>
      </c>
      <c r="AT13" s="57">
        <v>1.0367869999999999</v>
      </c>
    </row>
    <row r="14" spans="1:46" x14ac:dyDescent="0.25">
      <c r="A14" s="65">
        <v>2021</v>
      </c>
      <c r="B14" s="65">
        <v>12</v>
      </c>
      <c r="C14" s="63">
        <v>1</v>
      </c>
      <c r="D14" s="64">
        <v>13</v>
      </c>
      <c r="E14" s="5">
        <v>1.037974</v>
      </c>
      <c r="F14" s="57">
        <v>1.037974</v>
      </c>
      <c r="G14" s="57">
        <v>0.98573299999999997</v>
      </c>
      <c r="H14" s="57">
        <v>0.98573500000000003</v>
      </c>
      <c r="I14" s="57">
        <v>0.98751199999999995</v>
      </c>
      <c r="J14" s="57">
        <v>0.98751199999999995</v>
      </c>
      <c r="K14" s="57">
        <v>0.99018200000000001</v>
      </c>
      <c r="L14" s="57">
        <v>0.99018200000000001</v>
      </c>
      <c r="M14" s="57">
        <v>1.0413920000000001</v>
      </c>
      <c r="N14" s="57">
        <v>1.0413920000000001</v>
      </c>
      <c r="O14" s="57">
        <v>1.0367869999999999</v>
      </c>
      <c r="P14" s="57">
        <v>1.0367869999999999</v>
      </c>
      <c r="Q14" s="57">
        <v>1.02555</v>
      </c>
      <c r="R14" s="57">
        <v>1.0367869999999999</v>
      </c>
      <c r="S14" s="57">
        <v>1.0367869999999999</v>
      </c>
      <c r="T14" s="57">
        <v>1.037974</v>
      </c>
      <c r="U14" s="57">
        <v>1.037974</v>
      </c>
      <c r="V14" s="57">
        <v>1.0508230000000001</v>
      </c>
      <c r="W14" s="57">
        <v>1.073429</v>
      </c>
      <c r="X14" s="57">
        <v>1.073429</v>
      </c>
      <c r="Y14" s="57">
        <v>1.0519689999999999</v>
      </c>
      <c r="Z14" s="57">
        <v>1.0519689999999999</v>
      </c>
      <c r="AA14" s="57">
        <v>0.99018200000000001</v>
      </c>
      <c r="AB14" s="57">
        <v>0.99018200000000001</v>
      </c>
      <c r="AC14" s="57">
        <v>0.98640700000000003</v>
      </c>
      <c r="AD14" s="57">
        <v>0.97923099999999996</v>
      </c>
      <c r="AE14" s="57">
        <v>1.0523610000000001</v>
      </c>
      <c r="AF14" s="57">
        <v>0.98374799999999996</v>
      </c>
      <c r="AG14" s="57">
        <v>0.98374799999999996</v>
      </c>
      <c r="AH14" s="57">
        <v>1.0413920000000001</v>
      </c>
      <c r="AI14" s="57">
        <v>1.0413920000000001</v>
      </c>
      <c r="AJ14" s="57">
        <v>1.012875</v>
      </c>
      <c r="AK14" s="57">
        <v>1.012875</v>
      </c>
      <c r="AL14" s="57">
        <v>1.0508230000000001</v>
      </c>
      <c r="AM14" s="57">
        <v>0.98640700000000003</v>
      </c>
      <c r="AN14" s="57">
        <v>0.98640700000000003</v>
      </c>
      <c r="AO14" s="57">
        <v>0.99018200000000001</v>
      </c>
      <c r="AP14" s="57">
        <v>1.042068</v>
      </c>
      <c r="AQ14" s="57">
        <v>1.042068</v>
      </c>
      <c r="AR14" s="57">
        <v>0.98385699999999998</v>
      </c>
      <c r="AS14" s="57">
        <v>0.98385699999999998</v>
      </c>
      <c r="AT14" s="57">
        <v>1.0367869999999999</v>
      </c>
    </row>
    <row r="15" spans="1:46" x14ac:dyDescent="0.25">
      <c r="A15" s="65">
        <v>2021</v>
      </c>
      <c r="B15" s="65">
        <v>12</v>
      </c>
      <c r="C15" s="63">
        <v>1</v>
      </c>
      <c r="D15" s="64">
        <v>14</v>
      </c>
      <c r="E15" s="5">
        <v>1.037974</v>
      </c>
      <c r="F15" s="57">
        <v>1.037974</v>
      </c>
      <c r="G15" s="57">
        <v>0.98573299999999997</v>
      </c>
      <c r="H15" s="57">
        <v>0.98573500000000003</v>
      </c>
      <c r="I15" s="57">
        <v>0.98751199999999995</v>
      </c>
      <c r="J15" s="57">
        <v>0.98751199999999995</v>
      </c>
      <c r="K15" s="57">
        <v>0.99018200000000001</v>
      </c>
      <c r="L15" s="57">
        <v>0.99018200000000001</v>
      </c>
      <c r="M15" s="57">
        <v>1.0413920000000001</v>
      </c>
      <c r="N15" s="57">
        <v>1.0413920000000001</v>
      </c>
      <c r="O15" s="57">
        <v>1.0367869999999999</v>
      </c>
      <c r="P15" s="57">
        <v>1.0367869999999999</v>
      </c>
      <c r="Q15" s="57">
        <v>1.02555</v>
      </c>
      <c r="R15" s="57">
        <v>1.0367869999999999</v>
      </c>
      <c r="S15" s="57">
        <v>1.0367869999999999</v>
      </c>
      <c r="T15" s="57">
        <v>1.037974</v>
      </c>
      <c r="U15" s="57">
        <v>1.037974</v>
      </c>
      <c r="V15" s="57">
        <v>1.0508230000000001</v>
      </c>
      <c r="W15" s="57">
        <v>1.073429</v>
      </c>
      <c r="X15" s="57">
        <v>1.073429</v>
      </c>
      <c r="Y15" s="57">
        <v>1.0519689999999999</v>
      </c>
      <c r="Z15" s="57">
        <v>1.0519689999999999</v>
      </c>
      <c r="AA15" s="57">
        <v>0.99018200000000001</v>
      </c>
      <c r="AB15" s="57">
        <v>0.99018200000000001</v>
      </c>
      <c r="AC15" s="57">
        <v>0.98640700000000003</v>
      </c>
      <c r="AD15" s="57">
        <v>0.97923099999999996</v>
      </c>
      <c r="AE15" s="57">
        <v>1.0523610000000001</v>
      </c>
      <c r="AF15" s="57">
        <v>0.98374799999999996</v>
      </c>
      <c r="AG15" s="57">
        <v>0.98374799999999996</v>
      </c>
      <c r="AH15" s="57">
        <v>1.0413920000000001</v>
      </c>
      <c r="AI15" s="57">
        <v>1.0413920000000001</v>
      </c>
      <c r="AJ15" s="57">
        <v>1.012875</v>
      </c>
      <c r="AK15" s="57">
        <v>1.012875</v>
      </c>
      <c r="AL15" s="57">
        <v>1.0508230000000001</v>
      </c>
      <c r="AM15" s="57">
        <v>0.98640700000000003</v>
      </c>
      <c r="AN15" s="57">
        <v>0.98640700000000003</v>
      </c>
      <c r="AO15" s="57">
        <v>0.99018200000000001</v>
      </c>
      <c r="AP15" s="57">
        <v>1.042068</v>
      </c>
      <c r="AQ15" s="57">
        <v>1.042068</v>
      </c>
      <c r="AR15" s="57">
        <v>0.98385699999999998</v>
      </c>
      <c r="AS15" s="57">
        <v>0.98385699999999998</v>
      </c>
      <c r="AT15" s="57">
        <v>1.0367869999999999</v>
      </c>
    </row>
    <row r="16" spans="1:46" x14ac:dyDescent="0.25">
      <c r="A16" s="65">
        <v>2021</v>
      </c>
      <c r="B16" s="65">
        <v>12</v>
      </c>
      <c r="C16" s="63">
        <v>1</v>
      </c>
      <c r="D16" s="64">
        <v>15</v>
      </c>
      <c r="E16" s="5">
        <v>1.037974</v>
      </c>
      <c r="F16" s="57">
        <v>1.037974</v>
      </c>
      <c r="G16" s="57">
        <v>0.98573299999999997</v>
      </c>
      <c r="H16" s="57">
        <v>0.98573500000000003</v>
      </c>
      <c r="I16" s="57">
        <v>0.98751199999999995</v>
      </c>
      <c r="J16" s="57">
        <v>0.98751199999999995</v>
      </c>
      <c r="K16" s="57">
        <v>0.99018200000000001</v>
      </c>
      <c r="L16" s="57">
        <v>0.99018200000000001</v>
      </c>
      <c r="M16" s="57">
        <v>1.0413920000000001</v>
      </c>
      <c r="N16" s="57">
        <v>1.0413920000000001</v>
      </c>
      <c r="O16" s="57">
        <v>1.0367869999999999</v>
      </c>
      <c r="P16" s="57">
        <v>1.0367869999999999</v>
      </c>
      <c r="Q16" s="57">
        <v>1.02555</v>
      </c>
      <c r="R16" s="57">
        <v>1.0367869999999999</v>
      </c>
      <c r="S16" s="57">
        <v>1.0367869999999999</v>
      </c>
      <c r="T16" s="57">
        <v>1.037974</v>
      </c>
      <c r="U16" s="57">
        <v>1.037974</v>
      </c>
      <c r="V16" s="57">
        <v>1.0508230000000001</v>
      </c>
      <c r="W16" s="57">
        <v>1.073429</v>
      </c>
      <c r="X16" s="57">
        <v>1.073429</v>
      </c>
      <c r="Y16" s="57">
        <v>1.0519689999999999</v>
      </c>
      <c r="Z16" s="57">
        <v>1.0519689999999999</v>
      </c>
      <c r="AA16" s="57">
        <v>0.99018200000000001</v>
      </c>
      <c r="AB16" s="57">
        <v>0.99018200000000001</v>
      </c>
      <c r="AC16" s="57">
        <v>0.98640700000000003</v>
      </c>
      <c r="AD16" s="57">
        <v>0.97923099999999996</v>
      </c>
      <c r="AE16" s="57">
        <v>1.0523610000000001</v>
      </c>
      <c r="AF16" s="57">
        <v>0.98374799999999996</v>
      </c>
      <c r="AG16" s="57">
        <v>0.98374799999999996</v>
      </c>
      <c r="AH16" s="57">
        <v>1.0413920000000001</v>
      </c>
      <c r="AI16" s="57">
        <v>1.0413920000000001</v>
      </c>
      <c r="AJ16" s="57">
        <v>1.012875</v>
      </c>
      <c r="AK16" s="57">
        <v>1.012875</v>
      </c>
      <c r="AL16" s="57">
        <v>1.0508230000000001</v>
      </c>
      <c r="AM16" s="57">
        <v>0.98640700000000003</v>
      </c>
      <c r="AN16" s="57">
        <v>0.98640700000000003</v>
      </c>
      <c r="AO16" s="57">
        <v>0.99018200000000001</v>
      </c>
      <c r="AP16" s="57">
        <v>1.042068</v>
      </c>
      <c r="AQ16" s="57">
        <v>1.042068</v>
      </c>
      <c r="AR16" s="57">
        <v>0.98385699999999998</v>
      </c>
      <c r="AS16" s="57">
        <v>0.98385699999999998</v>
      </c>
      <c r="AT16" s="57">
        <v>1.0367869999999999</v>
      </c>
    </row>
    <row r="17" spans="1:46" x14ac:dyDescent="0.25">
      <c r="A17" s="65">
        <v>2021</v>
      </c>
      <c r="B17" s="65">
        <v>12</v>
      </c>
      <c r="C17" s="63">
        <v>1</v>
      </c>
      <c r="D17" s="64">
        <v>16</v>
      </c>
      <c r="E17" s="5">
        <v>1.037974</v>
      </c>
      <c r="F17" s="57">
        <v>1.037974</v>
      </c>
      <c r="G17" s="57">
        <v>0.98573299999999997</v>
      </c>
      <c r="H17" s="57">
        <v>0.98573500000000003</v>
      </c>
      <c r="I17" s="57">
        <v>0.98751199999999995</v>
      </c>
      <c r="J17" s="57">
        <v>0.98751199999999995</v>
      </c>
      <c r="K17" s="57">
        <v>0.99018200000000001</v>
      </c>
      <c r="L17" s="57">
        <v>0.99018200000000001</v>
      </c>
      <c r="M17" s="57">
        <v>1.0413920000000001</v>
      </c>
      <c r="N17" s="57">
        <v>1.0413920000000001</v>
      </c>
      <c r="O17" s="57">
        <v>1.0367869999999999</v>
      </c>
      <c r="P17" s="57">
        <v>1.0367869999999999</v>
      </c>
      <c r="Q17" s="57">
        <v>1.02555</v>
      </c>
      <c r="R17" s="57">
        <v>1.0367869999999999</v>
      </c>
      <c r="S17" s="57">
        <v>1.0367869999999999</v>
      </c>
      <c r="T17" s="57">
        <v>1.037974</v>
      </c>
      <c r="U17" s="57">
        <v>1.037974</v>
      </c>
      <c r="V17" s="57">
        <v>1.0508230000000001</v>
      </c>
      <c r="W17" s="57">
        <v>1.073429</v>
      </c>
      <c r="X17" s="57">
        <v>1.073429</v>
      </c>
      <c r="Y17" s="57">
        <v>1.0519689999999999</v>
      </c>
      <c r="Z17" s="57">
        <v>1.0519689999999999</v>
      </c>
      <c r="AA17" s="57">
        <v>0.99018200000000001</v>
      </c>
      <c r="AB17" s="57">
        <v>0.99018200000000001</v>
      </c>
      <c r="AC17" s="57">
        <v>0.98640700000000003</v>
      </c>
      <c r="AD17" s="57">
        <v>0.97923099999999996</v>
      </c>
      <c r="AE17" s="57">
        <v>1.0523610000000001</v>
      </c>
      <c r="AF17" s="57">
        <v>0.98374799999999996</v>
      </c>
      <c r="AG17" s="57">
        <v>0.98374799999999996</v>
      </c>
      <c r="AH17" s="57">
        <v>1.0413920000000001</v>
      </c>
      <c r="AI17" s="57">
        <v>1.0413920000000001</v>
      </c>
      <c r="AJ17" s="57">
        <v>1.012875</v>
      </c>
      <c r="AK17" s="57">
        <v>1.012875</v>
      </c>
      <c r="AL17" s="57">
        <v>1.0508230000000001</v>
      </c>
      <c r="AM17" s="57">
        <v>0.98640700000000003</v>
      </c>
      <c r="AN17" s="57">
        <v>0.98640700000000003</v>
      </c>
      <c r="AO17" s="57">
        <v>0.99018200000000001</v>
      </c>
      <c r="AP17" s="57">
        <v>1.042068</v>
      </c>
      <c r="AQ17" s="57">
        <v>1.042068</v>
      </c>
      <c r="AR17" s="57">
        <v>0.98385699999999998</v>
      </c>
      <c r="AS17" s="57">
        <v>0.98385699999999998</v>
      </c>
      <c r="AT17" s="57">
        <v>1.0367869999999999</v>
      </c>
    </row>
    <row r="18" spans="1:46" x14ac:dyDescent="0.25">
      <c r="A18" s="65">
        <v>2021</v>
      </c>
      <c r="B18" s="65">
        <v>12</v>
      </c>
      <c r="C18" s="63">
        <v>1</v>
      </c>
      <c r="D18" s="64">
        <v>17</v>
      </c>
      <c r="E18" s="5">
        <v>1.037974</v>
      </c>
      <c r="F18" s="57">
        <v>1.037974</v>
      </c>
      <c r="G18" s="57">
        <v>0.98573299999999997</v>
      </c>
      <c r="H18" s="57">
        <v>0.98573500000000003</v>
      </c>
      <c r="I18" s="57">
        <v>0.98751199999999995</v>
      </c>
      <c r="J18" s="57">
        <v>0.98751199999999995</v>
      </c>
      <c r="K18" s="57">
        <v>0.99018200000000001</v>
      </c>
      <c r="L18" s="57">
        <v>0.99018200000000001</v>
      </c>
      <c r="M18" s="57">
        <v>1.0413920000000001</v>
      </c>
      <c r="N18" s="57">
        <v>1.0413920000000001</v>
      </c>
      <c r="O18" s="57">
        <v>1.0367869999999999</v>
      </c>
      <c r="P18" s="57">
        <v>1.0367869999999999</v>
      </c>
      <c r="Q18" s="57">
        <v>1.02555</v>
      </c>
      <c r="R18" s="57">
        <v>1.0367869999999999</v>
      </c>
      <c r="S18" s="57">
        <v>1.0367869999999999</v>
      </c>
      <c r="T18" s="57">
        <v>1.037974</v>
      </c>
      <c r="U18" s="57">
        <v>1.037974</v>
      </c>
      <c r="V18" s="57">
        <v>1.0508230000000001</v>
      </c>
      <c r="W18" s="57">
        <v>1.073429</v>
      </c>
      <c r="X18" s="57">
        <v>1.073429</v>
      </c>
      <c r="Y18" s="57">
        <v>1.0519689999999999</v>
      </c>
      <c r="Z18" s="57">
        <v>1.0519689999999999</v>
      </c>
      <c r="AA18" s="57">
        <v>0.99018200000000001</v>
      </c>
      <c r="AB18" s="57">
        <v>0.99018200000000001</v>
      </c>
      <c r="AC18" s="57">
        <v>0.98640700000000003</v>
      </c>
      <c r="AD18" s="57">
        <v>0.97923099999999996</v>
      </c>
      <c r="AE18" s="57">
        <v>1.0523610000000001</v>
      </c>
      <c r="AF18" s="57">
        <v>0.98374799999999996</v>
      </c>
      <c r="AG18" s="57">
        <v>0.98374799999999996</v>
      </c>
      <c r="AH18" s="57">
        <v>1.0413920000000001</v>
      </c>
      <c r="AI18" s="57">
        <v>1.0413920000000001</v>
      </c>
      <c r="AJ18" s="57">
        <v>1.012875</v>
      </c>
      <c r="AK18" s="57">
        <v>1.012875</v>
      </c>
      <c r="AL18" s="57">
        <v>1.0508230000000001</v>
      </c>
      <c r="AM18" s="57">
        <v>0.98640700000000003</v>
      </c>
      <c r="AN18" s="57">
        <v>0.98640700000000003</v>
      </c>
      <c r="AO18" s="57">
        <v>0.99018200000000001</v>
      </c>
      <c r="AP18" s="57">
        <v>1.042068</v>
      </c>
      <c r="AQ18" s="57">
        <v>1.042068</v>
      </c>
      <c r="AR18" s="57">
        <v>0.98385699999999998</v>
      </c>
      <c r="AS18" s="57">
        <v>0.98385699999999998</v>
      </c>
      <c r="AT18" s="57">
        <v>1.0367869999999999</v>
      </c>
    </row>
    <row r="19" spans="1:46" x14ac:dyDescent="0.25">
      <c r="A19" s="65">
        <v>2021</v>
      </c>
      <c r="B19" s="65">
        <v>12</v>
      </c>
      <c r="C19" s="63">
        <v>1</v>
      </c>
      <c r="D19" s="64">
        <v>18</v>
      </c>
      <c r="E19" s="5">
        <v>1.037974</v>
      </c>
      <c r="F19" s="57">
        <v>1.037974</v>
      </c>
      <c r="G19" s="57">
        <v>0.98573299999999997</v>
      </c>
      <c r="H19" s="57">
        <v>0.98573500000000003</v>
      </c>
      <c r="I19" s="57">
        <v>0.98751199999999995</v>
      </c>
      <c r="J19" s="57">
        <v>0.98751199999999995</v>
      </c>
      <c r="K19" s="57">
        <v>0.99018200000000001</v>
      </c>
      <c r="L19" s="57">
        <v>0.99018200000000001</v>
      </c>
      <c r="M19" s="57">
        <v>1.0413920000000001</v>
      </c>
      <c r="N19" s="57">
        <v>1.0413920000000001</v>
      </c>
      <c r="O19" s="57">
        <v>1.0367869999999999</v>
      </c>
      <c r="P19" s="57">
        <v>1.0367869999999999</v>
      </c>
      <c r="Q19" s="57">
        <v>1.02555</v>
      </c>
      <c r="R19" s="57">
        <v>1.0367869999999999</v>
      </c>
      <c r="S19" s="57">
        <v>1.0367869999999999</v>
      </c>
      <c r="T19" s="57">
        <v>1.037974</v>
      </c>
      <c r="U19" s="57">
        <v>1.037974</v>
      </c>
      <c r="V19" s="57">
        <v>1.0508230000000001</v>
      </c>
      <c r="W19" s="57">
        <v>1.073429</v>
      </c>
      <c r="X19" s="57">
        <v>1.073429</v>
      </c>
      <c r="Y19" s="57">
        <v>1.0519689999999999</v>
      </c>
      <c r="Z19" s="57">
        <v>1.0519689999999999</v>
      </c>
      <c r="AA19" s="57">
        <v>0.99018200000000001</v>
      </c>
      <c r="AB19" s="57">
        <v>0.99018200000000001</v>
      </c>
      <c r="AC19" s="57">
        <v>0.98640700000000003</v>
      </c>
      <c r="AD19" s="57">
        <v>0.97923099999999996</v>
      </c>
      <c r="AE19" s="57">
        <v>1.0523610000000001</v>
      </c>
      <c r="AF19" s="57">
        <v>0.98374799999999996</v>
      </c>
      <c r="AG19" s="57">
        <v>0.98374799999999996</v>
      </c>
      <c r="AH19" s="57">
        <v>1.0413920000000001</v>
      </c>
      <c r="AI19" s="57">
        <v>1.0413920000000001</v>
      </c>
      <c r="AJ19" s="57">
        <v>1.012875</v>
      </c>
      <c r="AK19" s="57">
        <v>1.012875</v>
      </c>
      <c r="AL19" s="57">
        <v>1.0508230000000001</v>
      </c>
      <c r="AM19" s="57">
        <v>0.98640700000000003</v>
      </c>
      <c r="AN19" s="57">
        <v>0.98640700000000003</v>
      </c>
      <c r="AO19" s="57">
        <v>0.99018200000000001</v>
      </c>
      <c r="AP19" s="57">
        <v>1.042068</v>
      </c>
      <c r="AQ19" s="57">
        <v>1.042068</v>
      </c>
      <c r="AR19" s="57">
        <v>0.98385699999999998</v>
      </c>
      <c r="AS19" s="57">
        <v>0.98385699999999998</v>
      </c>
      <c r="AT19" s="57">
        <v>1.0367869999999999</v>
      </c>
    </row>
    <row r="20" spans="1:46" x14ac:dyDescent="0.25">
      <c r="A20" s="65">
        <v>2021</v>
      </c>
      <c r="B20" s="65">
        <v>12</v>
      </c>
      <c r="C20" s="63">
        <v>1</v>
      </c>
      <c r="D20" s="64">
        <v>19</v>
      </c>
      <c r="E20" s="5">
        <v>1.037974</v>
      </c>
      <c r="F20" s="57">
        <v>1.037974</v>
      </c>
      <c r="G20" s="57">
        <v>0.98573299999999997</v>
      </c>
      <c r="H20" s="57">
        <v>0.98573500000000003</v>
      </c>
      <c r="I20" s="57">
        <v>0.98751199999999995</v>
      </c>
      <c r="J20" s="57">
        <v>0.98751199999999995</v>
      </c>
      <c r="K20" s="57">
        <v>0.99018200000000001</v>
      </c>
      <c r="L20" s="57">
        <v>0.99018200000000001</v>
      </c>
      <c r="M20" s="57">
        <v>1.0413920000000001</v>
      </c>
      <c r="N20" s="57">
        <v>1.0413920000000001</v>
      </c>
      <c r="O20" s="57">
        <v>1.0367869999999999</v>
      </c>
      <c r="P20" s="57">
        <v>1.0367869999999999</v>
      </c>
      <c r="Q20" s="57">
        <v>1.02555</v>
      </c>
      <c r="R20" s="57">
        <v>1.0367869999999999</v>
      </c>
      <c r="S20" s="57">
        <v>1.0367869999999999</v>
      </c>
      <c r="T20" s="57">
        <v>1.037974</v>
      </c>
      <c r="U20" s="57">
        <v>1.037974</v>
      </c>
      <c r="V20" s="57">
        <v>1.0508230000000001</v>
      </c>
      <c r="W20" s="57">
        <v>1.073429</v>
      </c>
      <c r="X20" s="57">
        <v>1.073429</v>
      </c>
      <c r="Y20" s="57">
        <v>1.0519689999999999</v>
      </c>
      <c r="Z20" s="57">
        <v>1.0519689999999999</v>
      </c>
      <c r="AA20" s="57">
        <v>0.99018200000000001</v>
      </c>
      <c r="AB20" s="57">
        <v>0.99018200000000001</v>
      </c>
      <c r="AC20" s="57">
        <v>0.98640700000000003</v>
      </c>
      <c r="AD20" s="57">
        <v>0.97923099999999996</v>
      </c>
      <c r="AE20" s="57">
        <v>1.0523610000000001</v>
      </c>
      <c r="AF20" s="57">
        <v>0.98374799999999996</v>
      </c>
      <c r="AG20" s="57">
        <v>0.98374799999999996</v>
      </c>
      <c r="AH20" s="57">
        <v>1.0413920000000001</v>
      </c>
      <c r="AI20" s="57">
        <v>1.0413920000000001</v>
      </c>
      <c r="AJ20" s="57">
        <v>1.012875</v>
      </c>
      <c r="AK20" s="57">
        <v>1.012875</v>
      </c>
      <c r="AL20" s="57">
        <v>1.0508230000000001</v>
      </c>
      <c r="AM20" s="57">
        <v>0.98640700000000003</v>
      </c>
      <c r="AN20" s="57">
        <v>0.98640700000000003</v>
      </c>
      <c r="AO20" s="57">
        <v>0.99018200000000001</v>
      </c>
      <c r="AP20" s="57">
        <v>1.042068</v>
      </c>
      <c r="AQ20" s="57">
        <v>1.042068</v>
      </c>
      <c r="AR20" s="57">
        <v>0.98385699999999998</v>
      </c>
      <c r="AS20" s="57">
        <v>0.98385699999999998</v>
      </c>
      <c r="AT20" s="57">
        <v>1.0367869999999999</v>
      </c>
    </row>
    <row r="21" spans="1:46" x14ac:dyDescent="0.25">
      <c r="A21" s="65">
        <v>2021</v>
      </c>
      <c r="B21" s="65">
        <v>12</v>
      </c>
      <c r="C21" s="63">
        <v>1</v>
      </c>
      <c r="D21" s="64">
        <v>20</v>
      </c>
      <c r="E21" s="5">
        <v>1.037974</v>
      </c>
      <c r="F21" s="57">
        <v>1.037974</v>
      </c>
      <c r="G21" s="57">
        <v>0.98573299999999997</v>
      </c>
      <c r="H21" s="57">
        <v>0.98573500000000003</v>
      </c>
      <c r="I21" s="57">
        <v>0.98751199999999995</v>
      </c>
      <c r="J21" s="57">
        <v>0.98751199999999995</v>
      </c>
      <c r="K21" s="57">
        <v>0.99018200000000001</v>
      </c>
      <c r="L21" s="57">
        <v>0.99018200000000001</v>
      </c>
      <c r="M21" s="57">
        <v>1.0413920000000001</v>
      </c>
      <c r="N21" s="57">
        <v>1.0413920000000001</v>
      </c>
      <c r="O21" s="57">
        <v>1.0367869999999999</v>
      </c>
      <c r="P21" s="57">
        <v>1.0367869999999999</v>
      </c>
      <c r="Q21" s="57">
        <v>1.02555</v>
      </c>
      <c r="R21" s="57">
        <v>1.0367869999999999</v>
      </c>
      <c r="S21" s="57">
        <v>1.0367869999999999</v>
      </c>
      <c r="T21" s="57">
        <v>1.037974</v>
      </c>
      <c r="U21" s="57">
        <v>1.037974</v>
      </c>
      <c r="V21" s="57">
        <v>1.0508230000000001</v>
      </c>
      <c r="W21" s="57">
        <v>1.073429</v>
      </c>
      <c r="X21" s="57">
        <v>1.073429</v>
      </c>
      <c r="Y21" s="57">
        <v>1.0519689999999999</v>
      </c>
      <c r="Z21" s="57">
        <v>1.0519689999999999</v>
      </c>
      <c r="AA21" s="57">
        <v>0.99018200000000001</v>
      </c>
      <c r="AB21" s="57">
        <v>0.99018200000000001</v>
      </c>
      <c r="AC21" s="57">
        <v>0.98640700000000003</v>
      </c>
      <c r="AD21" s="57">
        <v>0.97923099999999996</v>
      </c>
      <c r="AE21" s="57">
        <v>1.0523610000000001</v>
      </c>
      <c r="AF21" s="57">
        <v>0.98374799999999996</v>
      </c>
      <c r="AG21" s="57">
        <v>0.98374799999999996</v>
      </c>
      <c r="AH21" s="57">
        <v>1.0413920000000001</v>
      </c>
      <c r="AI21" s="57">
        <v>1.0413920000000001</v>
      </c>
      <c r="AJ21" s="57">
        <v>1.012875</v>
      </c>
      <c r="AK21" s="57">
        <v>1.012875</v>
      </c>
      <c r="AL21" s="57">
        <v>1.0508230000000001</v>
      </c>
      <c r="AM21" s="57">
        <v>0.98640700000000003</v>
      </c>
      <c r="AN21" s="57">
        <v>0.98640700000000003</v>
      </c>
      <c r="AO21" s="57">
        <v>0.99018200000000001</v>
      </c>
      <c r="AP21" s="57">
        <v>1.042068</v>
      </c>
      <c r="AQ21" s="57">
        <v>1.042068</v>
      </c>
      <c r="AR21" s="57">
        <v>0.98385699999999998</v>
      </c>
      <c r="AS21" s="57">
        <v>0.98385699999999998</v>
      </c>
      <c r="AT21" s="57">
        <v>1.0367869999999999</v>
      </c>
    </row>
    <row r="22" spans="1:46" x14ac:dyDescent="0.25">
      <c r="A22" s="65">
        <v>2021</v>
      </c>
      <c r="B22" s="65">
        <v>12</v>
      </c>
      <c r="C22" s="63">
        <v>1</v>
      </c>
      <c r="D22" s="64">
        <v>21</v>
      </c>
      <c r="E22" s="5">
        <v>1.037974</v>
      </c>
      <c r="F22" s="57">
        <v>1.037974</v>
      </c>
      <c r="G22" s="57">
        <v>0.98573299999999997</v>
      </c>
      <c r="H22" s="57">
        <v>0.98573500000000003</v>
      </c>
      <c r="I22" s="57">
        <v>0.98751199999999995</v>
      </c>
      <c r="J22" s="57">
        <v>0.98751199999999995</v>
      </c>
      <c r="K22" s="57">
        <v>0.99018200000000001</v>
      </c>
      <c r="L22" s="57">
        <v>0.99018200000000001</v>
      </c>
      <c r="M22" s="57">
        <v>1.0413920000000001</v>
      </c>
      <c r="N22" s="57">
        <v>1.0413920000000001</v>
      </c>
      <c r="O22" s="57">
        <v>1.0367869999999999</v>
      </c>
      <c r="P22" s="57">
        <v>1.0367869999999999</v>
      </c>
      <c r="Q22" s="57">
        <v>1.02555</v>
      </c>
      <c r="R22" s="57">
        <v>1.0367869999999999</v>
      </c>
      <c r="S22" s="57">
        <v>1.0367869999999999</v>
      </c>
      <c r="T22" s="57">
        <v>1.037974</v>
      </c>
      <c r="U22" s="57">
        <v>1.037974</v>
      </c>
      <c r="V22" s="57">
        <v>1.0508230000000001</v>
      </c>
      <c r="W22" s="57">
        <v>1.073429</v>
      </c>
      <c r="X22" s="57">
        <v>1.073429</v>
      </c>
      <c r="Y22" s="57">
        <v>1.0519689999999999</v>
      </c>
      <c r="Z22" s="57">
        <v>1.0519689999999999</v>
      </c>
      <c r="AA22" s="57">
        <v>0.99018200000000001</v>
      </c>
      <c r="AB22" s="57">
        <v>0.99018200000000001</v>
      </c>
      <c r="AC22" s="57">
        <v>0.98640700000000003</v>
      </c>
      <c r="AD22" s="57">
        <v>0.97923099999999996</v>
      </c>
      <c r="AE22" s="57">
        <v>1.0523610000000001</v>
      </c>
      <c r="AF22" s="57">
        <v>0.98374799999999996</v>
      </c>
      <c r="AG22" s="57">
        <v>0.98374799999999996</v>
      </c>
      <c r="AH22" s="57">
        <v>1.0413920000000001</v>
      </c>
      <c r="AI22" s="57">
        <v>1.0413920000000001</v>
      </c>
      <c r="AJ22" s="57">
        <v>1.012875</v>
      </c>
      <c r="AK22" s="57">
        <v>1.012875</v>
      </c>
      <c r="AL22" s="57">
        <v>1.0508230000000001</v>
      </c>
      <c r="AM22" s="57">
        <v>0.98640700000000003</v>
      </c>
      <c r="AN22" s="57">
        <v>0.98640700000000003</v>
      </c>
      <c r="AO22" s="57">
        <v>0.99018200000000001</v>
      </c>
      <c r="AP22" s="57">
        <v>1.042068</v>
      </c>
      <c r="AQ22" s="57">
        <v>1.042068</v>
      </c>
      <c r="AR22" s="57">
        <v>0.98385699999999998</v>
      </c>
      <c r="AS22" s="57">
        <v>0.98385699999999998</v>
      </c>
      <c r="AT22" s="57">
        <v>1.0367869999999999</v>
      </c>
    </row>
    <row r="23" spans="1:46" x14ac:dyDescent="0.25">
      <c r="A23" s="65">
        <v>2021</v>
      </c>
      <c r="B23" s="65">
        <v>12</v>
      </c>
      <c r="C23" s="63">
        <v>1</v>
      </c>
      <c r="D23" s="64">
        <v>22</v>
      </c>
      <c r="E23" s="5">
        <v>1.037974</v>
      </c>
      <c r="F23" s="57">
        <v>1.037974</v>
      </c>
      <c r="G23" s="57">
        <v>0.98573299999999997</v>
      </c>
      <c r="H23" s="57">
        <v>0.98573500000000003</v>
      </c>
      <c r="I23" s="57">
        <v>0.98751199999999995</v>
      </c>
      <c r="J23" s="57">
        <v>0.98751199999999995</v>
      </c>
      <c r="K23" s="57">
        <v>0.99018200000000001</v>
      </c>
      <c r="L23" s="57">
        <v>0.99018200000000001</v>
      </c>
      <c r="M23" s="57">
        <v>1.0413920000000001</v>
      </c>
      <c r="N23" s="57">
        <v>1.0413920000000001</v>
      </c>
      <c r="O23" s="57">
        <v>1.0367869999999999</v>
      </c>
      <c r="P23" s="57">
        <v>1.0367869999999999</v>
      </c>
      <c r="Q23" s="57">
        <v>1.02555</v>
      </c>
      <c r="R23" s="57">
        <v>1.0367869999999999</v>
      </c>
      <c r="S23" s="57">
        <v>1.0367869999999999</v>
      </c>
      <c r="T23" s="57">
        <v>1.037974</v>
      </c>
      <c r="U23" s="57">
        <v>1.037974</v>
      </c>
      <c r="V23" s="57">
        <v>1.0508230000000001</v>
      </c>
      <c r="W23" s="57">
        <v>1.073429</v>
      </c>
      <c r="X23" s="57">
        <v>1.073429</v>
      </c>
      <c r="Y23" s="57">
        <v>1.0519689999999999</v>
      </c>
      <c r="Z23" s="57">
        <v>1.0519689999999999</v>
      </c>
      <c r="AA23" s="57">
        <v>0.99018200000000001</v>
      </c>
      <c r="AB23" s="57">
        <v>0.99018200000000001</v>
      </c>
      <c r="AC23" s="57">
        <v>0.98640700000000003</v>
      </c>
      <c r="AD23" s="57">
        <v>0.97923099999999996</v>
      </c>
      <c r="AE23" s="57">
        <v>1.0523610000000001</v>
      </c>
      <c r="AF23" s="57">
        <v>0.98374799999999996</v>
      </c>
      <c r="AG23" s="57">
        <v>0.98374799999999996</v>
      </c>
      <c r="AH23" s="57">
        <v>1.0413920000000001</v>
      </c>
      <c r="AI23" s="57">
        <v>1.0413920000000001</v>
      </c>
      <c r="AJ23" s="57">
        <v>1.012875</v>
      </c>
      <c r="AK23" s="57">
        <v>1.012875</v>
      </c>
      <c r="AL23" s="57">
        <v>1.0508230000000001</v>
      </c>
      <c r="AM23" s="57">
        <v>0.98640700000000003</v>
      </c>
      <c r="AN23" s="57">
        <v>0.98640700000000003</v>
      </c>
      <c r="AO23" s="57">
        <v>0.99018200000000001</v>
      </c>
      <c r="AP23" s="57">
        <v>1.042068</v>
      </c>
      <c r="AQ23" s="57">
        <v>1.042068</v>
      </c>
      <c r="AR23" s="57">
        <v>0.98385699999999998</v>
      </c>
      <c r="AS23" s="57">
        <v>0.98385699999999998</v>
      </c>
      <c r="AT23" s="57">
        <v>1.0367869999999999</v>
      </c>
    </row>
    <row r="24" spans="1:46" x14ac:dyDescent="0.25">
      <c r="A24" s="65">
        <v>2021</v>
      </c>
      <c r="B24" s="65">
        <v>12</v>
      </c>
      <c r="C24" s="63">
        <v>1</v>
      </c>
      <c r="D24" s="64">
        <v>23</v>
      </c>
      <c r="E24" s="5">
        <v>1.037974</v>
      </c>
      <c r="F24" s="57">
        <v>1.037974</v>
      </c>
      <c r="G24" s="57">
        <v>0.98573299999999997</v>
      </c>
      <c r="H24" s="57">
        <v>0.98573500000000003</v>
      </c>
      <c r="I24" s="57">
        <v>0.98751199999999995</v>
      </c>
      <c r="J24" s="57">
        <v>0.98751199999999995</v>
      </c>
      <c r="K24" s="57">
        <v>0.99018200000000001</v>
      </c>
      <c r="L24" s="57">
        <v>0.99018200000000001</v>
      </c>
      <c r="M24" s="57">
        <v>1.0413920000000001</v>
      </c>
      <c r="N24" s="57">
        <v>1.0413920000000001</v>
      </c>
      <c r="O24" s="57">
        <v>1.0367869999999999</v>
      </c>
      <c r="P24" s="57">
        <v>1.0367869999999999</v>
      </c>
      <c r="Q24" s="57">
        <v>1.02555</v>
      </c>
      <c r="R24" s="57">
        <v>1.0367869999999999</v>
      </c>
      <c r="S24" s="57">
        <v>1.0367869999999999</v>
      </c>
      <c r="T24" s="57">
        <v>1.037974</v>
      </c>
      <c r="U24" s="57">
        <v>1.037974</v>
      </c>
      <c r="V24" s="57">
        <v>1.0508230000000001</v>
      </c>
      <c r="W24" s="57">
        <v>1.073429</v>
      </c>
      <c r="X24" s="57">
        <v>1.073429</v>
      </c>
      <c r="Y24" s="57">
        <v>1.0519689999999999</v>
      </c>
      <c r="Z24" s="57">
        <v>1.0519689999999999</v>
      </c>
      <c r="AA24" s="57">
        <v>0.99018200000000001</v>
      </c>
      <c r="AB24" s="57">
        <v>0.99018200000000001</v>
      </c>
      <c r="AC24" s="57">
        <v>0.98640700000000003</v>
      </c>
      <c r="AD24" s="57">
        <v>0.97923099999999996</v>
      </c>
      <c r="AE24" s="57">
        <v>1.0523610000000001</v>
      </c>
      <c r="AF24" s="57">
        <v>0.98374799999999996</v>
      </c>
      <c r="AG24" s="57">
        <v>0.98374799999999996</v>
      </c>
      <c r="AH24" s="57">
        <v>1.0413920000000001</v>
      </c>
      <c r="AI24" s="57">
        <v>1.0413920000000001</v>
      </c>
      <c r="AJ24" s="57">
        <v>1.012875</v>
      </c>
      <c r="AK24" s="57">
        <v>1.012875</v>
      </c>
      <c r="AL24" s="57">
        <v>1.0508230000000001</v>
      </c>
      <c r="AM24" s="57">
        <v>0.98640700000000003</v>
      </c>
      <c r="AN24" s="57">
        <v>0.98640700000000003</v>
      </c>
      <c r="AO24" s="57">
        <v>0.99018200000000001</v>
      </c>
      <c r="AP24" s="57">
        <v>1.042068</v>
      </c>
      <c r="AQ24" s="57">
        <v>1.042068</v>
      </c>
      <c r="AR24" s="57">
        <v>0.98385699999999998</v>
      </c>
      <c r="AS24" s="57">
        <v>0.98385699999999998</v>
      </c>
      <c r="AT24" s="57">
        <v>1.0367869999999999</v>
      </c>
    </row>
    <row r="25" spans="1:46" x14ac:dyDescent="0.25">
      <c r="A25" s="65">
        <v>2021</v>
      </c>
      <c r="B25" s="65">
        <v>12</v>
      </c>
      <c r="C25" s="63">
        <v>1</v>
      </c>
      <c r="D25" s="64">
        <v>24</v>
      </c>
      <c r="E25" s="5">
        <v>1.037974</v>
      </c>
      <c r="F25" s="57">
        <v>1.037974</v>
      </c>
      <c r="G25" s="57">
        <v>0.98573299999999997</v>
      </c>
      <c r="H25" s="57">
        <v>0.98573500000000003</v>
      </c>
      <c r="I25" s="57">
        <v>0.98751199999999995</v>
      </c>
      <c r="J25" s="57">
        <v>0.98751199999999995</v>
      </c>
      <c r="K25" s="57">
        <v>0.99018200000000001</v>
      </c>
      <c r="L25" s="57">
        <v>0.99018200000000001</v>
      </c>
      <c r="M25" s="57">
        <v>1.0413920000000001</v>
      </c>
      <c r="N25" s="57">
        <v>1.0413920000000001</v>
      </c>
      <c r="O25" s="57">
        <v>1.0367869999999999</v>
      </c>
      <c r="P25" s="57">
        <v>1.0367869999999999</v>
      </c>
      <c r="Q25" s="57">
        <v>1.02555</v>
      </c>
      <c r="R25" s="57">
        <v>1.0367869999999999</v>
      </c>
      <c r="S25" s="57">
        <v>1.0367869999999999</v>
      </c>
      <c r="T25" s="57">
        <v>1.037974</v>
      </c>
      <c r="U25" s="57">
        <v>1.037974</v>
      </c>
      <c r="V25" s="57">
        <v>1.0508230000000001</v>
      </c>
      <c r="W25" s="57">
        <v>1.073429</v>
      </c>
      <c r="X25" s="57">
        <v>1.073429</v>
      </c>
      <c r="Y25" s="57">
        <v>1.0519689999999999</v>
      </c>
      <c r="Z25" s="57">
        <v>1.0519689999999999</v>
      </c>
      <c r="AA25" s="57">
        <v>0.99018200000000001</v>
      </c>
      <c r="AB25" s="57">
        <v>0.99018200000000001</v>
      </c>
      <c r="AC25" s="57">
        <v>0.98640700000000003</v>
      </c>
      <c r="AD25" s="57">
        <v>0.97923099999999996</v>
      </c>
      <c r="AE25" s="57">
        <v>1.0523610000000001</v>
      </c>
      <c r="AF25" s="57">
        <v>0.98374799999999996</v>
      </c>
      <c r="AG25" s="57">
        <v>0.98374799999999996</v>
      </c>
      <c r="AH25" s="57">
        <v>1.0413920000000001</v>
      </c>
      <c r="AI25" s="57">
        <v>1.0413920000000001</v>
      </c>
      <c r="AJ25" s="57">
        <v>1.012875</v>
      </c>
      <c r="AK25" s="57">
        <v>1.012875</v>
      </c>
      <c r="AL25" s="57">
        <v>1.0508230000000001</v>
      </c>
      <c r="AM25" s="57">
        <v>0.98640700000000003</v>
      </c>
      <c r="AN25" s="57">
        <v>0.98640700000000003</v>
      </c>
      <c r="AO25" s="57">
        <v>0.99018200000000001</v>
      </c>
      <c r="AP25" s="57">
        <v>1.042068</v>
      </c>
      <c r="AQ25" s="57">
        <v>1.042068</v>
      </c>
      <c r="AR25" s="57">
        <v>0.98385699999999998</v>
      </c>
      <c r="AS25" s="57">
        <v>0.98385699999999998</v>
      </c>
      <c r="AT25" s="57">
        <v>1.0367869999999999</v>
      </c>
    </row>
    <row r="26" spans="1:46" x14ac:dyDescent="0.25">
      <c r="A26" s="65">
        <v>2021</v>
      </c>
      <c r="B26" s="65">
        <v>12</v>
      </c>
      <c r="C26" s="63">
        <v>2</v>
      </c>
      <c r="D26" s="64">
        <v>1</v>
      </c>
      <c r="E26" s="5">
        <v>1.027412</v>
      </c>
      <c r="F26" s="57">
        <v>1.027412</v>
      </c>
      <c r="G26" s="57">
        <v>0.98765599999999998</v>
      </c>
      <c r="H26" s="57">
        <v>0.98765599999999998</v>
      </c>
      <c r="I26" s="57">
        <v>0.989429</v>
      </c>
      <c r="J26" s="57">
        <v>0.989429</v>
      </c>
      <c r="K26" s="57">
        <v>0.99207299999999998</v>
      </c>
      <c r="L26" s="57">
        <v>0.99207299999999998</v>
      </c>
      <c r="M26" s="57">
        <v>1.02647</v>
      </c>
      <c r="N26" s="57">
        <v>1.02647</v>
      </c>
      <c r="O26" s="57">
        <v>1.0265649999999999</v>
      </c>
      <c r="P26" s="57">
        <v>1.0265649999999999</v>
      </c>
      <c r="Q26" s="57">
        <v>1.024559</v>
      </c>
      <c r="R26" s="57">
        <v>1.0265649999999999</v>
      </c>
      <c r="S26" s="57">
        <v>1.0265649999999999</v>
      </c>
      <c r="T26" s="57">
        <v>1.027412</v>
      </c>
      <c r="U26" s="57">
        <v>1.027412</v>
      </c>
      <c r="V26" s="57">
        <v>1.0337609999999999</v>
      </c>
      <c r="W26" s="57">
        <v>1.042567</v>
      </c>
      <c r="X26" s="57">
        <v>1.042567</v>
      </c>
      <c r="Y26" s="57">
        <v>1.0273350000000001</v>
      </c>
      <c r="Z26" s="57">
        <v>1.0273350000000001</v>
      </c>
      <c r="AA26" s="57">
        <v>0.99207299999999998</v>
      </c>
      <c r="AB26" s="57">
        <v>0.99207299999999998</v>
      </c>
      <c r="AC26" s="57">
        <v>0.98903399999999997</v>
      </c>
      <c r="AD26" s="57">
        <v>0.98119800000000001</v>
      </c>
      <c r="AE26" s="57">
        <v>1.0262469999999999</v>
      </c>
      <c r="AF26" s="57">
        <v>0.98653299999999999</v>
      </c>
      <c r="AG26" s="57">
        <v>0.98653299999999999</v>
      </c>
      <c r="AH26" s="57">
        <v>1.02647</v>
      </c>
      <c r="AI26" s="57">
        <v>1.02647</v>
      </c>
      <c r="AJ26" s="57">
        <v>1.013611</v>
      </c>
      <c r="AK26" s="57">
        <v>1.013611</v>
      </c>
      <c r="AL26" s="57">
        <v>1.0337609999999999</v>
      </c>
      <c r="AM26" s="57">
        <v>0.98903399999999997</v>
      </c>
      <c r="AN26" s="57">
        <v>0.98903399999999997</v>
      </c>
      <c r="AO26" s="57">
        <v>0.99207299999999998</v>
      </c>
      <c r="AP26" s="57">
        <v>1.025717</v>
      </c>
      <c r="AQ26" s="57">
        <v>1.025717</v>
      </c>
      <c r="AR26" s="57">
        <v>0.98734100000000002</v>
      </c>
      <c r="AS26" s="57">
        <v>0.98734100000000002</v>
      </c>
      <c r="AT26" s="57">
        <v>1.0265649999999999</v>
      </c>
    </row>
    <row r="27" spans="1:46" x14ac:dyDescent="0.25">
      <c r="A27" s="65">
        <v>2021</v>
      </c>
      <c r="B27" s="65">
        <v>12</v>
      </c>
      <c r="C27" s="63">
        <v>2</v>
      </c>
      <c r="D27" s="64">
        <v>2</v>
      </c>
      <c r="E27" s="5">
        <v>1.027412</v>
      </c>
      <c r="F27" s="57">
        <v>1.027412</v>
      </c>
      <c r="G27" s="57">
        <v>0.98765599999999998</v>
      </c>
      <c r="H27" s="57">
        <v>0.98765599999999998</v>
      </c>
      <c r="I27" s="57">
        <v>0.989429</v>
      </c>
      <c r="J27" s="57">
        <v>0.989429</v>
      </c>
      <c r="K27" s="57">
        <v>0.99207299999999998</v>
      </c>
      <c r="L27" s="57">
        <v>0.99207299999999998</v>
      </c>
      <c r="M27" s="57">
        <v>1.02647</v>
      </c>
      <c r="N27" s="57">
        <v>1.02647</v>
      </c>
      <c r="O27" s="57">
        <v>1.0265649999999999</v>
      </c>
      <c r="P27" s="57">
        <v>1.0265649999999999</v>
      </c>
      <c r="Q27" s="57">
        <v>1.024559</v>
      </c>
      <c r="R27" s="57">
        <v>1.0265649999999999</v>
      </c>
      <c r="S27" s="57">
        <v>1.0265649999999999</v>
      </c>
      <c r="T27" s="57">
        <v>1.027412</v>
      </c>
      <c r="U27" s="57">
        <v>1.027412</v>
      </c>
      <c r="V27" s="57">
        <v>1.0337609999999999</v>
      </c>
      <c r="W27" s="57">
        <v>1.042567</v>
      </c>
      <c r="X27" s="57">
        <v>1.042567</v>
      </c>
      <c r="Y27" s="57">
        <v>1.0273350000000001</v>
      </c>
      <c r="Z27" s="57">
        <v>1.0273350000000001</v>
      </c>
      <c r="AA27" s="57">
        <v>0.99207299999999998</v>
      </c>
      <c r="AB27" s="57">
        <v>0.99207299999999998</v>
      </c>
      <c r="AC27" s="57">
        <v>0.98903399999999997</v>
      </c>
      <c r="AD27" s="57">
        <v>0.98119800000000001</v>
      </c>
      <c r="AE27" s="57">
        <v>1.0262469999999999</v>
      </c>
      <c r="AF27" s="57">
        <v>0.98653299999999999</v>
      </c>
      <c r="AG27" s="57">
        <v>0.98653299999999999</v>
      </c>
      <c r="AH27" s="57">
        <v>1.02647</v>
      </c>
      <c r="AI27" s="57">
        <v>1.02647</v>
      </c>
      <c r="AJ27" s="57">
        <v>1.013611</v>
      </c>
      <c r="AK27" s="57">
        <v>1.013611</v>
      </c>
      <c r="AL27" s="57">
        <v>1.0337609999999999</v>
      </c>
      <c r="AM27" s="57">
        <v>0.98903399999999997</v>
      </c>
      <c r="AN27" s="57">
        <v>0.98903399999999997</v>
      </c>
      <c r="AO27" s="57">
        <v>0.99207299999999998</v>
      </c>
      <c r="AP27" s="57">
        <v>1.025717</v>
      </c>
      <c r="AQ27" s="57">
        <v>1.025717</v>
      </c>
      <c r="AR27" s="57">
        <v>0.98734100000000002</v>
      </c>
      <c r="AS27" s="57">
        <v>0.98734100000000002</v>
      </c>
      <c r="AT27" s="57">
        <v>1.0265649999999999</v>
      </c>
    </row>
    <row r="28" spans="1:46" x14ac:dyDescent="0.25">
      <c r="A28" s="65">
        <v>2021</v>
      </c>
      <c r="B28" s="65">
        <v>12</v>
      </c>
      <c r="C28" s="63">
        <v>2</v>
      </c>
      <c r="D28" s="64">
        <v>3</v>
      </c>
      <c r="E28" s="5">
        <v>1.027412</v>
      </c>
      <c r="F28" s="57">
        <v>1.027412</v>
      </c>
      <c r="G28" s="57">
        <v>0.98765599999999998</v>
      </c>
      <c r="H28" s="57">
        <v>0.98765599999999998</v>
      </c>
      <c r="I28" s="57">
        <v>0.989429</v>
      </c>
      <c r="J28" s="57">
        <v>0.989429</v>
      </c>
      <c r="K28" s="57">
        <v>0.99207299999999998</v>
      </c>
      <c r="L28" s="57">
        <v>0.99207299999999998</v>
      </c>
      <c r="M28" s="57">
        <v>1.02647</v>
      </c>
      <c r="N28" s="57">
        <v>1.02647</v>
      </c>
      <c r="O28" s="57">
        <v>1.0265649999999999</v>
      </c>
      <c r="P28" s="57">
        <v>1.0265649999999999</v>
      </c>
      <c r="Q28" s="57">
        <v>1.024559</v>
      </c>
      <c r="R28" s="57">
        <v>1.0265649999999999</v>
      </c>
      <c r="S28" s="57">
        <v>1.0265649999999999</v>
      </c>
      <c r="T28" s="57">
        <v>1.027412</v>
      </c>
      <c r="U28" s="57">
        <v>1.027412</v>
      </c>
      <c r="V28" s="57">
        <v>1.0337609999999999</v>
      </c>
      <c r="W28" s="57">
        <v>1.042567</v>
      </c>
      <c r="X28" s="57">
        <v>1.042567</v>
      </c>
      <c r="Y28" s="57">
        <v>1.0273350000000001</v>
      </c>
      <c r="Z28" s="57">
        <v>1.0273350000000001</v>
      </c>
      <c r="AA28" s="57">
        <v>0.99207299999999998</v>
      </c>
      <c r="AB28" s="57">
        <v>0.99207299999999998</v>
      </c>
      <c r="AC28" s="57">
        <v>0.98903399999999997</v>
      </c>
      <c r="AD28" s="57">
        <v>0.98119800000000001</v>
      </c>
      <c r="AE28" s="57">
        <v>1.0262469999999999</v>
      </c>
      <c r="AF28" s="57">
        <v>0.98653299999999999</v>
      </c>
      <c r="AG28" s="57">
        <v>0.98653299999999999</v>
      </c>
      <c r="AH28" s="57">
        <v>1.02647</v>
      </c>
      <c r="AI28" s="57">
        <v>1.02647</v>
      </c>
      <c r="AJ28" s="57">
        <v>1.013611</v>
      </c>
      <c r="AK28" s="57">
        <v>1.013611</v>
      </c>
      <c r="AL28" s="57">
        <v>1.0337609999999999</v>
      </c>
      <c r="AM28" s="57">
        <v>0.98903399999999997</v>
      </c>
      <c r="AN28" s="57">
        <v>0.98903399999999997</v>
      </c>
      <c r="AO28" s="57">
        <v>0.99207299999999998</v>
      </c>
      <c r="AP28" s="57">
        <v>1.025717</v>
      </c>
      <c r="AQ28" s="57">
        <v>1.025717</v>
      </c>
      <c r="AR28" s="57">
        <v>0.98734100000000002</v>
      </c>
      <c r="AS28" s="57">
        <v>0.98734100000000002</v>
      </c>
      <c r="AT28" s="57">
        <v>1.0265649999999999</v>
      </c>
    </row>
    <row r="29" spans="1:46" x14ac:dyDescent="0.25">
      <c r="A29" s="65">
        <v>2021</v>
      </c>
      <c r="B29" s="65">
        <v>12</v>
      </c>
      <c r="C29" s="63">
        <v>2</v>
      </c>
      <c r="D29" s="64">
        <v>4</v>
      </c>
      <c r="E29" s="5">
        <v>1.027412</v>
      </c>
      <c r="F29" s="57">
        <v>1.027412</v>
      </c>
      <c r="G29" s="57">
        <v>0.98765599999999998</v>
      </c>
      <c r="H29" s="57">
        <v>0.98765599999999998</v>
      </c>
      <c r="I29" s="57">
        <v>0.989429</v>
      </c>
      <c r="J29" s="57">
        <v>0.989429</v>
      </c>
      <c r="K29" s="57">
        <v>0.99207299999999998</v>
      </c>
      <c r="L29" s="57">
        <v>0.99207299999999998</v>
      </c>
      <c r="M29" s="57">
        <v>1.02647</v>
      </c>
      <c r="N29" s="57">
        <v>1.02647</v>
      </c>
      <c r="O29" s="57">
        <v>1.0265649999999999</v>
      </c>
      <c r="P29" s="57">
        <v>1.0265649999999999</v>
      </c>
      <c r="Q29" s="57">
        <v>1.024559</v>
      </c>
      <c r="R29" s="57">
        <v>1.0265649999999999</v>
      </c>
      <c r="S29" s="57">
        <v>1.0265649999999999</v>
      </c>
      <c r="T29" s="57">
        <v>1.027412</v>
      </c>
      <c r="U29" s="57">
        <v>1.027412</v>
      </c>
      <c r="V29" s="57">
        <v>1.0337609999999999</v>
      </c>
      <c r="W29" s="57">
        <v>1.042567</v>
      </c>
      <c r="X29" s="57">
        <v>1.042567</v>
      </c>
      <c r="Y29" s="57">
        <v>1.0273350000000001</v>
      </c>
      <c r="Z29" s="57">
        <v>1.0273350000000001</v>
      </c>
      <c r="AA29" s="57">
        <v>0.99207299999999998</v>
      </c>
      <c r="AB29" s="57">
        <v>0.99207299999999998</v>
      </c>
      <c r="AC29" s="57">
        <v>0.98903399999999997</v>
      </c>
      <c r="AD29" s="57">
        <v>0.98119800000000001</v>
      </c>
      <c r="AE29" s="57">
        <v>1.0262469999999999</v>
      </c>
      <c r="AF29" s="57">
        <v>0.98653299999999999</v>
      </c>
      <c r="AG29" s="57">
        <v>0.98653299999999999</v>
      </c>
      <c r="AH29" s="57">
        <v>1.02647</v>
      </c>
      <c r="AI29" s="57">
        <v>1.02647</v>
      </c>
      <c r="AJ29" s="57">
        <v>1.013611</v>
      </c>
      <c r="AK29" s="57">
        <v>1.013611</v>
      </c>
      <c r="AL29" s="57">
        <v>1.0337609999999999</v>
      </c>
      <c r="AM29" s="57">
        <v>0.98903399999999997</v>
      </c>
      <c r="AN29" s="57">
        <v>0.98903399999999997</v>
      </c>
      <c r="AO29" s="57">
        <v>0.99207299999999998</v>
      </c>
      <c r="AP29" s="57">
        <v>1.025717</v>
      </c>
      <c r="AQ29" s="57">
        <v>1.025717</v>
      </c>
      <c r="AR29" s="57">
        <v>0.98734100000000002</v>
      </c>
      <c r="AS29" s="57">
        <v>0.98734100000000002</v>
      </c>
      <c r="AT29" s="57">
        <v>1.0265649999999999</v>
      </c>
    </row>
    <row r="30" spans="1:46" x14ac:dyDescent="0.25">
      <c r="A30" s="65">
        <v>2021</v>
      </c>
      <c r="B30" s="65">
        <v>12</v>
      </c>
      <c r="C30" s="63">
        <v>2</v>
      </c>
      <c r="D30" s="64">
        <v>5</v>
      </c>
      <c r="E30" s="5">
        <v>1.027412</v>
      </c>
      <c r="F30" s="57">
        <v>1.027412</v>
      </c>
      <c r="G30" s="57">
        <v>0.98765599999999998</v>
      </c>
      <c r="H30" s="57">
        <v>0.98765599999999998</v>
      </c>
      <c r="I30" s="57">
        <v>0.989429</v>
      </c>
      <c r="J30" s="57">
        <v>0.989429</v>
      </c>
      <c r="K30" s="57">
        <v>0.99207299999999998</v>
      </c>
      <c r="L30" s="57">
        <v>0.99207299999999998</v>
      </c>
      <c r="M30" s="57">
        <v>1.02647</v>
      </c>
      <c r="N30" s="57">
        <v>1.02647</v>
      </c>
      <c r="O30" s="57">
        <v>1.0265649999999999</v>
      </c>
      <c r="P30" s="57">
        <v>1.0265649999999999</v>
      </c>
      <c r="Q30" s="57">
        <v>1.024559</v>
      </c>
      <c r="R30" s="57">
        <v>1.0265649999999999</v>
      </c>
      <c r="S30" s="57">
        <v>1.0265649999999999</v>
      </c>
      <c r="T30" s="57">
        <v>1.027412</v>
      </c>
      <c r="U30" s="57">
        <v>1.027412</v>
      </c>
      <c r="V30" s="57">
        <v>1.0337609999999999</v>
      </c>
      <c r="W30" s="57">
        <v>1.042567</v>
      </c>
      <c r="X30" s="57">
        <v>1.042567</v>
      </c>
      <c r="Y30" s="57">
        <v>1.0273350000000001</v>
      </c>
      <c r="Z30" s="57">
        <v>1.0273350000000001</v>
      </c>
      <c r="AA30" s="57">
        <v>0.99207299999999998</v>
      </c>
      <c r="AB30" s="57">
        <v>0.99207299999999998</v>
      </c>
      <c r="AC30" s="57">
        <v>0.98903399999999997</v>
      </c>
      <c r="AD30" s="57">
        <v>0.98119800000000001</v>
      </c>
      <c r="AE30" s="57">
        <v>1.0262469999999999</v>
      </c>
      <c r="AF30" s="57">
        <v>0.98653299999999999</v>
      </c>
      <c r="AG30" s="57">
        <v>0.98653299999999999</v>
      </c>
      <c r="AH30" s="57">
        <v>1.02647</v>
      </c>
      <c r="AI30" s="57">
        <v>1.02647</v>
      </c>
      <c r="AJ30" s="57">
        <v>1.013611</v>
      </c>
      <c r="AK30" s="57">
        <v>1.013611</v>
      </c>
      <c r="AL30" s="57">
        <v>1.0337609999999999</v>
      </c>
      <c r="AM30" s="57">
        <v>0.98903399999999997</v>
      </c>
      <c r="AN30" s="57">
        <v>0.98903399999999997</v>
      </c>
      <c r="AO30" s="57">
        <v>0.99207299999999998</v>
      </c>
      <c r="AP30" s="57">
        <v>1.025717</v>
      </c>
      <c r="AQ30" s="57">
        <v>1.025717</v>
      </c>
      <c r="AR30" s="57">
        <v>0.98734100000000002</v>
      </c>
      <c r="AS30" s="57">
        <v>0.98734100000000002</v>
      </c>
      <c r="AT30" s="57">
        <v>1.0265649999999999</v>
      </c>
    </row>
    <row r="31" spans="1:46" x14ac:dyDescent="0.25">
      <c r="A31" s="65">
        <v>2021</v>
      </c>
      <c r="B31" s="65">
        <v>12</v>
      </c>
      <c r="C31" s="63">
        <v>2</v>
      </c>
      <c r="D31" s="64">
        <v>6</v>
      </c>
      <c r="E31" s="5">
        <v>1.027412</v>
      </c>
      <c r="F31" s="57">
        <v>1.027412</v>
      </c>
      <c r="G31" s="57">
        <v>0.98765599999999998</v>
      </c>
      <c r="H31" s="57">
        <v>0.98765599999999998</v>
      </c>
      <c r="I31" s="57">
        <v>0.989429</v>
      </c>
      <c r="J31" s="57">
        <v>0.989429</v>
      </c>
      <c r="K31" s="57">
        <v>0.99207299999999998</v>
      </c>
      <c r="L31" s="57">
        <v>0.99207299999999998</v>
      </c>
      <c r="M31" s="57">
        <v>1.02647</v>
      </c>
      <c r="N31" s="57">
        <v>1.02647</v>
      </c>
      <c r="O31" s="57">
        <v>1.0265649999999999</v>
      </c>
      <c r="P31" s="57">
        <v>1.0265649999999999</v>
      </c>
      <c r="Q31" s="57">
        <v>1.024559</v>
      </c>
      <c r="R31" s="57">
        <v>1.0265649999999999</v>
      </c>
      <c r="S31" s="57">
        <v>1.0265649999999999</v>
      </c>
      <c r="T31" s="57">
        <v>1.027412</v>
      </c>
      <c r="U31" s="57">
        <v>1.027412</v>
      </c>
      <c r="V31" s="57">
        <v>1.0337609999999999</v>
      </c>
      <c r="W31" s="57">
        <v>1.042567</v>
      </c>
      <c r="X31" s="57">
        <v>1.042567</v>
      </c>
      <c r="Y31" s="57">
        <v>1.0273350000000001</v>
      </c>
      <c r="Z31" s="57">
        <v>1.0273350000000001</v>
      </c>
      <c r="AA31" s="57">
        <v>0.99207299999999998</v>
      </c>
      <c r="AB31" s="57">
        <v>0.99207299999999998</v>
      </c>
      <c r="AC31" s="57">
        <v>0.98903399999999997</v>
      </c>
      <c r="AD31" s="57">
        <v>0.98119800000000001</v>
      </c>
      <c r="AE31" s="57">
        <v>1.0262469999999999</v>
      </c>
      <c r="AF31" s="57">
        <v>0.98653299999999999</v>
      </c>
      <c r="AG31" s="57">
        <v>0.98653299999999999</v>
      </c>
      <c r="AH31" s="57">
        <v>1.02647</v>
      </c>
      <c r="AI31" s="57">
        <v>1.02647</v>
      </c>
      <c r="AJ31" s="57">
        <v>1.013611</v>
      </c>
      <c r="AK31" s="57">
        <v>1.013611</v>
      </c>
      <c r="AL31" s="57">
        <v>1.0337609999999999</v>
      </c>
      <c r="AM31" s="57">
        <v>0.98903399999999997</v>
      </c>
      <c r="AN31" s="57">
        <v>0.98903399999999997</v>
      </c>
      <c r="AO31" s="57">
        <v>0.99207299999999998</v>
      </c>
      <c r="AP31" s="57">
        <v>1.025717</v>
      </c>
      <c r="AQ31" s="57">
        <v>1.025717</v>
      </c>
      <c r="AR31" s="57">
        <v>0.98734100000000002</v>
      </c>
      <c r="AS31" s="57">
        <v>0.98734100000000002</v>
      </c>
      <c r="AT31" s="57">
        <v>1.0265649999999999</v>
      </c>
    </row>
    <row r="32" spans="1:46" x14ac:dyDescent="0.25">
      <c r="A32" s="65">
        <v>2021</v>
      </c>
      <c r="B32" s="65">
        <v>12</v>
      </c>
      <c r="C32" s="63">
        <v>2</v>
      </c>
      <c r="D32" s="64">
        <v>7</v>
      </c>
      <c r="E32" s="5">
        <v>1.027412</v>
      </c>
      <c r="F32" s="57">
        <v>1.027412</v>
      </c>
      <c r="G32" s="57">
        <v>0.98765599999999998</v>
      </c>
      <c r="H32" s="57">
        <v>0.98765599999999998</v>
      </c>
      <c r="I32" s="57">
        <v>0.989429</v>
      </c>
      <c r="J32" s="57">
        <v>0.989429</v>
      </c>
      <c r="K32" s="57">
        <v>0.99207299999999998</v>
      </c>
      <c r="L32" s="57">
        <v>0.99207299999999998</v>
      </c>
      <c r="M32" s="57">
        <v>1.02647</v>
      </c>
      <c r="N32" s="57">
        <v>1.02647</v>
      </c>
      <c r="O32" s="57">
        <v>1.0265649999999999</v>
      </c>
      <c r="P32" s="57">
        <v>1.0265649999999999</v>
      </c>
      <c r="Q32" s="57">
        <v>1.024559</v>
      </c>
      <c r="R32" s="57">
        <v>1.0265649999999999</v>
      </c>
      <c r="S32" s="57">
        <v>1.0265649999999999</v>
      </c>
      <c r="T32" s="57">
        <v>1.027412</v>
      </c>
      <c r="U32" s="57">
        <v>1.027412</v>
      </c>
      <c r="V32" s="57">
        <v>1.0337609999999999</v>
      </c>
      <c r="W32" s="57">
        <v>1.042567</v>
      </c>
      <c r="X32" s="57">
        <v>1.042567</v>
      </c>
      <c r="Y32" s="57">
        <v>1.0273350000000001</v>
      </c>
      <c r="Z32" s="57">
        <v>1.0273350000000001</v>
      </c>
      <c r="AA32" s="57">
        <v>0.99207299999999998</v>
      </c>
      <c r="AB32" s="57">
        <v>0.99207299999999998</v>
      </c>
      <c r="AC32" s="57">
        <v>0.98903399999999997</v>
      </c>
      <c r="AD32" s="57">
        <v>0.98119800000000001</v>
      </c>
      <c r="AE32" s="57">
        <v>1.0262469999999999</v>
      </c>
      <c r="AF32" s="57">
        <v>0.98653299999999999</v>
      </c>
      <c r="AG32" s="57">
        <v>0.98653299999999999</v>
      </c>
      <c r="AH32" s="57">
        <v>1.02647</v>
      </c>
      <c r="AI32" s="57">
        <v>1.02647</v>
      </c>
      <c r="AJ32" s="57">
        <v>1.013611</v>
      </c>
      <c r="AK32" s="57">
        <v>1.013611</v>
      </c>
      <c r="AL32" s="57">
        <v>1.0337609999999999</v>
      </c>
      <c r="AM32" s="57">
        <v>0.98903399999999997</v>
      </c>
      <c r="AN32" s="57">
        <v>0.98903399999999997</v>
      </c>
      <c r="AO32" s="57">
        <v>0.99207299999999998</v>
      </c>
      <c r="AP32" s="57">
        <v>1.025717</v>
      </c>
      <c r="AQ32" s="57">
        <v>1.025717</v>
      </c>
      <c r="AR32" s="57">
        <v>0.98734100000000002</v>
      </c>
      <c r="AS32" s="57">
        <v>0.98734100000000002</v>
      </c>
      <c r="AT32" s="57">
        <v>1.0265649999999999</v>
      </c>
    </row>
    <row r="33" spans="1:46" x14ac:dyDescent="0.25">
      <c r="A33" s="65">
        <v>2021</v>
      </c>
      <c r="B33" s="65">
        <v>12</v>
      </c>
      <c r="C33" s="63">
        <v>2</v>
      </c>
      <c r="D33" s="64">
        <v>8</v>
      </c>
      <c r="E33" s="5">
        <v>1.027412</v>
      </c>
      <c r="F33" s="57">
        <v>1.027412</v>
      </c>
      <c r="G33" s="57">
        <v>0.98765599999999998</v>
      </c>
      <c r="H33" s="57">
        <v>0.98765599999999998</v>
      </c>
      <c r="I33" s="57">
        <v>0.989429</v>
      </c>
      <c r="J33" s="57">
        <v>0.989429</v>
      </c>
      <c r="K33" s="57">
        <v>0.99207299999999998</v>
      </c>
      <c r="L33" s="57">
        <v>0.99207299999999998</v>
      </c>
      <c r="M33" s="57">
        <v>1.02647</v>
      </c>
      <c r="N33" s="57">
        <v>1.02647</v>
      </c>
      <c r="O33" s="57">
        <v>1.0265649999999999</v>
      </c>
      <c r="P33" s="57">
        <v>1.0265649999999999</v>
      </c>
      <c r="Q33" s="57">
        <v>1.024559</v>
      </c>
      <c r="R33" s="57">
        <v>1.0265649999999999</v>
      </c>
      <c r="S33" s="57">
        <v>1.0265649999999999</v>
      </c>
      <c r="T33" s="57">
        <v>1.027412</v>
      </c>
      <c r="U33" s="57">
        <v>1.027412</v>
      </c>
      <c r="V33" s="57">
        <v>1.0337609999999999</v>
      </c>
      <c r="W33" s="57">
        <v>1.042567</v>
      </c>
      <c r="X33" s="57">
        <v>1.042567</v>
      </c>
      <c r="Y33" s="57">
        <v>1.0273350000000001</v>
      </c>
      <c r="Z33" s="57">
        <v>1.0273350000000001</v>
      </c>
      <c r="AA33" s="57">
        <v>0.99207299999999998</v>
      </c>
      <c r="AB33" s="57">
        <v>0.99207299999999998</v>
      </c>
      <c r="AC33" s="57">
        <v>0.98903399999999997</v>
      </c>
      <c r="AD33" s="57">
        <v>0.98119800000000001</v>
      </c>
      <c r="AE33" s="57">
        <v>1.0262469999999999</v>
      </c>
      <c r="AF33" s="57">
        <v>0.98653299999999999</v>
      </c>
      <c r="AG33" s="57">
        <v>0.98653299999999999</v>
      </c>
      <c r="AH33" s="57">
        <v>1.02647</v>
      </c>
      <c r="AI33" s="57">
        <v>1.02647</v>
      </c>
      <c r="AJ33" s="57">
        <v>1.013611</v>
      </c>
      <c r="AK33" s="57">
        <v>1.013611</v>
      </c>
      <c r="AL33" s="57">
        <v>1.0337609999999999</v>
      </c>
      <c r="AM33" s="57">
        <v>0.98903399999999997</v>
      </c>
      <c r="AN33" s="57">
        <v>0.98903399999999997</v>
      </c>
      <c r="AO33" s="57">
        <v>0.99207299999999998</v>
      </c>
      <c r="AP33" s="57">
        <v>1.025717</v>
      </c>
      <c r="AQ33" s="57">
        <v>1.025717</v>
      </c>
      <c r="AR33" s="57">
        <v>0.98734100000000002</v>
      </c>
      <c r="AS33" s="57">
        <v>0.98734100000000002</v>
      </c>
      <c r="AT33" s="57">
        <v>1.0265649999999999</v>
      </c>
    </row>
    <row r="34" spans="1:46" x14ac:dyDescent="0.25">
      <c r="A34" s="65">
        <v>2021</v>
      </c>
      <c r="B34" s="65">
        <v>12</v>
      </c>
      <c r="C34" s="63">
        <v>2</v>
      </c>
      <c r="D34" s="64">
        <v>9</v>
      </c>
      <c r="E34" s="5">
        <v>1.027412</v>
      </c>
      <c r="F34" s="57">
        <v>1.027412</v>
      </c>
      <c r="G34" s="57">
        <v>0.98765599999999998</v>
      </c>
      <c r="H34" s="57">
        <v>0.98765599999999998</v>
      </c>
      <c r="I34" s="57">
        <v>0.989429</v>
      </c>
      <c r="J34" s="57">
        <v>0.989429</v>
      </c>
      <c r="K34" s="57">
        <v>0.99207299999999998</v>
      </c>
      <c r="L34" s="57">
        <v>0.99207299999999998</v>
      </c>
      <c r="M34" s="57">
        <v>1.02647</v>
      </c>
      <c r="N34" s="57">
        <v>1.02647</v>
      </c>
      <c r="O34" s="57">
        <v>1.0265649999999999</v>
      </c>
      <c r="P34" s="57">
        <v>1.0265649999999999</v>
      </c>
      <c r="Q34" s="57">
        <v>1.024559</v>
      </c>
      <c r="R34" s="57">
        <v>1.0265649999999999</v>
      </c>
      <c r="S34" s="57">
        <v>1.0265649999999999</v>
      </c>
      <c r="T34" s="57">
        <v>1.027412</v>
      </c>
      <c r="U34" s="57">
        <v>1.027412</v>
      </c>
      <c r="V34" s="57">
        <v>1.0337609999999999</v>
      </c>
      <c r="W34" s="57">
        <v>1.042567</v>
      </c>
      <c r="X34" s="57">
        <v>1.042567</v>
      </c>
      <c r="Y34" s="57">
        <v>1.0273350000000001</v>
      </c>
      <c r="Z34" s="57">
        <v>1.0273350000000001</v>
      </c>
      <c r="AA34" s="57">
        <v>0.99207299999999998</v>
      </c>
      <c r="AB34" s="57">
        <v>0.99207299999999998</v>
      </c>
      <c r="AC34" s="57">
        <v>0.98903399999999997</v>
      </c>
      <c r="AD34" s="57">
        <v>0.98119800000000001</v>
      </c>
      <c r="AE34" s="57">
        <v>1.0262469999999999</v>
      </c>
      <c r="AF34" s="57">
        <v>0.98653299999999999</v>
      </c>
      <c r="AG34" s="57">
        <v>0.98653299999999999</v>
      </c>
      <c r="AH34" s="57">
        <v>1.02647</v>
      </c>
      <c r="AI34" s="57">
        <v>1.02647</v>
      </c>
      <c r="AJ34" s="57">
        <v>1.013611</v>
      </c>
      <c r="AK34" s="57">
        <v>1.013611</v>
      </c>
      <c r="AL34" s="57">
        <v>1.0337609999999999</v>
      </c>
      <c r="AM34" s="57">
        <v>0.98903399999999997</v>
      </c>
      <c r="AN34" s="57">
        <v>0.98903399999999997</v>
      </c>
      <c r="AO34" s="57">
        <v>0.99207299999999998</v>
      </c>
      <c r="AP34" s="57">
        <v>1.025717</v>
      </c>
      <c r="AQ34" s="57">
        <v>1.025717</v>
      </c>
      <c r="AR34" s="57">
        <v>0.98734100000000002</v>
      </c>
      <c r="AS34" s="57">
        <v>0.98734100000000002</v>
      </c>
      <c r="AT34" s="57">
        <v>1.0265649999999999</v>
      </c>
    </row>
    <row r="35" spans="1:46" x14ac:dyDescent="0.25">
      <c r="A35" s="65">
        <v>2021</v>
      </c>
      <c r="B35" s="65">
        <v>12</v>
      </c>
      <c r="C35" s="63">
        <v>2</v>
      </c>
      <c r="D35" s="64">
        <v>10</v>
      </c>
      <c r="E35" s="5">
        <v>1.027412</v>
      </c>
      <c r="F35" s="57">
        <v>1.027412</v>
      </c>
      <c r="G35" s="57">
        <v>0.98765599999999998</v>
      </c>
      <c r="H35" s="57">
        <v>0.98765599999999998</v>
      </c>
      <c r="I35" s="57">
        <v>0.989429</v>
      </c>
      <c r="J35" s="57">
        <v>0.989429</v>
      </c>
      <c r="K35" s="57">
        <v>0.99207299999999998</v>
      </c>
      <c r="L35" s="57">
        <v>0.99207299999999998</v>
      </c>
      <c r="M35" s="57">
        <v>1.02647</v>
      </c>
      <c r="N35" s="57">
        <v>1.02647</v>
      </c>
      <c r="O35" s="57">
        <v>1.0265649999999999</v>
      </c>
      <c r="P35" s="57">
        <v>1.0265649999999999</v>
      </c>
      <c r="Q35" s="57">
        <v>1.024559</v>
      </c>
      <c r="R35" s="57">
        <v>1.0265649999999999</v>
      </c>
      <c r="S35" s="57">
        <v>1.0265649999999999</v>
      </c>
      <c r="T35" s="57">
        <v>1.027412</v>
      </c>
      <c r="U35" s="57">
        <v>1.027412</v>
      </c>
      <c r="V35" s="57">
        <v>1.0337609999999999</v>
      </c>
      <c r="W35" s="57">
        <v>1.042567</v>
      </c>
      <c r="X35" s="57">
        <v>1.042567</v>
      </c>
      <c r="Y35" s="57">
        <v>1.0273350000000001</v>
      </c>
      <c r="Z35" s="57">
        <v>1.0273350000000001</v>
      </c>
      <c r="AA35" s="57">
        <v>0.99207299999999998</v>
      </c>
      <c r="AB35" s="57">
        <v>0.99207299999999998</v>
      </c>
      <c r="AC35" s="57">
        <v>0.98903399999999997</v>
      </c>
      <c r="AD35" s="57">
        <v>0.98119800000000001</v>
      </c>
      <c r="AE35" s="57">
        <v>1.0262469999999999</v>
      </c>
      <c r="AF35" s="57">
        <v>0.98653299999999999</v>
      </c>
      <c r="AG35" s="57">
        <v>0.98653299999999999</v>
      </c>
      <c r="AH35" s="57">
        <v>1.02647</v>
      </c>
      <c r="AI35" s="57">
        <v>1.02647</v>
      </c>
      <c r="AJ35" s="57">
        <v>1.013611</v>
      </c>
      <c r="AK35" s="57">
        <v>1.013611</v>
      </c>
      <c r="AL35" s="57">
        <v>1.0337609999999999</v>
      </c>
      <c r="AM35" s="57">
        <v>0.98903399999999997</v>
      </c>
      <c r="AN35" s="57">
        <v>0.98903399999999997</v>
      </c>
      <c r="AO35" s="57">
        <v>0.99207299999999998</v>
      </c>
      <c r="AP35" s="57">
        <v>1.025717</v>
      </c>
      <c r="AQ35" s="57">
        <v>1.025717</v>
      </c>
      <c r="AR35" s="57">
        <v>0.98734100000000002</v>
      </c>
      <c r="AS35" s="57">
        <v>0.98734100000000002</v>
      </c>
      <c r="AT35" s="57">
        <v>1.0265649999999999</v>
      </c>
    </row>
    <row r="36" spans="1:46" x14ac:dyDescent="0.25">
      <c r="A36" s="65">
        <v>2021</v>
      </c>
      <c r="B36" s="65">
        <v>12</v>
      </c>
      <c r="C36" s="63">
        <v>2</v>
      </c>
      <c r="D36" s="64">
        <v>11</v>
      </c>
      <c r="E36" s="5">
        <v>1.027412</v>
      </c>
      <c r="F36" s="57">
        <v>1.027412</v>
      </c>
      <c r="G36" s="57">
        <v>0.98765599999999998</v>
      </c>
      <c r="H36" s="57">
        <v>0.98765599999999998</v>
      </c>
      <c r="I36" s="57">
        <v>0.989429</v>
      </c>
      <c r="J36" s="57">
        <v>0.989429</v>
      </c>
      <c r="K36" s="57">
        <v>0.99207299999999998</v>
      </c>
      <c r="L36" s="57">
        <v>0.99207299999999998</v>
      </c>
      <c r="M36" s="57">
        <v>1.02647</v>
      </c>
      <c r="N36" s="57">
        <v>1.02647</v>
      </c>
      <c r="O36" s="57">
        <v>1.0265649999999999</v>
      </c>
      <c r="P36" s="57">
        <v>1.0265649999999999</v>
      </c>
      <c r="Q36" s="57">
        <v>1.024559</v>
      </c>
      <c r="R36" s="57">
        <v>1.0265649999999999</v>
      </c>
      <c r="S36" s="57">
        <v>1.0265649999999999</v>
      </c>
      <c r="T36" s="57">
        <v>1.027412</v>
      </c>
      <c r="U36" s="57">
        <v>1.027412</v>
      </c>
      <c r="V36" s="57">
        <v>1.0337609999999999</v>
      </c>
      <c r="W36" s="57">
        <v>1.042567</v>
      </c>
      <c r="X36" s="57">
        <v>1.042567</v>
      </c>
      <c r="Y36" s="57">
        <v>1.0273350000000001</v>
      </c>
      <c r="Z36" s="57">
        <v>1.0273350000000001</v>
      </c>
      <c r="AA36" s="57">
        <v>0.99207299999999998</v>
      </c>
      <c r="AB36" s="57">
        <v>0.99207299999999998</v>
      </c>
      <c r="AC36" s="57">
        <v>0.98903399999999997</v>
      </c>
      <c r="AD36" s="57">
        <v>0.98119800000000001</v>
      </c>
      <c r="AE36" s="57">
        <v>1.0262469999999999</v>
      </c>
      <c r="AF36" s="57">
        <v>0.98653299999999999</v>
      </c>
      <c r="AG36" s="57">
        <v>0.98653299999999999</v>
      </c>
      <c r="AH36" s="57">
        <v>1.02647</v>
      </c>
      <c r="AI36" s="57">
        <v>1.02647</v>
      </c>
      <c r="AJ36" s="57">
        <v>1.013611</v>
      </c>
      <c r="AK36" s="57">
        <v>1.013611</v>
      </c>
      <c r="AL36" s="57">
        <v>1.0337609999999999</v>
      </c>
      <c r="AM36" s="57">
        <v>0.98903399999999997</v>
      </c>
      <c r="AN36" s="57">
        <v>0.98903399999999997</v>
      </c>
      <c r="AO36" s="57">
        <v>0.99207299999999998</v>
      </c>
      <c r="AP36" s="57">
        <v>1.025717</v>
      </c>
      <c r="AQ36" s="57">
        <v>1.025717</v>
      </c>
      <c r="AR36" s="57">
        <v>0.98734100000000002</v>
      </c>
      <c r="AS36" s="57">
        <v>0.98734100000000002</v>
      </c>
      <c r="AT36" s="57">
        <v>1.0265649999999999</v>
      </c>
    </row>
    <row r="37" spans="1:46" x14ac:dyDescent="0.25">
      <c r="A37" s="65">
        <v>2021</v>
      </c>
      <c r="B37" s="65">
        <v>12</v>
      </c>
      <c r="C37" s="63">
        <v>2</v>
      </c>
      <c r="D37" s="64">
        <v>12</v>
      </c>
      <c r="E37" s="5">
        <v>1.027412</v>
      </c>
      <c r="F37" s="57">
        <v>1.027412</v>
      </c>
      <c r="G37" s="57">
        <v>0.98765599999999998</v>
      </c>
      <c r="H37" s="57">
        <v>0.98765599999999998</v>
      </c>
      <c r="I37" s="57">
        <v>0.989429</v>
      </c>
      <c r="J37" s="57">
        <v>0.989429</v>
      </c>
      <c r="K37" s="57">
        <v>0.99207299999999998</v>
      </c>
      <c r="L37" s="57">
        <v>0.99207299999999998</v>
      </c>
      <c r="M37" s="57">
        <v>1.02647</v>
      </c>
      <c r="N37" s="57">
        <v>1.02647</v>
      </c>
      <c r="O37" s="57">
        <v>1.0265649999999999</v>
      </c>
      <c r="P37" s="57">
        <v>1.0265649999999999</v>
      </c>
      <c r="Q37" s="57">
        <v>1.024559</v>
      </c>
      <c r="R37" s="57">
        <v>1.0265649999999999</v>
      </c>
      <c r="S37" s="57">
        <v>1.0265649999999999</v>
      </c>
      <c r="T37" s="57">
        <v>1.027412</v>
      </c>
      <c r="U37" s="57">
        <v>1.027412</v>
      </c>
      <c r="V37" s="57">
        <v>1.0337609999999999</v>
      </c>
      <c r="W37" s="57">
        <v>1.042567</v>
      </c>
      <c r="X37" s="57">
        <v>1.042567</v>
      </c>
      <c r="Y37" s="57">
        <v>1.0273350000000001</v>
      </c>
      <c r="Z37" s="57">
        <v>1.0273350000000001</v>
      </c>
      <c r="AA37" s="57">
        <v>0.99207299999999998</v>
      </c>
      <c r="AB37" s="57">
        <v>0.99207299999999998</v>
      </c>
      <c r="AC37" s="57">
        <v>0.98903399999999997</v>
      </c>
      <c r="AD37" s="57">
        <v>0.98119800000000001</v>
      </c>
      <c r="AE37" s="57">
        <v>1.0262469999999999</v>
      </c>
      <c r="AF37" s="57">
        <v>0.98653299999999999</v>
      </c>
      <c r="AG37" s="57">
        <v>0.98653299999999999</v>
      </c>
      <c r="AH37" s="57">
        <v>1.02647</v>
      </c>
      <c r="AI37" s="57">
        <v>1.02647</v>
      </c>
      <c r="AJ37" s="57">
        <v>1.013611</v>
      </c>
      <c r="AK37" s="57">
        <v>1.013611</v>
      </c>
      <c r="AL37" s="57">
        <v>1.0337609999999999</v>
      </c>
      <c r="AM37" s="57">
        <v>0.98903399999999997</v>
      </c>
      <c r="AN37" s="57">
        <v>0.98903399999999997</v>
      </c>
      <c r="AO37" s="57">
        <v>0.99207299999999998</v>
      </c>
      <c r="AP37" s="57">
        <v>1.025717</v>
      </c>
      <c r="AQ37" s="57">
        <v>1.025717</v>
      </c>
      <c r="AR37" s="57">
        <v>0.98734100000000002</v>
      </c>
      <c r="AS37" s="57">
        <v>0.98734100000000002</v>
      </c>
      <c r="AT37" s="57">
        <v>1.0265649999999999</v>
      </c>
    </row>
    <row r="38" spans="1:46" x14ac:dyDescent="0.25">
      <c r="A38" s="65">
        <v>2021</v>
      </c>
      <c r="B38" s="65">
        <v>12</v>
      </c>
      <c r="C38" s="63">
        <v>2</v>
      </c>
      <c r="D38" s="64">
        <v>13</v>
      </c>
      <c r="E38" s="5">
        <v>1.027412</v>
      </c>
      <c r="F38" s="57">
        <v>1.027412</v>
      </c>
      <c r="G38" s="57">
        <v>0.98765599999999998</v>
      </c>
      <c r="H38" s="57">
        <v>0.98765599999999998</v>
      </c>
      <c r="I38" s="57">
        <v>0.989429</v>
      </c>
      <c r="J38" s="57">
        <v>0.989429</v>
      </c>
      <c r="K38" s="57">
        <v>0.99207299999999998</v>
      </c>
      <c r="L38" s="57">
        <v>0.99207299999999998</v>
      </c>
      <c r="M38" s="57">
        <v>1.02647</v>
      </c>
      <c r="N38" s="57">
        <v>1.02647</v>
      </c>
      <c r="O38" s="57">
        <v>1.0265649999999999</v>
      </c>
      <c r="P38" s="57">
        <v>1.0265649999999999</v>
      </c>
      <c r="Q38" s="57">
        <v>1.024559</v>
      </c>
      <c r="R38" s="57">
        <v>1.0265649999999999</v>
      </c>
      <c r="S38" s="57">
        <v>1.0265649999999999</v>
      </c>
      <c r="T38" s="57">
        <v>1.027412</v>
      </c>
      <c r="U38" s="57">
        <v>1.027412</v>
      </c>
      <c r="V38" s="57">
        <v>1.0337609999999999</v>
      </c>
      <c r="W38" s="57">
        <v>1.042567</v>
      </c>
      <c r="X38" s="57">
        <v>1.042567</v>
      </c>
      <c r="Y38" s="57">
        <v>1.0273350000000001</v>
      </c>
      <c r="Z38" s="57">
        <v>1.0273350000000001</v>
      </c>
      <c r="AA38" s="57">
        <v>0.99207299999999998</v>
      </c>
      <c r="AB38" s="57">
        <v>0.99207299999999998</v>
      </c>
      <c r="AC38" s="57">
        <v>0.98903399999999997</v>
      </c>
      <c r="AD38" s="57">
        <v>0.98119800000000001</v>
      </c>
      <c r="AE38" s="57">
        <v>1.0262469999999999</v>
      </c>
      <c r="AF38" s="57">
        <v>0.98653299999999999</v>
      </c>
      <c r="AG38" s="57">
        <v>0.98653299999999999</v>
      </c>
      <c r="AH38" s="57">
        <v>1.02647</v>
      </c>
      <c r="AI38" s="57">
        <v>1.02647</v>
      </c>
      <c r="AJ38" s="57">
        <v>1.013611</v>
      </c>
      <c r="AK38" s="57">
        <v>1.013611</v>
      </c>
      <c r="AL38" s="57">
        <v>1.0337609999999999</v>
      </c>
      <c r="AM38" s="57">
        <v>0.98903399999999997</v>
      </c>
      <c r="AN38" s="57">
        <v>0.98903399999999997</v>
      </c>
      <c r="AO38" s="57">
        <v>0.99207299999999998</v>
      </c>
      <c r="AP38" s="57">
        <v>1.025717</v>
      </c>
      <c r="AQ38" s="57">
        <v>1.025717</v>
      </c>
      <c r="AR38" s="57">
        <v>0.98734100000000002</v>
      </c>
      <c r="AS38" s="57">
        <v>0.98734100000000002</v>
      </c>
      <c r="AT38" s="57">
        <v>1.0265649999999999</v>
      </c>
    </row>
    <row r="39" spans="1:46" x14ac:dyDescent="0.25">
      <c r="A39" s="65">
        <v>2021</v>
      </c>
      <c r="B39" s="65">
        <v>12</v>
      </c>
      <c r="C39" s="63">
        <v>2</v>
      </c>
      <c r="D39" s="64">
        <v>14</v>
      </c>
      <c r="E39" s="5">
        <v>1.027412</v>
      </c>
      <c r="F39" s="57">
        <v>1.027412</v>
      </c>
      <c r="G39" s="57">
        <v>0.98765599999999998</v>
      </c>
      <c r="H39" s="57">
        <v>0.98765599999999998</v>
      </c>
      <c r="I39" s="57">
        <v>0.989429</v>
      </c>
      <c r="J39" s="57">
        <v>0.989429</v>
      </c>
      <c r="K39" s="57">
        <v>0.99207299999999998</v>
      </c>
      <c r="L39" s="57">
        <v>0.99207299999999998</v>
      </c>
      <c r="M39" s="57">
        <v>1.02647</v>
      </c>
      <c r="N39" s="57">
        <v>1.02647</v>
      </c>
      <c r="O39" s="57">
        <v>1.0265649999999999</v>
      </c>
      <c r="P39" s="57">
        <v>1.0265649999999999</v>
      </c>
      <c r="Q39" s="57">
        <v>1.024559</v>
      </c>
      <c r="R39" s="57">
        <v>1.0265649999999999</v>
      </c>
      <c r="S39" s="57">
        <v>1.0265649999999999</v>
      </c>
      <c r="T39" s="57">
        <v>1.027412</v>
      </c>
      <c r="U39" s="57">
        <v>1.027412</v>
      </c>
      <c r="V39" s="57">
        <v>1.0337609999999999</v>
      </c>
      <c r="W39" s="57">
        <v>1.042567</v>
      </c>
      <c r="X39" s="57">
        <v>1.042567</v>
      </c>
      <c r="Y39" s="57">
        <v>1.0273350000000001</v>
      </c>
      <c r="Z39" s="57">
        <v>1.0273350000000001</v>
      </c>
      <c r="AA39" s="57">
        <v>0.99207299999999998</v>
      </c>
      <c r="AB39" s="57">
        <v>0.99207299999999998</v>
      </c>
      <c r="AC39" s="57">
        <v>0.98903399999999997</v>
      </c>
      <c r="AD39" s="57">
        <v>0.98119800000000001</v>
      </c>
      <c r="AE39" s="57">
        <v>1.0262469999999999</v>
      </c>
      <c r="AF39" s="57">
        <v>0.98653299999999999</v>
      </c>
      <c r="AG39" s="57">
        <v>0.98653299999999999</v>
      </c>
      <c r="AH39" s="57">
        <v>1.02647</v>
      </c>
      <c r="AI39" s="57">
        <v>1.02647</v>
      </c>
      <c r="AJ39" s="57">
        <v>1.013611</v>
      </c>
      <c r="AK39" s="57">
        <v>1.013611</v>
      </c>
      <c r="AL39" s="57">
        <v>1.0337609999999999</v>
      </c>
      <c r="AM39" s="57">
        <v>0.98903399999999997</v>
      </c>
      <c r="AN39" s="57">
        <v>0.98903399999999997</v>
      </c>
      <c r="AO39" s="57">
        <v>0.99207299999999998</v>
      </c>
      <c r="AP39" s="57">
        <v>1.025717</v>
      </c>
      <c r="AQ39" s="57">
        <v>1.025717</v>
      </c>
      <c r="AR39" s="57">
        <v>0.98734100000000002</v>
      </c>
      <c r="AS39" s="57">
        <v>0.98734100000000002</v>
      </c>
      <c r="AT39" s="57">
        <v>1.0265649999999999</v>
      </c>
    </row>
    <row r="40" spans="1:46" x14ac:dyDescent="0.25">
      <c r="A40" s="65">
        <v>2021</v>
      </c>
      <c r="B40" s="65">
        <v>12</v>
      </c>
      <c r="C40" s="63">
        <v>2</v>
      </c>
      <c r="D40" s="64">
        <v>15</v>
      </c>
      <c r="E40" s="5">
        <v>1.027412</v>
      </c>
      <c r="F40" s="57">
        <v>1.027412</v>
      </c>
      <c r="G40" s="57">
        <v>0.98765599999999998</v>
      </c>
      <c r="H40" s="57">
        <v>0.98765599999999998</v>
      </c>
      <c r="I40" s="57">
        <v>0.989429</v>
      </c>
      <c r="J40" s="57">
        <v>0.989429</v>
      </c>
      <c r="K40" s="57">
        <v>0.99207299999999998</v>
      </c>
      <c r="L40" s="57">
        <v>0.99207299999999998</v>
      </c>
      <c r="M40" s="57">
        <v>1.02647</v>
      </c>
      <c r="N40" s="57">
        <v>1.02647</v>
      </c>
      <c r="O40" s="57">
        <v>1.0265649999999999</v>
      </c>
      <c r="P40" s="57">
        <v>1.0265649999999999</v>
      </c>
      <c r="Q40" s="57">
        <v>1.024559</v>
      </c>
      <c r="R40" s="57">
        <v>1.0265649999999999</v>
      </c>
      <c r="S40" s="57">
        <v>1.0265649999999999</v>
      </c>
      <c r="T40" s="57">
        <v>1.027412</v>
      </c>
      <c r="U40" s="57">
        <v>1.027412</v>
      </c>
      <c r="V40" s="57">
        <v>1.0337609999999999</v>
      </c>
      <c r="W40" s="57">
        <v>1.042567</v>
      </c>
      <c r="X40" s="57">
        <v>1.042567</v>
      </c>
      <c r="Y40" s="57">
        <v>1.0273350000000001</v>
      </c>
      <c r="Z40" s="57">
        <v>1.0273350000000001</v>
      </c>
      <c r="AA40" s="57">
        <v>0.99207299999999998</v>
      </c>
      <c r="AB40" s="57">
        <v>0.99207299999999998</v>
      </c>
      <c r="AC40" s="57">
        <v>0.98903399999999997</v>
      </c>
      <c r="AD40" s="57">
        <v>0.98119800000000001</v>
      </c>
      <c r="AE40" s="57">
        <v>1.0262469999999999</v>
      </c>
      <c r="AF40" s="57">
        <v>0.98653299999999999</v>
      </c>
      <c r="AG40" s="57">
        <v>0.98653299999999999</v>
      </c>
      <c r="AH40" s="57">
        <v>1.02647</v>
      </c>
      <c r="AI40" s="57">
        <v>1.02647</v>
      </c>
      <c r="AJ40" s="57">
        <v>1.013611</v>
      </c>
      <c r="AK40" s="57">
        <v>1.013611</v>
      </c>
      <c r="AL40" s="57">
        <v>1.0337609999999999</v>
      </c>
      <c r="AM40" s="57">
        <v>0.98903399999999997</v>
      </c>
      <c r="AN40" s="57">
        <v>0.98903399999999997</v>
      </c>
      <c r="AO40" s="57">
        <v>0.99207299999999998</v>
      </c>
      <c r="AP40" s="57">
        <v>1.025717</v>
      </c>
      <c r="AQ40" s="57">
        <v>1.025717</v>
      </c>
      <c r="AR40" s="57">
        <v>0.98734100000000002</v>
      </c>
      <c r="AS40" s="57">
        <v>0.98734100000000002</v>
      </c>
      <c r="AT40" s="57">
        <v>1.0265649999999999</v>
      </c>
    </row>
    <row r="41" spans="1:46" x14ac:dyDescent="0.25">
      <c r="A41" s="65">
        <v>2021</v>
      </c>
      <c r="B41" s="65">
        <v>12</v>
      </c>
      <c r="C41" s="63">
        <v>2</v>
      </c>
      <c r="D41" s="64">
        <v>16</v>
      </c>
      <c r="E41" s="5">
        <v>1.027412</v>
      </c>
      <c r="F41" s="57">
        <v>1.027412</v>
      </c>
      <c r="G41" s="57">
        <v>0.98765599999999998</v>
      </c>
      <c r="H41" s="57">
        <v>0.98765599999999998</v>
      </c>
      <c r="I41" s="57">
        <v>0.989429</v>
      </c>
      <c r="J41" s="57">
        <v>0.989429</v>
      </c>
      <c r="K41" s="57">
        <v>0.99207299999999998</v>
      </c>
      <c r="L41" s="57">
        <v>0.99207299999999998</v>
      </c>
      <c r="M41" s="57">
        <v>1.02647</v>
      </c>
      <c r="N41" s="57">
        <v>1.02647</v>
      </c>
      <c r="O41" s="57">
        <v>1.0265649999999999</v>
      </c>
      <c r="P41" s="57">
        <v>1.0265649999999999</v>
      </c>
      <c r="Q41" s="57">
        <v>1.024559</v>
      </c>
      <c r="R41" s="57">
        <v>1.0265649999999999</v>
      </c>
      <c r="S41" s="57">
        <v>1.0265649999999999</v>
      </c>
      <c r="T41" s="57">
        <v>1.027412</v>
      </c>
      <c r="U41" s="57">
        <v>1.027412</v>
      </c>
      <c r="V41" s="57">
        <v>1.0337609999999999</v>
      </c>
      <c r="W41" s="57">
        <v>1.042567</v>
      </c>
      <c r="X41" s="57">
        <v>1.042567</v>
      </c>
      <c r="Y41" s="57">
        <v>1.0273350000000001</v>
      </c>
      <c r="Z41" s="57">
        <v>1.0273350000000001</v>
      </c>
      <c r="AA41" s="57">
        <v>0.99207299999999998</v>
      </c>
      <c r="AB41" s="57">
        <v>0.99207299999999998</v>
      </c>
      <c r="AC41" s="57">
        <v>0.98903399999999997</v>
      </c>
      <c r="AD41" s="57">
        <v>0.98119800000000001</v>
      </c>
      <c r="AE41" s="57">
        <v>1.0262469999999999</v>
      </c>
      <c r="AF41" s="57">
        <v>0.98653299999999999</v>
      </c>
      <c r="AG41" s="57">
        <v>0.98653299999999999</v>
      </c>
      <c r="AH41" s="57">
        <v>1.02647</v>
      </c>
      <c r="AI41" s="57">
        <v>1.02647</v>
      </c>
      <c r="AJ41" s="57">
        <v>1.013611</v>
      </c>
      <c r="AK41" s="57">
        <v>1.013611</v>
      </c>
      <c r="AL41" s="57">
        <v>1.0337609999999999</v>
      </c>
      <c r="AM41" s="57">
        <v>0.98903399999999997</v>
      </c>
      <c r="AN41" s="57">
        <v>0.98903399999999997</v>
      </c>
      <c r="AO41" s="57">
        <v>0.99207299999999998</v>
      </c>
      <c r="AP41" s="57">
        <v>1.025717</v>
      </c>
      <c r="AQ41" s="57">
        <v>1.025717</v>
      </c>
      <c r="AR41" s="57">
        <v>0.98734100000000002</v>
      </c>
      <c r="AS41" s="57">
        <v>0.98734100000000002</v>
      </c>
      <c r="AT41" s="57">
        <v>1.0265649999999999</v>
      </c>
    </row>
    <row r="42" spans="1:46" x14ac:dyDescent="0.25">
      <c r="A42" s="65">
        <v>2021</v>
      </c>
      <c r="B42" s="65">
        <v>12</v>
      </c>
      <c r="C42" s="63">
        <v>2</v>
      </c>
      <c r="D42" s="64">
        <v>17</v>
      </c>
      <c r="E42" s="5">
        <v>1.027412</v>
      </c>
      <c r="F42" s="57">
        <v>1.027412</v>
      </c>
      <c r="G42" s="57">
        <v>0.98765599999999998</v>
      </c>
      <c r="H42" s="57">
        <v>0.98765599999999998</v>
      </c>
      <c r="I42" s="57">
        <v>0.989429</v>
      </c>
      <c r="J42" s="57">
        <v>0.989429</v>
      </c>
      <c r="K42" s="57">
        <v>0.99207299999999998</v>
      </c>
      <c r="L42" s="57">
        <v>0.99207299999999998</v>
      </c>
      <c r="M42" s="57">
        <v>1.02647</v>
      </c>
      <c r="N42" s="57">
        <v>1.02647</v>
      </c>
      <c r="O42" s="57">
        <v>1.0265649999999999</v>
      </c>
      <c r="P42" s="57">
        <v>1.0265649999999999</v>
      </c>
      <c r="Q42" s="57">
        <v>1.024559</v>
      </c>
      <c r="R42" s="57">
        <v>1.0265649999999999</v>
      </c>
      <c r="S42" s="57">
        <v>1.0265649999999999</v>
      </c>
      <c r="T42" s="57">
        <v>1.027412</v>
      </c>
      <c r="U42" s="57">
        <v>1.027412</v>
      </c>
      <c r="V42" s="57">
        <v>1.0337609999999999</v>
      </c>
      <c r="W42" s="57">
        <v>1.042567</v>
      </c>
      <c r="X42" s="57">
        <v>1.042567</v>
      </c>
      <c r="Y42" s="57">
        <v>1.0273350000000001</v>
      </c>
      <c r="Z42" s="57">
        <v>1.0273350000000001</v>
      </c>
      <c r="AA42" s="57">
        <v>0.99207299999999998</v>
      </c>
      <c r="AB42" s="57">
        <v>0.99207299999999998</v>
      </c>
      <c r="AC42" s="57">
        <v>0.98903399999999997</v>
      </c>
      <c r="AD42" s="57">
        <v>0.98119800000000001</v>
      </c>
      <c r="AE42" s="57">
        <v>1.0262469999999999</v>
      </c>
      <c r="AF42" s="57">
        <v>0.98653299999999999</v>
      </c>
      <c r="AG42" s="57">
        <v>0.98653299999999999</v>
      </c>
      <c r="AH42" s="57">
        <v>1.02647</v>
      </c>
      <c r="AI42" s="57">
        <v>1.02647</v>
      </c>
      <c r="AJ42" s="57">
        <v>1.013611</v>
      </c>
      <c r="AK42" s="57">
        <v>1.013611</v>
      </c>
      <c r="AL42" s="57">
        <v>1.0337609999999999</v>
      </c>
      <c r="AM42" s="57">
        <v>0.98903399999999997</v>
      </c>
      <c r="AN42" s="57">
        <v>0.98903399999999997</v>
      </c>
      <c r="AO42" s="57">
        <v>0.99207299999999998</v>
      </c>
      <c r="AP42" s="57">
        <v>1.025717</v>
      </c>
      <c r="AQ42" s="57">
        <v>1.025717</v>
      </c>
      <c r="AR42" s="57">
        <v>0.98734100000000002</v>
      </c>
      <c r="AS42" s="57">
        <v>0.98734100000000002</v>
      </c>
      <c r="AT42" s="57">
        <v>1.0265649999999999</v>
      </c>
    </row>
    <row r="43" spans="1:46" x14ac:dyDescent="0.25">
      <c r="A43" s="65">
        <v>2021</v>
      </c>
      <c r="B43" s="65">
        <v>12</v>
      </c>
      <c r="C43" s="63">
        <v>2</v>
      </c>
      <c r="D43" s="64">
        <v>18</v>
      </c>
      <c r="E43" s="5">
        <v>1.027412</v>
      </c>
      <c r="F43" s="57">
        <v>1.027412</v>
      </c>
      <c r="G43" s="57">
        <v>0.98765599999999998</v>
      </c>
      <c r="H43" s="57">
        <v>0.98765599999999998</v>
      </c>
      <c r="I43" s="57">
        <v>0.989429</v>
      </c>
      <c r="J43" s="57">
        <v>0.989429</v>
      </c>
      <c r="K43" s="57">
        <v>0.99207299999999998</v>
      </c>
      <c r="L43" s="57">
        <v>0.99207299999999998</v>
      </c>
      <c r="M43" s="57">
        <v>1.02647</v>
      </c>
      <c r="N43" s="57">
        <v>1.02647</v>
      </c>
      <c r="O43" s="57">
        <v>1.0265649999999999</v>
      </c>
      <c r="P43" s="57">
        <v>1.0265649999999999</v>
      </c>
      <c r="Q43" s="57">
        <v>1.024559</v>
      </c>
      <c r="R43" s="57">
        <v>1.0265649999999999</v>
      </c>
      <c r="S43" s="57">
        <v>1.0265649999999999</v>
      </c>
      <c r="T43" s="57">
        <v>1.027412</v>
      </c>
      <c r="U43" s="57">
        <v>1.027412</v>
      </c>
      <c r="V43" s="57">
        <v>1.0337609999999999</v>
      </c>
      <c r="W43" s="57">
        <v>1.042567</v>
      </c>
      <c r="X43" s="57">
        <v>1.042567</v>
      </c>
      <c r="Y43" s="57">
        <v>1.0273350000000001</v>
      </c>
      <c r="Z43" s="57">
        <v>1.0273350000000001</v>
      </c>
      <c r="AA43" s="57">
        <v>0.99207299999999998</v>
      </c>
      <c r="AB43" s="57">
        <v>0.99207299999999998</v>
      </c>
      <c r="AC43" s="57">
        <v>0.98903399999999997</v>
      </c>
      <c r="AD43" s="57">
        <v>0.98119800000000001</v>
      </c>
      <c r="AE43" s="57">
        <v>1.0262469999999999</v>
      </c>
      <c r="AF43" s="57">
        <v>0.98653299999999999</v>
      </c>
      <c r="AG43" s="57">
        <v>0.98653299999999999</v>
      </c>
      <c r="AH43" s="57">
        <v>1.02647</v>
      </c>
      <c r="AI43" s="57">
        <v>1.02647</v>
      </c>
      <c r="AJ43" s="57">
        <v>1.013611</v>
      </c>
      <c r="AK43" s="57">
        <v>1.013611</v>
      </c>
      <c r="AL43" s="57">
        <v>1.0337609999999999</v>
      </c>
      <c r="AM43" s="57">
        <v>0.98903399999999997</v>
      </c>
      <c r="AN43" s="57">
        <v>0.98903399999999997</v>
      </c>
      <c r="AO43" s="57">
        <v>0.99207299999999998</v>
      </c>
      <c r="AP43" s="57">
        <v>1.025717</v>
      </c>
      <c r="AQ43" s="57">
        <v>1.025717</v>
      </c>
      <c r="AR43" s="57">
        <v>0.98734100000000002</v>
      </c>
      <c r="AS43" s="57">
        <v>0.98734100000000002</v>
      </c>
      <c r="AT43" s="57">
        <v>1.0265649999999999</v>
      </c>
    </row>
    <row r="44" spans="1:46" x14ac:dyDescent="0.25">
      <c r="A44" s="65">
        <v>2021</v>
      </c>
      <c r="B44" s="65">
        <v>12</v>
      </c>
      <c r="C44" s="63">
        <v>2</v>
      </c>
      <c r="D44" s="64">
        <v>19</v>
      </c>
      <c r="E44" s="5">
        <v>1.027412</v>
      </c>
      <c r="F44" s="57">
        <v>1.027412</v>
      </c>
      <c r="G44" s="57">
        <v>0.98765599999999998</v>
      </c>
      <c r="H44" s="57">
        <v>0.98765599999999998</v>
      </c>
      <c r="I44" s="57">
        <v>0.989429</v>
      </c>
      <c r="J44" s="57">
        <v>0.989429</v>
      </c>
      <c r="K44" s="57">
        <v>0.99207299999999998</v>
      </c>
      <c r="L44" s="57">
        <v>0.99207299999999998</v>
      </c>
      <c r="M44" s="57">
        <v>1.02647</v>
      </c>
      <c r="N44" s="57">
        <v>1.02647</v>
      </c>
      <c r="O44" s="57">
        <v>1.0265649999999999</v>
      </c>
      <c r="P44" s="57">
        <v>1.0265649999999999</v>
      </c>
      <c r="Q44" s="57">
        <v>1.024559</v>
      </c>
      <c r="R44" s="57">
        <v>1.0265649999999999</v>
      </c>
      <c r="S44" s="57">
        <v>1.0265649999999999</v>
      </c>
      <c r="T44" s="57">
        <v>1.027412</v>
      </c>
      <c r="U44" s="57">
        <v>1.027412</v>
      </c>
      <c r="V44" s="57">
        <v>1.0337609999999999</v>
      </c>
      <c r="W44" s="57">
        <v>1.042567</v>
      </c>
      <c r="X44" s="57">
        <v>1.042567</v>
      </c>
      <c r="Y44" s="57">
        <v>1.0273350000000001</v>
      </c>
      <c r="Z44" s="57">
        <v>1.0273350000000001</v>
      </c>
      <c r="AA44" s="57">
        <v>0.99207299999999998</v>
      </c>
      <c r="AB44" s="57">
        <v>0.99207299999999998</v>
      </c>
      <c r="AC44" s="57">
        <v>0.98903399999999997</v>
      </c>
      <c r="AD44" s="57">
        <v>0.98119800000000001</v>
      </c>
      <c r="AE44" s="57">
        <v>1.0262469999999999</v>
      </c>
      <c r="AF44" s="57">
        <v>0.98653299999999999</v>
      </c>
      <c r="AG44" s="57">
        <v>0.98653299999999999</v>
      </c>
      <c r="AH44" s="57">
        <v>1.02647</v>
      </c>
      <c r="AI44" s="57">
        <v>1.02647</v>
      </c>
      <c r="AJ44" s="57">
        <v>1.013611</v>
      </c>
      <c r="AK44" s="57">
        <v>1.013611</v>
      </c>
      <c r="AL44" s="57">
        <v>1.0337609999999999</v>
      </c>
      <c r="AM44" s="57">
        <v>0.98903399999999997</v>
      </c>
      <c r="AN44" s="57">
        <v>0.98903399999999997</v>
      </c>
      <c r="AO44" s="57">
        <v>0.99207299999999998</v>
      </c>
      <c r="AP44" s="57">
        <v>1.025717</v>
      </c>
      <c r="AQ44" s="57">
        <v>1.025717</v>
      </c>
      <c r="AR44" s="57">
        <v>0.98734100000000002</v>
      </c>
      <c r="AS44" s="57">
        <v>0.98734100000000002</v>
      </c>
      <c r="AT44" s="57">
        <v>1.0265649999999999</v>
      </c>
    </row>
    <row r="45" spans="1:46" x14ac:dyDescent="0.25">
      <c r="A45" s="65">
        <v>2021</v>
      </c>
      <c r="B45" s="65">
        <v>12</v>
      </c>
      <c r="C45" s="63">
        <v>2</v>
      </c>
      <c r="D45" s="64">
        <v>20</v>
      </c>
      <c r="E45" s="5">
        <v>1.027412</v>
      </c>
      <c r="F45" s="57">
        <v>1.027412</v>
      </c>
      <c r="G45" s="57">
        <v>0.98765599999999998</v>
      </c>
      <c r="H45" s="57">
        <v>0.98765599999999998</v>
      </c>
      <c r="I45" s="57">
        <v>0.989429</v>
      </c>
      <c r="J45" s="57">
        <v>0.989429</v>
      </c>
      <c r="K45" s="57">
        <v>0.99207299999999998</v>
      </c>
      <c r="L45" s="57">
        <v>0.99207299999999998</v>
      </c>
      <c r="M45" s="57">
        <v>1.02647</v>
      </c>
      <c r="N45" s="57">
        <v>1.02647</v>
      </c>
      <c r="O45" s="57">
        <v>1.0265649999999999</v>
      </c>
      <c r="P45" s="57">
        <v>1.0265649999999999</v>
      </c>
      <c r="Q45" s="57">
        <v>1.024559</v>
      </c>
      <c r="R45" s="57">
        <v>1.0265649999999999</v>
      </c>
      <c r="S45" s="57">
        <v>1.0265649999999999</v>
      </c>
      <c r="T45" s="57">
        <v>1.027412</v>
      </c>
      <c r="U45" s="57">
        <v>1.027412</v>
      </c>
      <c r="V45" s="57">
        <v>1.0337609999999999</v>
      </c>
      <c r="W45" s="57">
        <v>1.042567</v>
      </c>
      <c r="X45" s="57">
        <v>1.042567</v>
      </c>
      <c r="Y45" s="57">
        <v>1.0273350000000001</v>
      </c>
      <c r="Z45" s="57">
        <v>1.0273350000000001</v>
      </c>
      <c r="AA45" s="57">
        <v>0.99207299999999998</v>
      </c>
      <c r="AB45" s="57">
        <v>0.99207299999999998</v>
      </c>
      <c r="AC45" s="57">
        <v>0.98903399999999997</v>
      </c>
      <c r="AD45" s="57">
        <v>0.98119800000000001</v>
      </c>
      <c r="AE45" s="57">
        <v>1.0262469999999999</v>
      </c>
      <c r="AF45" s="57">
        <v>0.98653299999999999</v>
      </c>
      <c r="AG45" s="57">
        <v>0.98653299999999999</v>
      </c>
      <c r="AH45" s="57">
        <v>1.02647</v>
      </c>
      <c r="AI45" s="57">
        <v>1.02647</v>
      </c>
      <c r="AJ45" s="57">
        <v>1.013611</v>
      </c>
      <c r="AK45" s="57">
        <v>1.013611</v>
      </c>
      <c r="AL45" s="57">
        <v>1.0337609999999999</v>
      </c>
      <c r="AM45" s="57">
        <v>0.98903399999999997</v>
      </c>
      <c r="AN45" s="57">
        <v>0.98903399999999997</v>
      </c>
      <c r="AO45" s="57">
        <v>0.99207299999999998</v>
      </c>
      <c r="AP45" s="57">
        <v>1.025717</v>
      </c>
      <c r="AQ45" s="57">
        <v>1.025717</v>
      </c>
      <c r="AR45" s="57">
        <v>0.98734100000000002</v>
      </c>
      <c r="AS45" s="57">
        <v>0.98734100000000002</v>
      </c>
      <c r="AT45" s="57">
        <v>1.0265649999999999</v>
      </c>
    </row>
    <row r="46" spans="1:46" x14ac:dyDescent="0.25">
      <c r="A46" s="65">
        <v>2021</v>
      </c>
      <c r="B46" s="65">
        <v>12</v>
      </c>
      <c r="C46" s="63">
        <v>2</v>
      </c>
      <c r="D46" s="64">
        <v>21</v>
      </c>
      <c r="E46" s="5">
        <v>1.027412</v>
      </c>
      <c r="F46" s="57">
        <v>1.027412</v>
      </c>
      <c r="G46" s="57">
        <v>0.98765599999999998</v>
      </c>
      <c r="H46" s="57">
        <v>0.98765599999999998</v>
      </c>
      <c r="I46" s="57">
        <v>0.989429</v>
      </c>
      <c r="J46" s="57">
        <v>0.989429</v>
      </c>
      <c r="K46" s="57">
        <v>0.99207299999999998</v>
      </c>
      <c r="L46" s="57">
        <v>0.99207299999999998</v>
      </c>
      <c r="M46" s="57">
        <v>1.02647</v>
      </c>
      <c r="N46" s="57">
        <v>1.02647</v>
      </c>
      <c r="O46" s="57">
        <v>1.0265649999999999</v>
      </c>
      <c r="P46" s="57">
        <v>1.0265649999999999</v>
      </c>
      <c r="Q46" s="57">
        <v>1.024559</v>
      </c>
      <c r="R46" s="57">
        <v>1.0265649999999999</v>
      </c>
      <c r="S46" s="57">
        <v>1.0265649999999999</v>
      </c>
      <c r="T46" s="57">
        <v>1.027412</v>
      </c>
      <c r="U46" s="57">
        <v>1.027412</v>
      </c>
      <c r="V46" s="57">
        <v>1.0337609999999999</v>
      </c>
      <c r="W46" s="57">
        <v>1.042567</v>
      </c>
      <c r="X46" s="57">
        <v>1.042567</v>
      </c>
      <c r="Y46" s="57">
        <v>1.0273350000000001</v>
      </c>
      <c r="Z46" s="57">
        <v>1.0273350000000001</v>
      </c>
      <c r="AA46" s="57">
        <v>0.99207299999999998</v>
      </c>
      <c r="AB46" s="57">
        <v>0.99207299999999998</v>
      </c>
      <c r="AC46" s="57">
        <v>0.98903399999999997</v>
      </c>
      <c r="AD46" s="57">
        <v>0.98119800000000001</v>
      </c>
      <c r="AE46" s="57">
        <v>1.0262469999999999</v>
      </c>
      <c r="AF46" s="57">
        <v>0.98653299999999999</v>
      </c>
      <c r="AG46" s="57">
        <v>0.98653299999999999</v>
      </c>
      <c r="AH46" s="57">
        <v>1.02647</v>
      </c>
      <c r="AI46" s="57">
        <v>1.02647</v>
      </c>
      <c r="AJ46" s="57">
        <v>1.013611</v>
      </c>
      <c r="AK46" s="57">
        <v>1.013611</v>
      </c>
      <c r="AL46" s="57">
        <v>1.0337609999999999</v>
      </c>
      <c r="AM46" s="57">
        <v>0.98903399999999997</v>
      </c>
      <c r="AN46" s="57">
        <v>0.98903399999999997</v>
      </c>
      <c r="AO46" s="57">
        <v>0.99207299999999998</v>
      </c>
      <c r="AP46" s="57">
        <v>1.025717</v>
      </c>
      <c r="AQ46" s="57">
        <v>1.025717</v>
      </c>
      <c r="AR46" s="57">
        <v>0.98734100000000002</v>
      </c>
      <c r="AS46" s="57">
        <v>0.98734100000000002</v>
      </c>
      <c r="AT46" s="57">
        <v>1.0265649999999999</v>
      </c>
    </row>
    <row r="47" spans="1:46" x14ac:dyDescent="0.25">
      <c r="A47" s="65">
        <v>2021</v>
      </c>
      <c r="B47" s="65">
        <v>12</v>
      </c>
      <c r="C47" s="63">
        <v>2</v>
      </c>
      <c r="D47" s="64">
        <v>22</v>
      </c>
      <c r="E47" s="5">
        <v>1.027412</v>
      </c>
      <c r="F47" s="57">
        <v>1.027412</v>
      </c>
      <c r="G47" s="57">
        <v>0.98765599999999998</v>
      </c>
      <c r="H47" s="57">
        <v>0.98765599999999998</v>
      </c>
      <c r="I47" s="57">
        <v>0.989429</v>
      </c>
      <c r="J47" s="57">
        <v>0.989429</v>
      </c>
      <c r="K47" s="57">
        <v>0.99207299999999998</v>
      </c>
      <c r="L47" s="57">
        <v>0.99207299999999998</v>
      </c>
      <c r="M47" s="57">
        <v>1.02647</v>
      </c>
      <c r="N47" s="57">
        <v>1.02647</v>
      </c>
      <c r="O47" s="57">
        <v>1.0265649999999999</v>
      </c>
      <c r="P47" s="57">
        <v>1.0265649999999999</v>
      </c>
      <c r="Q47" s="57">
        <v>1.024559</v>
      </c>
      <c r="R47" s="57">
        <v>1.0265649999999999</v>
      </c>
      <c r="S47" s="57">
        <v>1.0265649999999999</v>
      </c>
      <c r="T47" s="57">
        <v>1.027412</v>
      </c>
      <c r="U47" s="57">
        <v>1.027412</v>
      </c>
      <c r="V47" s="57">
        <v>1.0337609999999999</v>
      </c>
      <c r="W47" s="57">
        <v>1.042567</v>
      </c>
      <c r="X47" s="57">
        <v>1.042567</v>
      </c>
      <c r="Y47" s="57">
        <v>1.0273350000000001</v>
      </c>
      <c r="Z47" s="57">
        <v>1.0273350000000001</v>
      </c>
      <c r="AA47" s="57">
        <v>0.99207299999999998</v>
      </c>
      <c r="AB47" s="57">
        <v>0.99207299999999998</v>
      </c>
      <c r="AC47" s="57">
        <v>0.98903399999999997</v>
      </c>
      <c r="AD47" s="57">
        <v>0.98119800000000001</v>
      </c>
      <c r="AE47" s="57">
        <v>1.0262469999999999</v>
      </c>
      <c r="AF47" s="57">
        <v>0.98653299999999999</v>
      </c>
      <c r="AG47" s="57">
        <v>0.98653299999999999</v>
      </c>
      <c r="AH47" s="57">
        <v>1.02647</v>
      </c>
      <c r="AI47" s="57">
        <v>1.02647</v>
      </c>
      <c r="AJ47" s="57">
        <v>1.013611</v>
      </c>
      <c r="AK47" s="57">
        <v>1.013611</v>
      </c>
      <c r="AL47" s="57">
        <v>1.0337609999999999</v>
      </c>
      <c r="AM47" s="57">
        <v>0.98903399999999997</v>
      </c>
      <c r="AN47" s="57">
        <v>0.98903399999999997</v>
      </c>
      <c r="AO47" s="57">
        <v>0.99207299999999998</v>
      </c>
      <c r="AP47" s="57">
        <v>1.025717</v>
      </c>
      <c r="AQ47" s="57">
        <v>1.025717</v>
      </c>
      <c r="AR47" s="57">
        <v>0.98734100000000002</v>
      </c>
      <c r="AS47" s="57">
        <v>0.98734100000000002</v>
      </c>
      <c r="AT47" s="57">
        <v>1.0265649999999999</v>
      </c>
    </row>
    <row r="48" spans="1:46" x14ac:dyDescent="0.25">
      <c r="A48" s="65">
        <v>2021</v>
      </c>
      <c r="B48" s="65">
        <v>12</v>
      </c>
      <c r="C48" s="63">
        <v>2</v>
      </c>
      <c r="D48" s="64">
        <v>23</v>
      </c>
      <c r="E48" s="5">
        <v>1.027412</v>
      </c>
      <c r="F48" s="57">
        <v>1.027412</v>
      </c>
      <c r="G48" s="57">
        <v>0.98765599999999998</v>
      </c>
      <c r="H48" s="57">
        <v>0.98765599999999998</v>
      </c>
      <c r="I48" s="57">
        <v>0.989429</v>
      </c>
      <c r="J48" s="57">
        <v>0.989429</v>
      </c>
      <c r="K48" s="57">
        <v>0.99207299999999998</v>
      </c>
      <c r="L48" s="57">
        <v>0.99207299999999998</v>
      </c>
      <c r="M48" s="57">
        <v>1.02647</v>
      </c>
      <c r="N48" s="57">
        <v>1.02647</v>
      </c>
      <c r="O48" s="57">
        <v>1.0265649999999999</v>
      </c>
      <c r="P48" s="57">
        <v>1.0265649999999999</v>
      </c>
      <c r="Q48" s="57">
        <v>1.024559</v>
      </c>
      <c r="R48" s="57">
        <v>1.0265649999999999</v>
      </c>
      <c r="S48" s="57">
        <v>1.0265649999999999</v>
      </c>
      <c r="T48" s="57">
        <v>1.027412</v>
      </c>
      <c r="U48" s="57">
        <v>1.027412</v>
      </c>
      <c r="V48" s="57">
        <v>1.0337609999999999</v>
      </c>
      <c r="W48" s="57">
        <v>1.042567</v>
      </c>
      <c r="X48" s="57">
        <v>1.042567</v>
      </c>
      <c r="Y48" s="57">
        <v>1.0273350000000001</v>
      </c>
      <c r="Z48" s="57">
        <v>1.0273350000000001</v>
      </c>
      <c r="AA48" s="57">
        <v>0.99207299999999998</v>
      </c>
      <c r="AB48" s="57">
        <v>0.99207299999999998</v>
      </c>
      <c r="AC48" s="57">
        <v>0.98903399999999997</v>
      </c>
      <c r="AD48" s="57">
        <v>0.98119800000000001</v>
      </c>
      <c r="AE48" s="57">
        <v>1.0262469999999999</v>
      </c>
      <c r="AF48" s="57">
        <v>0.98653299999999999</v>
      </c>
      <c r="AG48" s="57">
        <v>0.98653299999999999</v>
      </c>
      <c r="AH48" s="57">
        <v>1.02647</v>
      </c>
      <c r="AI48" s="57">
        <v>1.02647</v>
      </c>
      <c r="AJ48" s="57">
        <v>1.013611</v>
      </c>
      <c r="AK48" s="57">
        <v>1.013611</v>
      </c>
      <c r="AL48" s="57">
        <v>1.0337609999999999</v>
      </c>
      <c r="AM48" s="57">
        <v>0.98903399999999997</v>
      </c>
      <c r="AN48" s="57">
        <v>0.98903399999999997</v>
      </c>
      <c r="AO48" s="57">
        <v>0.99207299999999998</v>
      </c>
      <c r="AP48" s="57">
        <v>1.025717</v>
      </c>
      <c r="AQ48" s="57">
        <v>1.025717</v>
      </c>
      <c r="AR48" s="57">
        <v>0.98734100000000002</v>
      </c>
      <c r="AS48" s="57">
        <v>0.98734100000000002</v>
      </c>
      <c r="AT48" s="57">
        <v>1.0265649999999999</v>
      </c>
    </row>
    <row r="49" spans="1:46" x14ac:dyDescent="0.25">
      <c r="A49" s="65">
        <v>2021</v>
      </c>
      <c r="B49" s="65">
        <v>12</v>
      </c>
      <c r="C49" s="63">
        <v>2</v>
      </c>
      <c r="D49" s="64">
        <v>24</v>
      </c>
      <c r="E49" s="5">
        <v>1.027412</v>
      </c>
      <c r="F49" s="57">
        <v>1.027412</v>
      </c>
      <c r="G49" s="57">
        <v>0.98765599999999998</v>
      </c>
      <c r="H49" s="57">
        <v>0.98765599999999998</v>
      </c>
      <c r="I49" s="57">
        <v>0.989429</v>
      </c>
      <c r="J49" s="57">
        <v>0.989429</v>
      </c>
      <c r="K49" s="57">
        <v>0.99207299999999998</v>
      </c>
      <c r="L49" s="57">
        <v>0.99207299999999998</v>
      </c>
      <c r="M49" s="57">
        <v>1.02647</v>
      </c>
      <c r="N49" s="57">
        <v>1.02647</v>
      </c>
      <c r="O49" s="57">
        <v>1.0265649999999999</v>
      </c>
      <c r="P49" s="57">
        <v>1.0265649999999999</v>
      </c>
      <c r="Q49" s="57">
        <v>1.024559</v>
      </c>
      <c r="R49" s="57">
        <v>1.0265649999999999</v>
      </c>
      <c r="S49" s="57">
        <v>1.0265649999999999</v>
      </c>
      <c r="T49" s="57">
        <v>1.027412</v>
      </c>
      <c r="U49" s="57">
        <v>1.027412</v>
      </c>
      <c r="V49" s="57">
        <v>1.0337609999999999</v>
      </c>
      <c r="W49" s="57">
        <v>1.042567</v>
      </c>
      <c r="X49" s="57">
        <v>1.042567</v>
      </c>
      <c r="Y49" s="57">
        <v>1.0273350000000001</v>
      </c>
      <c r="Z49" s="57">
        <v>1.0273350000000001</v>
      </c>
      <c r="AA49" s="57">
        <v>0.99207299999999998</v>
      </c>
      <c r="AB49" s="57">
        <v>0.99207299999999998</v>
      </c>
      <c r="AC49" s="57">
        <v>0.98903399999999997</v>
      </c>
      <c r="AD49" s="57">
        <v>0.98119800000000001</v>
      </c>
      <c r="AE49" s="57">
        <v>1.0262469999999999</v>
      </c>
      <c r="AF49" s="57">
        <v>0.98653299999999999</v>
      </c>
      <c r="AG49" s="57">
        <v>0.98653299999999999</v>
      </c>
      <c r="AH49" s="57">
        <v>1.02647</v>
      </c>
      <c r="AI49" s="57">
        <v>1.02647</v>
      </c>
      <c r="AJ49" s="57">
        <v>1.013611</v>
      </c>
      <c r="AK49" s="57">
        <v>1.013611</v>
      </c>
      <c r="AL49" s="57">
        <v>1.0337609999999999</v>
      </c>
      <c r="AM49" s="57">
        <v>0.98903399999999997</v>
      </c>
      <c r="AN49" s="57">
        <v>0.98903399999999997</v>
      </c>
      <c r="AO49" s="57">
        <v>0.99207299999999998</v>
      </c>
      <c r="AP49" s="57">
        <v>1.025717</v>
      </c>
      <c r="AQ49" s="57">
        <v>1.025717</v>
      </c>
      <c r="AR49" s="57">
        <v>0.98734100000000002</v>
      </c>
      <c r="AS49" s="57">
        <v>0.98734100000000002</v>
      </c>
      <c r="AT49" s="57">
        <v>1.0265649999999999</v>
      </c>
    </row>
    <row r="50" spans="1:46" x14ac:dyDescent="0.25">
      <c r="A50" s="65">
        <v>2021</v>
      </c>
      <c r="B50" s="65">
        <v>12</v>
      </c>
      <c r="C50" s="63">
        <v>3</v>
      </c>
      <c r="D50" s="64">
        <v>1</v>
      </c>
      <c r="E50" s="5">
        <v>1.0425530000000001</v>
      </c>
      <c r="F50" s="57">
        <v>1.0425530000000001</v>
      </c>
      <c r="G50" s="57">
        <v>0.99140099999999998</v>
      </c>
      <c r="H50" s="57">
        <v>0.99140300000000003</v>
      </c>
      <c r="I50" s="57">
        <v>0.992475</v>
      </c>
      <c r="J50" s="57">
        <v>0.992475</v>
      </c>
      <c r="K50" s="57">
        <v>0.99479399999999996</v>
      </c>
      <c r="L50" s="57">
        <v>0.99479399999999996</v>
      </c>
      <c r="M50" s="57">
        <v>1.0506439999999999</v>
      </c>
      <c r="N50" s="57">
        <v>1.0506439999999999</v>
      </c>
      <c r="O50" s="57">
        <v>1.045356</v>
      </c>
      <c r="P50" s="57">
        <v>1.045356</v>
      </c>
      <c r="Q50" s="57">
        <v>1.02091</v>
      </c>
      <c r="R50" s="57">
        <v>1.045356</v>
      </c>
      <c r="S50" s="57">
        <v>1.045356</v>
      </c>
      <c r="T50" s="57">
        <v>1.0425530000000001</v>
      </c>
      <c r="U50" s="57">
        <v>1.0425530000000001</v>
      </c>
      <c r="V50" s="57">
        <v>1.062764</v>
      </c>
      <c r="W50" s="57">
        <v>1.086865</v>
      </c>
      <c r="X50" s="57">
        <v>1.086865</v>
      </c>
      <c r="Y50" s="57">
        <v>1.064233</v>
      </c>
      <c r="Z50" s="57">
        <v>1.064233</v>
      </c>
      <c r="AA50" s="57">
        <v>0.99479399999999996</v>
      </c>
      <c r="AB50" s="57">
        <v>0.99479399999999996</v>
      </c>
      <c r="AC50" s="57">
        <v>0.99731199999999998</v>
      </c>
      <c r="AD50" s="57">
        <v>0.98999499999999996</v>
      </c>
      <c r="AE50" s="57">
        <v>1.0869949999999999</v>
      </c>
      <c r="AF50" s="57">
        <v>0.99325200000000002</v>
      </c>
      <c r="AG50" s="57">
        <v>0.99325200000000002</v>
      </c>
      <c r="AH50" s="57">
        <v>1.0506439999999999</v>
      </c>
      <c r="AI50" s="57">
        <v>1.0506439999999999</v>
      </c>
      <c r="AJ50" s="57">
        <v>1.022618</v>
      </c>
      <c r="AK50" s="57">
        <v>1.022618</v>
      </c>
      <c r="AL50" s="57">
        <v>1.062764</v>
      </c>
      <c r="AM50" s="57">
        <v>0.99731199999999998</v>
      </c>
      <c r="AN50" s="57">
        <v>0.99731199999999998</v>
      </c>
      <c r="AO50" s="57">
        <v>0.99479399999999996</v>
      </c>
      <c r="AP50" s="57">
        <v>1.0510330000000001</v>
      </c>
      <c r="AQ50" s="57">
        <v>1.0510330000000001</v>
      </c>
      <c r="AR50" s="57">
        <v>0.995394</v>
      </c>
      <c r="AS50" s="57">
        <v>0.995394</v>
      </c>
      <c r="AT50" s="57">
        <v>1.045356</v>
      </c>
    </row>
    <row r="51" spans="1:46" x14ac:dyDescent="0.25">
      <c r="A51" s="65">
        <v>2021</v>
      </c>
      <c r="B51" s="65">
        <v>12</v>
      </c>
      <c r="C51" s="63">
        <v>3</v>
      </c>
      <c r="D51" s="64">
        <v>2</v>
      </c>
      <c r="E51" s="5">
        <v>1.0425530000000001</v>
      </c>
      <c r="F51" s="57">
        <v>1.0425530000000001</v>
      </c>
      <c r="G51" s="57">
        <v>0.99140099999999998</v>
      </c>
      <c r="H51" s="57">
        <v>0.99140300000000003</v>
      </c>
      <c r="I51" s="57">
        <v>0.992475</v>
      </c>
      <c r="J51" s="57">
        <v>0.992475</v>
      </c>
      <c r="K51" s="57">
        <v>0.99479399999999996</v>
      </c>
      <c r="L51" s="57">
        <v>0.99479399999999996</v>
      </c>
      <c r="M51" s="57">
        <v>1.0506439999999999</v>
      </c>
      <c r="N51" s="57">
        <v>1.0506439999999999</v>
      </c>
      <c r="O51" s="57">
        <v>1.045356</v>
      </c>
      <c r="P51" s="57">
        <v>1.045356</v>
      </c>
      <c r="Q51" s="57">
        <v>1.02091</v>
      </c>
      <c r="R51" s="57">
        <v>1.045356</v>
      </c>
      <c r="S51" s="57">
        <v>1.045356</v>
      </c>
      <c r="T51" s="57">
        <v>1.0425530000000001</v>
      </c>
      <c r="U51" s="57">
        <v>1.0425530000000001</v>
      </c>
      <c r="V51" s="57">
        <v>1.062764</v>
      </c>
      <c r="W51" s="57">
        <v>1.086865</v>
      </c>
      <c r="X51" s="57">
        <v>1.086865</v>
      </c>
      <c r="Y51" s="57">
        <v>1.064233</v>
      </c>
      <c r="Z51" s="57">
        <v>1.064233</v>
      </c>
      <c r="AA51" s="57">
        <v>0.99479399999999996</v>
      </c>
      <c r="AB51" s="57">
        <v>0.99479399999999996</v>
      </c>
      <c r="AC51" s="57">
        <v>0.99731199999999998</v>
      </c>
      <c r="AD51" s="57">
        <v>0.98999499999999996</v>
      </c>
      <c r="AE51" s="57">
        <v>1.0869949999999999</v>
      </c>
      <c r="AF51" s="57">
        <v>0.99325200000000002</v>
      </c>
      <c r="AG51" s="57">
        <v>0.99325200000000002</v>
      </c>
      <c r="AH51" s="57">
        <v>1.0506439999999999</v>
      </c>
      <c r="AI51" s="57">
        <v>1.0506439999999999</v>
      </c>
      <c r="AJ51" s="57">
        <v>1.022618</v>
      </c>
      <c r="AK51" s="57">
        <v>1.022618</v>
      </c>
      <c r="AL51" s="57">
        <v>1.062764</v>
      </c>
      <c r="AM51" s="57">
        <v>0.99731199999999998</v>
      </c>
      <c r="AN51" s="57">
        <v>0.99731199999999998</v>
      </c>
      <c r="AO51" s="57">
        <v>0.99479399999999996</v>
      </c>
      <c r="AP51" s="57">
        <v>1.0510330000000001</v>
      </c>
      <c r="AQ51" s="57">
        <v>1.0510330000000001</v>
      </c>
      <c r="AR51" s="57">
        <v>0.995394</v>
      </c>
      <c r="AS51" s="57">
        <v>0.995394</v>
      </c>
      <c r="AT51" s="57">
        <v>1.045356</v>
      </c>
    </row>
    <row r="52" spans="1:46" x14ac:dyDescent="0.25">
      <c r="A52" s="65">
        <v>2021</v>
      </c>
      <c r="B52" s="65">
        <v>12</v>
      </c>
      <c r="C52" s="63">
        <v>3</v>
      </c>
      <c r="D52" s="64">
        <v>3</v>
      </c>
      <c r="E52" s="5">
        <v>1.0425530000000001</v>
      </c>
      <c r="F52" s="57">
        <v>1.0425530000000001</v>
      </c>
      <c r="G52" s="57">
        <v>0.99140099999999998</v>
      </c>
      <c r="H52" s="57">
        <v>0.99140300000000003</v>
      </c>
      <c r="I52" s="57">
        <v>0.992475</v>
      </c>
      <c r="J52" s="57">
        <v>0.992475</v>
      </c>
      <c r="K52" s="57">
        <v>0.99479399999999996</v>
      </c>
      <c r="L52" s="57">
        <v>0.99479399999999996</v>
      </c>
      <c r="M52" s="57">
        <v>1.0506439999999999</v>
      </c>
      <c r="N52" s="57">
        <v>1.0506439999999999</v>
      </c>
      <c r="O52" s="57">
        <v>1.045356</v>
      </c>
      <c r="P52" s="57">
        <v>1.045356</v>
      </c>
      <c r="Q52" s="57">
        <v>1.02091</v>
      </c>
      <c r="R52" s="57">
        <v>1.045356</v>
      </c>
      <c r="S52" s="57">
        <v>1.045356</v>
      </c>
      <c r="T52" s="57">
        <v>1.0425530000000001</v>
      </c>
      <c r="U52" s="57">
        <v>1.0425530000000001</v>
      </c>
      <c r="V52" s="57">
        <v>1.062764</v>
      </c>
      <c r="W52" s="57">
        <v>1.086865</v>
      </c>
      <c r="X52" s="57">
        <v>1.086865</v>
      </c>
      <c r="Y52" s="57">
        <v>1.064233</v>
      </c>
      <c r="Z52" s="57">
        <v>1.064233</v>
      </c>
      <c r="AA52" s="57">
        <v>0.99479399999999996</v>
      </c>
      <c r="AB52" s="57">
        <v>0.99479399999999996</v>
      </c>
      <c r="AC52" s="57">
        <v>0.99731199999999998</v>
      </c>
      <c r="AD52" s="57">
        <v>0.98999499999999996</v>
      </c>
      <c r="AE52" s="57">
        <v>1.0869949999999999</v>
      </c>
      <c r="AF52" s="57">
        <v>0.99325200000000002</v>
      </c>
      <c r="AG52" s="57">
        <v>0.99325200000000002</v>
      </c>
      <c r="AH52" s="57">
        <v>1.0506439999999999</v>
      </c>
      <c r="AI52" s="57">
        <v>1.0506439999999999</v>
      </c>
      <c r="AJ52" s="57">
        <v>1.022618</v>
      </c>
      <c r="AK52" s="57">
        <v>1.022618</v>
      </c>
      <c r="AL52" s="57">
        <v>1.062764</v>
      </c>
      <c r="AM52" s="57">
        <v>0.99731199999999998</v>
      </c>
      <c r="AN52" s="57">
        <v>0.99731199999999998</v>
      </c>
      <c r="AO52" s="57">
        <v>0.99479399999999996</v>
      </c>
      <c r="AP52" s="57">
        <v>1.0510330000000001</v>
      </c>
      <c r="AQ52" s="57">
        <v>1.0510330000000001</v>
      </c>
      <c r="AR52" s="57">
        <v>0.995394</v>
      </c>
      <c r="AS52" s="57">
        <v>0.995394</v>
      </c>
      <c r="AT52" s="57">
        <v>1.045356</v>
      </c>
    </row>
    <row r="53" spans="1:46" x14ac:dyDescent="0.25">
      <c r="A53" s="65">
        <v>2021</v>
      </c>
      <c r="B53" s="65">
        <v>12</v>
      </c>
      <c r="C53" s="63">
        <v>3</v>
      </c>
      <c r="D53" s="64">
        <v>4</v>
      </c>
      <c r="E53" s="5">
        <v>1.0425530000000001</v>
      </c>
      <c r="F53" s="57">
        <v>1.0425530000000001</v>
      </c>
      <c r="G53" s="57">
        <v>0.99140099999999998</v>
      </c>
      <c r="H53" s="57">
        <v>0.99140300000000003</v>
      </c>
      <c r="I53" s="57">
        <v>0.992475</v>
      </c>
      <c r="J53" s="57">
        <v>0.992475</v>
      </c>
      <c r="K53" s="57">
        <v>0.99479399999999996</v>
      </c>
      <c r="L53" s="57">
        <v>0.99479399999999996</v>
      </c>
      <c r="M53" s="57">
        <v>1.0506439999999999</v>
      </c>
      <c r="N53" s="57">
        <v>1.0506439999999999</v>
      </c>
      <c r="O53" s="57">
        <v>1.045356</v>
      </c>
      <c r="P53" s="57">
        <v>1.045356</v>
      </c>
      <c r="Q53" s="57">
        <v>1.02091</v>
      </c>
      <c r="R53" s="57">
        <v>1.045356</v>
      </c>
      <c r="S53" s="57">
        <v>1.045356</v>
      </c>
      <c r="T53" s="57">
        <v>1.0425530000000001</v>
      </c>
      <c r="U53" s="57">
        <v>1.0425530000000001</v>
      </c>
      <c r="V53" s="57">
        <v>1.062764</v>
      </c>
      <c r="W53" s="57">
        <v>1.086865</v>
      </c>
      <c r="X53" s="57">
        <v>1.086865</v>
      </c>
      <c r="Y53" s="57">
        <v>1.064233</v>
      </c>
      <c r="Z53" s="57">
        <v>1.064233</v>
      </c>
      <c r="AA53" s="57">
        <v>0.99479399999999996</v>
      </c>
      <c r="AB53" s="57">
        <v>0.99479399999999996</v>
      </c>
      <c r="AC53" s="57">
        <v>0.99731199999999998</v>
      </c>
      <c r="AD53" s="57">
        <v>0.98999499999999996</v>
      </c>
      <c r="AE53" s="57">
        <v>1.0869949999999999</v>
      </c>
      <c r="AF53" s="57">
        <v>0.99325200000000002</v>
      </c>
      <c r="AG53" s="57">
        <v>0.99325200000000002</v>
      </c>
      <c r="AH53" s="57">
        <v>1.0506439999999999</v>
      </c>
      <c r="AI53" s="57">
        <v>1.0506439999999999</v>
      </c>
      <c r="AJ53" s="57">
        <v>1.022618</v>
      </c>
      <c r="AK53" s="57">
        <v>1.022618</v>
      </c>
      <c r="AL53" s="57">
        <v>1.062764</v>
      </c>
      <c r="AM53" s="57">
        <v>0.99731199999999998</v>
      </c>
      <c r="AN53" s="57">
        <v>0.99731199999999998</v>
      </c>
      <c r="AO53" s="57">
        <v>0.99479399999999996</v>
      </c>
      <c r="AP53" s="57">
        <v>1.0510330000000001</v>
      </c>
      <c r="AQ53" s="57">
        <v>1.0510330000000001</v>
      </c>
      <c r="AR53" s="57">
        <v>0.995394</v>
      </c>
      <c r="AS53" s="57">
        <v>0.995394</v>
      </c>
      <c r="AT53" s="57">
        <v>1.045356</v>
      </c>
    </row>
    <row r="54" spans="1:46" x14ac:dyDescent="0.25">
      <c r="A54" s="65">
        <v>2021</v>
      </c>
      <c r="B54" s="65">
        <v>12</v>
      </c>
      <c r="C54" s="63">
        <v>3</v>
      </c>
      <c r="D54" s="64">
        <v>5</v>
      </c>
      <c r="E54" s="5">
        <v>1.0425530000000001</v>
      </c>
      <c r="F54" s="57">
        <v>1.0425530000000001</v>
      </c>
      <c r="G54" s="57">
        <v>0.99140099999999998</v>
      </c>
      <c r="H54" s="57">
        <v>0.99140300000000003</v>
      </c>
      <c r="I54" s="57">
        <v>0.992475</v>
      </c>
      <c r="J54" s="57">
        <v>0.992475</v>
      </c>
      <c r="K54" s="57">
        <v>0.99479399999999996</v>
      </c>
      <c r="L54" s="57">
        <v>0.99479399999999996</v>
      </c>
      <c r="M54" s="57">
        <v>1.0506439999999999</v>
      </c>
      <c r="N54" s="57">
        <v>1.0506439999999999</v>
      </c>
      <c r="O54" s="57">
        <v>1.045356</v>
      </c>
      <c r="P54" s="57">
        <v>1.045356</v>
      </c>
      <c r="Q54" s="57">
        <v>1.02091</v>
      </c>
      <c r="R54" s="57">
        <v>1.045356</v>
      </c>
      <c r="S54" s="57">
        <v>1.045356</v>
      </c>
      <c r="T54" s="57">
        <v>1.0425530000000001</v>
      </c>
      <c r="U54" s="57">
        <v>1.0425530000000001</v>
      </c>
      <c r="V54" s="57">
        <v>1.062764</v>
      </c>
      <c r="W54" s="57">
        <v>1.086865</v>
      </c>
      <c r="X54" s="57">
        <v>1.086865</v>
      </c>
      <c r="Y54" s="57">
        <v>1.064233</v>
      </c>
      <c r="Z54" s="57">
        <v>1.064233</v>
      </c>
      <c r="AA54" s="57">
        <v>0.99479399999999996</v>
      </c>
      <c r="AB54" s="57">
        <v>0.99479399999999996</v>
      </c>
      <c r="AC54" s="57">
        <v>0.99731199999999998</v>
      </c>
      <c r="AD54" s="57">
        <v>0.98999499999999996</v>
      </c>
      <c r="AE54" s="57">
        <v>1.0869949999999999</v>
      </c>
      <c r="AF54" s="57">
        <v>0.99325200000000002</v>
      </c>
      <c r="AG54" s="57">
        <v>0.99325200000000002</v>
      </c>
      <c r="AH54" s="57">
        <v>1.0506439999999999</v>
      </c>
      <c r="AI54" s="57">
        <v>1.0506439999999999</v>
      </c>
      <c r="AJ54" s="57">
        <v>1.022618</v>
      </c>
      <c r="AK54" s="57">
        <v>1.022618</v>
      </c>
      <c r="AL54" s="57">
        <v>1.062764</v>
      </c>
      <c r="AM54" s="57">
        <v>0.99731199999999998</v>
      </c>
      <c r="AN54" s="57">
        <v>0.99731199999999998</v>
      </c>
      <c r="AO54" s="57">
        <v>0.99479399999999996</v>
      </c>
      <c r="AP54" s="57">
        <v>1.0510330000000001</v>
      </c>
      <c r="AQ54" s="57">
        <v>1.0510330000000001</v>
      </c>
      <c r="AR54" s="57">
        <v>0.995394</v>
      </c>
      <c r="AS54" s="57">
        <v>0.995394</v>
      </c>
      <c r="AT54" s="57">
        <v>1.045356</v>
      </c>
    </row>
    <row r="55" spans="1:46" x14ac:dyDescent="0.25">
      <c r="A55" s="65">
        <v>2021</v>
      </c>
      <c r="B55" s="65">
        <v>12</v>
      </c>
      <c r="C55" s="63">
        <v>3</v>
      </c>
      <c r="D55" s="64">
        <v>6</v>
      </c>
      <c r="E55" s="5">
        <v>1.0425530000000001</v>
      </c>
      <c r="F55" s="57">
        <v>1.0425530000000001</v>
      </c>
      <c r="G55" s="57">
        <v>0.99140099999999998</v>
      </c>
      <c r="H55" s="57">
        <v>0.99140300000000003</v>
      </c>
      <c r="I55" s="57">
        <v>0.992475</v>
      </c>
      <c r="J55" s="57">
        <v>0.992475</v>
      </c>
      <c r="K55" s="57">
        <v>0.99479399999999996</v>
      </c>
      <c r="L55" s="57">
        <v>0.99479399999999996</v>
      </c>
      <c r="M55" s="57">
        <v>1.0506439999999999</v>
      </c>
      <c r="N55" s="57">
        <v>1.0506439999999999</v>
      </c>
      <c r="O55" s="57">
        <v>1.045356</v>
      </c>
      <c r="P55" s="57">
        <v>1.045356</v>
      </c>
      <c r="Q55" s="57">
        <v>1.02091</v>
      </c>
      <c r="R55" s="57">
        <v>1.045356</v>
      </c>
      <c r="S55" s="57">
        <v>1.045356</v>
      </c>
      <c r="T55" s="57">
        <v>1.0425530000000001</v>
      </c>
      <c r="U55" s="57">
        <v>1.0425530000000001</v>
      </c>
      <c r="V55" s="57">
        <v>1.062764</v>
      </c>
      <c r="W55" s="57">
        <v>1.086865</v>
      </c>
      <c r="X55" s="57">
        <v>1.086865</v>
      </c>
      <c r="Y55" s="57">
        <v>1.064233</v>
      </c>
      <c r="Z55" s="57">
        <v>1.064233</v>
      </c>
      <c r="AA55" s="57">
        <v>0.99479399999999996</v>
      </c>
      <c r="AB55" s="57">
        <v>0.99479399999999996</v>
      </c>
      <c r="AC55" s="57">
        <v>0.99731199999999998</v>
      </c>
      <c r="AD55" s="57">
        <v>0.98999499999999996</v>
      </c>
      <c r="AE55" s="57">
        <v>1.0869949999999999</v>
      </c>
      <c r="AF55" s="57">
        <v>0.99325200000000002</v>
      </c>
      <c r="AG55" s="57">
        <v>0.99325200000000002</v>
      </c>
      <c r="AH55" s="57">
        <v>1.0506439999999999</v>
      </c>
      <c r="AI55" s="57">
        <v>1.0506439999999999</v>
      </c>
      <c r="AJ55" s="57">
        <v>1.022618</v>
      </c>
      <c r="AK55" s="57">
        <v>1.022618</v>
      </c>
      <c r="AL55" s="57">
        <v>1.062764</v>
      </c>
      <c r="AM55" s="57">
        <v>0.99731199999999998</v>
      </c>
      <c r="AN55" s="57">
        <v>0.99731199999999998</v>
      </c>
      <c r="AO55" s="57">
        <v>0.99479399999999996</v>
      </c>
      <c r="AP55" s="57">
        <v>1.0510330000000001</v>
      </c>
      <c r="AQ55" s="57">
        <v>1.0510330000000001</v>
      </c>
      <c r="AR55" s="57">
        <v>0.995394</v>
      </c>
      <c r="AS55" s="57">
        <v>0.995394</v>
      </c>
      <c r="AT55" s="57">
        <v>1.045356</v>
      </c>
    </row>
    <row r="56" spans="1:46" x14ac:dyDescent="0.25">
      <c r="A56" s="65">
        <v>2021</v>
      </c>
      <c r="B56" s="65">
        <v>12</v>
      </c>
      <c r="C56" s="63">
        <v>3</v>
      </c>
      <c r="D56" s="64">
        <v>7</v>
      </c>
      <c r="E56" s="5">
        <v>1.0425530000000001</v>
      </c>
      <c r="F56" s="57">
        <v>1.0425530000000001</v>
      </c>
      <c r="G56" s="57">
        <v>0.99140099999999998</v>
      </c>
      <c r="H56" s="57">
        <v>0.99140300000000003</v>
      </c>
      <c r="I56" s="57">
        <v>0.992475</v>
      </c>
      <c r="J56" s="57">
        <v>0.992475</v>
      </c>
      <c r="K56" s="57">
        <v>0.99479399999999996</v>
      </c>
      <c r="L56" s="57">
        <v>0.99479399999999996</v>
      </c>
      <c r="M56" s="57">
        <v>1.0506439999999999</v>
      </c>
      <c r="N56" s="57">
        <v>1.0506439999999999</v>
      </c>
      <c r="O56" s="57">
        <v>1.045356</v>
      </c>
      <c r="P56" s="57">
        <v>1.045356</v>
      </c>
      <c r="Q56" s="57">
        <v>1.02091</v>
      </c>
      <c r="R56" s="57">
        <v>1.045356</v>
      </c>
      <c r="S56" s="57">
        <v>1.045356</v>
      </c>
      <c r="T56" s="57">
        <v>1.0425530000000001</v>
      </c>
      <c r="U56" s="57">
        <v>1.0425530000000001</v>
      </c>
      <c r="V56" s="57">
        <v>1.062764</v>
      </c>
      <c r="W56" s="57">
        <v>1.086865</v>
      </c>
      <c r="X56" s="57">
        <v>1.086865</v>
      </c>
      <c r="Y56" s="57">
        <v>1.064233</v>
      </c>
      <c r="Z56" s="57">
        <v>1.064233</v>
      </c>
      <c r="AA56" s="57">
        <v>0.99479399999999996</v>
      </c>
      <c r="AB56" s="57">
        <v>0.99479399999999996</v>
      </c>
      <c r="AC56" s="57">
        <v>0.99731199999999998</v>
      </c>
      <c r="AD56" s="57">
        <v>0.98999499999999996</v>
      </c>
      <c r="AE56" s="57">
        <v>1.0869949999999999</v>
      </c>
      <c r="AF56" s="57">
        <v>0.99325200000000002</v>
      </c>
      <c r="AG56" s="57">
        <v>0.99325200000000002</v>
      </c>
      <c r="AH56" s="57">
        <v>1.0506439999999999</v>
      </c>
      <c r="AI56" s="57">
        <v>1.0506439999999999</v>
      </c>
      <c r="AJ56" s="57">
        <v>1.022618</v>
      </c>
      <c r="AK56" s="57">
        <v>1.022618</v>
      </c>
      <c r="AL56" s="57">
        <v>1.062764</v>
      </c>
      <c r="AM56" s="57">
        <v>0.99731199999999998</v>
      </c>
      <c r="AN56" s="57">
        <v>0.99731199999999998</v>
      </c>
      <c r="AO56" s="57">
        <v>0.99479399999999996</v>
      </c>
      <c r="AP56" s="57">
        <v>1.0510330000000001</v>
      </c>
      <c r="AQ56" s="57">
        <v>1.0510330000000001</v>
      </c>
      <c r="AR56" s="57">
        <v>0.995394</v>
      </c>
      <c r="AS56" s="57">
        <v>0.995394</v>
      </c>
      <c r="AT56" s="57">
        <v>1.045356</v>
      </c>
    </row>
    <row r="57" spans="1:46" x14ac:dyDescent="0.25">
      <c r="A57" s="65">
        <v>2021</v>
      </c>
      <c r="B57" s="65">
        <v>12</v>
      </c>
      <c r="C57" s="63">
        <v>3</v>
      </c>
      <c r="D57" s="64">
        <v>8</v>
      </c>
      <c r="E57" s="5">
        <v>1.0425530000000001</v>
      </c>
      <c r="F57" s="57">
        <v>1.0425530000000001</v>
      </c>
      <c r="G57" s="57">
        <v>0.99140099999999998</v>
      </c>
      <c r="H57" s="57">
        <v>0.99140300000000003</v>
      </c>
      <c r="I57" s="57">
        <v>0.992475</v>
      </c>
      <c r="J57" s="57">
        <v>0.992475</v>
      </c>
      <c r="K57" s="57">
        <v>0.99479399999999996</v>
      </c>
      <c r="L57" s="57">
        <v>0.99479399999999996</v>
      </c>
      <c r="M57" s="57">
        <v>1.0506439999999999</v>
      </c>
      <c r="N57" s="57">
        <v>1.0506439999999999</v>
      </c>
      <c r="O57" s="57">
        <v>1.045356</v>
      </c>
      <c r="P57" s="57">
        <v>1.045356</v>
      </c>
      <c r="Q57" s="57">
        <v>1.02091</v>
      </c>
      <c r="R57" s="57">
        <v>1.045356</v>
      </c>
      <c r="S57" s="57">
        <v>1.045356</v>
      </c>
      <c r="T57" s="57">
        <v>1.0425530000000001</v>
      </c>
      <c r="U57" s="57">
        <v>1.0425530000000001</v>
      </c>
      <c r="V57" s="57">
        <v>1.062764</v>
      </c>
      <c r="W57" s="57">
        <v>1.086865</v>
      </c>
      <c r="X57" s="57">
        <v>1.086865</v>
      </c>
      <c r="Y57" s="57">
        <v>1.064233</v>
      </c>
      <c r="Z57" s="57">
        <v>1.064233</v>
      </c>
      <c r="AA57" s="57">
        <v>0.99479399999999996</v>
      </c>
      <c r="AB57" s="57">
        <v>0.99479399999999996</v>
      </c>
      <c r="AC57" s="57">
        <v>0.99731199999999998</v>
      </c>
      <c r="AD57" s="57">
        <v>0.98999499999999996</v>
      </c>
      <c r="AE57" s="57">
        <v>1.0869949999999999</v>
      </c>
      <c r="AF57" s="57">
        <v>0.99325200000000002</v>
      </c>
      <c r="AG57" s="57">
        <v>0.99325200000000002</v>
      </c>
      <c r="AH57" s="57">
        <v>1.0506439999999999</v>
      </c>
      <c r="AI57" s="57">
        <v>1.0506439999999999</v>
      </c>
      <c r="AJ57" s="57">
        <v>1.022618</v>
      </c>
      <c r="AK57" s="57">
        <v>1.022618</v>
      </c>
      <c r="AL57" s="57">
        <v>1.062764</v>
      </c>
      <c r="AM57" s="57">
        <v>0.99731199999999998</v>
      </c>
      <c r="AN57" s="57">
        <v>0.99731199999999998</v>
      </c>
      <c r="AO57" s="57">
        <v>0.99479399999999996</v>
      </c>
      <c r="AP57" s="57">
        <v>1.0510330000000001</v>
      </c>
      <c r="AQ57" s="57">
        <v>1.0510330000000001</v>
      </c>
      <c r="AR57" s="57">
        <v>0.995394</v>
      </c>
      <c r="AS57" s="57">
        <v>0.995394</v>
      </c>
      <c r="AT57" s="57">
        <v>1.045356</v>
      </c>
    </row>
    <row r="58" spans="1:46" x14ac:dyDescent="0.25">
      <c r="A58" s="65">
        <v>2021</v>
      </c>
      <c r="B58" s="65">
        <v>12</v>
      </c>
      <c r="C58" s="63">
        <v>3</v>
      </c>
      <c r="D58" s="64">
        <v>9</v>
      </c>
      <c r="E58" s="5">
        <v>1.0425530000000001</v>
      </c>
      <c r="F58" s="57">
        <v>1.0425530000000001</v>
      </c>
      <c r="G58" s="57">
        <v>0.99140099999999998</v>
      </c>
      <c r="H58" s="57">
        <v>0.99140300000000003</v>
      </c>
      <c r="I58" s="57">
        <v>0.992475</v>
      </c>
      <c r="J58" s="57">
        <v>0.992475</v>
      </c>
      <c r="K58" s="57">
        <v>0.99479399999999996</v>
      </c>
      <c r="L58" s="57">
        <v>0.99479399999999996</v>
      </c>
      <c r="M58" s="57">
        <v>1.0506439999999999</v>
      </c>
      <c r="N58" s="57">
        <v>1.0506439999999999</v>
      </c>
      <c r="O58" s="57">
        <v>1.045356</v>
      </c>
      <c r="P58" s="57">
        <v>1.045356</v>
      </c>
      <c r="Q58" s="57">
        <v>1.02091</v>
      </c>
      <c r="R58" s="57">
        <v>1.045356</v>
      </c>
      <c r="S58" s="57">
        <v>1.045356</v>
      </c>
      <c r="T58" s="57">
        <v>1.0425530000000001</v>
      </c>
      <c r="U58" s="57">
        <v>1.0425530000000001</v>
      </c>
      <c r="V58" s="57">
        <v>1.062764</v>
      </c>
      <c r="W58" s="57">
        <v>1.086865</v>
      </c>
      <c r="X58" s="57">
        <v>1.086865</v>
      </c>
      <c r="Y58" s="57">
        <v>1.064233</v>
      </c>
      <c r="Z58" s="57">
        <v>1.064233</v>
      </c>
      <c r="AA58" s="57">
        <v>0.99479399999999996</v>
      </c>
      <c r="AB58" s="57">
        <v>0.99479399999999996</v>
      </c>
      <c r="AC58" s="57">
        <v>0.99731199999999998</v>
      </c>
      <c r="AD58" s="57">
        <v>0.98999499999999996</v>
      </c>
      <c r="AE58" s="57">
        <v>1.0869949999999999</v>
      </c>
      <c r="AF58" s="57">
        <v>0.99325200000000002</v>
      </c>
      <c r="AG58" s="57">
        <v>0.99325200000000002</v>
      </c>
      <c r="AH58" s="57">
        <v>1.0506439999999999</v>
      </c>
      <c r="AI58" s="57">
        <v>1.0506439999999999</v>
      </c>
      <c r="AJ58" s="57">
        <v>1.022618</v>
      </c>
      <c r="AK58" s="57">
        <v>1.022618</v>
      </c>
      <c r="AL58" s="57">
        <v>1.062764</v>
      </c>
      <c r="AM58" s="57">
        <v>0.99731199999999998</v>
      </c>
      <c r="AN58" s="57">
        <v>0.99731199999999998</v>
      </c>
      <c r="AO58" s="57">
        <v>0.99479399999999996</v>
      </c>
      <c r="AP58" s="57">
        <v>1.0510330000000001</v>
      </c>
      <c r="AQ58" s="57">
        <v>1.0510330000000001</v>
      </c>
      <c r="AR58" s="57">
        <v>0.995394</v>
      </c>
      <c r="AS58" s="57">
        <v>0.995394</v>
      </c>
      <c r="AT58" s="57">
        <v>1.045356</v>
      </c>
    </row>
    <row r="59" spans="1:46" x14ac:dyDescent="0.25">
      <c r="A59" s="65">
        <v>2021</v>
      </c>
      <c r="B59" s="65">
        <v>12</v>
      </c>
      <c r="C59" s="63">
        <v>3</v>
      </c>
      <c r="D59" s="64">
        <v>10</v>
      </c>
      <c r="E59" s="5">
        <v>1.0425530000000001</v>
      </c>
      <c r="F59" s="57">
        <v>1.0425530000000001</v>
      </c>
      <c r="G59" s="57">
        <v>0.99140099999999998</v>
      </c>
      <c r="H59" s="57">
        <v>0.99140300000000003</v>
      </c>
      <c r="I59" s="57">
        <v>0.992475</v>
      </c>
      <c r="J59" s="57">
        <v>0.992475</v>
      </c>
      <c r="K59" s="57">
        <v>0.99479399999999996</v>
      </c>
      <c r="L59" s="57">
        <v>0.99479399999999996</v>
      </c>
      <c r="M59" s="57">
        <v>1.0506439999999999</v>
      </c>
      <c r="N59" s="57">
        <v>1.0506439999999999</v>
      </c>
      <c r="O59" s="57">
        <v>1.045356</v>
      </c>
      <c r="P59" s="57">
        <v>1.045356</v>
      </c>
      <c r="Q59" s="57">
        <v>1.02091</v>
      </c>
      <c r="R59" s="57">
        <v>1.045356</v>
      </c>
      <c r="S59" s="57">
        <v>1.045356</v>
      </c>
      <c r="T59" s="57">
        <v>1.0425530000000001</v>
      </c>
      <c r="U59" s="57">
        <v>1.0425530000000001</v>
      </c>
      <c r="V59" s="57">
        <v>1.062764</v>
      </c>
      <c r="W59" s="57">
        <v>1.086865</v>
      </c>
      <c r="X59" s="57">
        <v>1.086865</v>
      </c>
      <c r="Y59" s="57">
        <v>1.064233</v>
      </c>
      <c r="Z59" s="57">
        <v>1.064233</v>
      </c>
      <c r="AA59" s="57">
        <v>0.99479399999999996</v>
      </c>
      <c r="AB59" s="57">
        <v>0.99479399999999996</v>
      </c>
      <c r="AC59" s="57">
        <v>0.99731199999999998</v>
      </c>
      <c r="AD59" s="57">
        <v>0.98999499999999996</v>
      </c>
      <c r="AE59" s="57">
        <v>1.0869949999999999</v>
      </c>
      <c r="AF59" s="57">
        <v>0.99325200000000002</v>
      </c>
      <c r="AG59" s="57">
        <v>0.99325200000000002</v>
      </c>
      <c r="AH59" s="57">
        <v>1.0506439999999999</v>
      </c>
      <c r="AI59" s="57">
        <v>1.0506439999999999</v>
      </c>
      <c r="AJ59" s="57">
        <v>1.022618</v>
      </c>
      <c r="AK59" s="57">
        <v>1.022618</v>
      </c>
      <c r="AL59" s="57">
        <v>1.062764</v>
      </c>
      <c r="AM59" s="57">
        <v>0.99731199999999998</v>
      </c>
      <c r="AN59" s="57">
        <v>0.99731199999999998</v>
      </c>
      <c r="AO59" s="57">
        <v>0.99479399999999996</v>
      </c>
      <c r="AP59" s="57">
        <v>1.0510330000000001</v>
      </c>
      <c r="AQ59" s="57">
        <v>1.0510330000000001</v>
      </c>
      <c r="AR59" s="57">
        <v>0.995394</v>
      </c>
      <c r="AS59" s="57">
        <v>0.995394</v>
      </c>
      <c r="AT59" s="57">
        <v>1.045356</v>
      </c>
    </row>
    <row r="60" spans="1:46" x14ac:dyDescent="0.25">
      <c r="A60" s="65">
        <v>2021</v>
      </c>
      <c r="B60" s="65">
        <v>12</v>
      </c>
      <c r="C60" s="63">
        <v>3</v>
      </c>
      <c r="D60" s="64">
        <v>11</v>
      </c>
      <c r="E60" s="5">
        <v>1.0425530000000001</v>
      </c>
      <c r="F60" s="57">
        <v>1.0425530000000001</v>
      </c>
      <c r="G60" s="57">
        <v>0.99140099999999998</v>
      </c>
      <c r="H60" s="57">
        <v>0.99140300000000003</v>
      </c>
      <c r="I60" s="57">
        <v>0.992475</v>
      </c>
      <c r="J60" s="57">
        <v>0.992475</v>
      </c>
      <c r="K60" s="57">
        <v>0.99479399999999996</v>
      </c>
      <c r="L60" s="57">
        <v>0.99479399999999996</v>
      </c>
      <c r="M60" s="57">
        <v>1.0506439999999999</v>
      </c>
      <c r="N60" s="57">
        <v>1.0506439999999999</v>
      </c>
      <c r="O60" s="57">
        <v>1.045356</v>
      </c>
      <c r="P60" s="57">
        <v>1.045356</v>
      </c>
      <c r="Q60" s="57">
        <v>1.02091</v>
      </c>
      <c r="R60" s="57">
        <v>1.045356</v>
      </c>
      <c r="S60" s="57">
        <v>1.045356</v>
      </c>
      <c r="T60" s="57">
        <v>1.0425530000000001</v>
      </c>
      <c r="U60" s="57">
        <v>1.0425530000000001</v>
      </c>
      <c r="V60" s="57">
        <v>1.062764</v>
      </c>
      <c r="W60" s="57">
        <v>1.086865</v>
      </c>
      <c r="X60" s="57">
        <v>1.086865</v>
      </c>
      <c r="Y60" s="57">
        <v>1.064233</v>
      </c>
      <c r="Z60" s="57">
        <v>1.064233</v>
      </c>
      <c r="AA60" s="57">
        <v>0.99479399999999996</v>
      </c>
      <c r="AB60" s="57">
        <v>0.99479399999999996</v>
      </c>
      <c r="AC60" s="57">
        <v>0.99731199999999998</v>
      </c>
      <c r="AD60" s="57">
        <v>0.98999499999999996</v>
      </c>
      <c r="AE60" s="57">
        <v>1.0869949999999999</v>
      </c>
      <c r="AF60" s="57">
        <v>0.99325200000000002</v>
      </c>
      <c r="AG60" s="57">
        <v>0.99325200000000002</v>
      </c>
      <c r="AH60" s="57">
        <v>1.0506439999999999</v>
      </c>
      <c r="AI60" s="57">
        <v>1.0506439999999999</v>
      </c>
      <c r="AJ60" s="57">
        <v>1.022618</v>
      </c>
      <c r="AK60" s="57">
        <v>1.022618</v>
      </c>
      <c r="AL60" s="57">
        <v>1.062764</v>
      </c>
      <c r="AM60" s="57">
        <v>0.99731199999999998</v>
      </c>
      <c r="AN60" s="57">
        <v>0.99731199999999998</v>
      </c>
      <c r="AO60" s="57">
        <v>0.99479399999999996</v>
      </c>
      <c r="AP60" s="57">
        <v>1.0510330000000001</v>
      </c>
      <c r="AQ60" s="57">
        <v>1.0510330000000001</v>
      </c>
      <c r="AR60" s="57">
        <v>0.995394</v>
      </c>
      <c r="AS60" s="57">
        <v>0.995394</v>
      </c>
      <c r="AT60" s="57">
        <v>1.045356</v>
      </c>
    </row>
    <row r="61" spans="1:46" x14ac:dyDescent="0.25">
      <c r="A61" s="65">
        <v>2021</v>
      </c>
      <c r="B61" s="65">
        <v>12</v>
      </c>
      <c r="C61" s="63">
        <v>3</v>
      </c>
      <c r="D61" s="64">
        <v>12</v>
      </c>
      <c r="E61" s="5">
        <v>1.0425530000000001</v>
      </c>
      <c r="F61" s="57">
        <v>1.0425530000000001</v>
      </c>
      <c r="G61" s="57">
        <v>0.99140099999999998</v>
      </c>
      <c r="H61" s="57">
        <v>0.99140300000000003</v>
      </c>
      <c r="I61" s="57">
        <v>0.992475</v>
      </c>
      <c r="J61" s="57">
        <v>0.992475</v>
      </c>
      <c r="K61" s="57">
        <v>0.99479399999999996</v>
      </c>
      <c r="L61" s="57">
        <v>0.99479399999999996</v>
      </c>
      <c r="M61" s="57">
        <v>1.0506439999999999</v>
      </c>
      <c r="N61" s="57">
        <v>1.0506439999999999</v>
      </c>
      <c r="O61" s="57">
        <v>1.045356</v>
      </c>
      <c r="P61" s="57">
        <v>1.045356</v>
      </c>
      <c r="Q61" s="57">
        <v>1.02091</v>
      </c>
      <c r="R61" s="57">
        <v>1.045356</v>
      </c>
      <c r="S61" s="57">
        <v>1.045356</v>
      </c>
      <c r="T61" s="57">
        <v>1.0425530000000001</v>
      </c>
      <c r="U61" s="57">
        <v>1.0425530000000001</v>
      </c>
      <c r="V61" s="57">
        <v>1.062764</v>
      </c>
      <c r="W61" s="57">
        <v>1.086865</v>
      </c>
      <c r="X61" s="57">
        <v>1.086865</v>
      </c>
      <c r="Y61" s="57">
        <v>1.064233</v>
      </c>
      <c r="Z61" s="57">
        <v>1.064233</v>
      </c>
      <c r="AA61" s="57">
        <v>0.99479399999999996</v>
      </c>
      <c r="AB61" s="57">
        <v>0.99479399999999996</v>
      </c>
      <c r="AC61" s="57">
        <v>0.99731199999999998</v>
      </c>
      <c r="AD61" s="57">
        <v>0.98999499999999996</v>
      </c>
      <c r="AE61" s="57">
        <v>1.0869949999999999</v>
      </c>
      <c r="AF61" s="57">
        <v>0.99325200000000002</v>
      </c>
      <c r="AG61" s="57">
        <v>0.99325200000000002</v>
      </c>
      <c r="AH61" s="57">
        <v>1.0506439999999999</v>
      </c>
      <c r="AI61" s="57">
        <v>1.0506439999999999</v>
      </c>
      <c r="AJ61" s="57">
        <v>1.022618</v>
      </c>
      <c r="AK61" s="57">
        <v>1.022618</v>
      </c>
      <c r="AL61" s="57">
        <v>1.062764</v>
      </c>
      <c r="AM61" s="57">
        <v>0.99731199999999998</v>
      </c>
      <c r="AN61" s="57">
        <v>0.99731199999999998</v>
      </c>
      <c r="AO61" s="57">
        <v>0.99479399999999996</v>
      </c>
      <c r="AP61" s="57">
        <v>1.0510330000000001</v>
      </c>
      <c r="AQ61" s="57">
        <v>1.0510330000000001</v>
      </c>
      <c r="AR61" s="57">
        <v>0.995394</v>
      </c>
      <c r="AS61" s="57">
        <v>0.995394</v>
      </c>
      <c r="AT61" s="57">
        <v>1.045356</v>
      </c>
    </row>
    <row r="62" spans="1:46" x14ac:dyDescent="0.25">
      <c r="A62" s="65">
        <v>2021</v>
      </c>
      <c r="B62" s="65">
        <v>12</v>
      </c>
      <c r="C62" s="63">
        <v>3</v>
      </c>
      <c r="D62" s="64">
        <v>13</v>
      </c>
      <c r="E62" s="5">
        <v>1.0425530000000001</v>
      </c>
      <c r="F62" s="57">
        <v>1.0425530000000001</v>
      </c>
      <c r="G62" s="57">
        <v>0.99140099999999998</v>
      </c>
      <c r="H62" s="57">
        <v>0.99140300000000003</v>
      </c>
      <c r="I62" s="57">
        <v>0.992475</v>
      </c>
      <c r="J62" s="57">
        <v>0.992475</v>
      </c>
      <c r="K62" s="57">
        <v>0.99479399999999996</v>
      </c>
      <c r="L62" s="57">
        <v>0.99479399999999996</v>
      </c>
      <c r="M62" s="57">
        <v>1.0506439999999999</v>
      </c>
      <c r="N62" s="57">
        <v>1.0506439999999999</v>
      </c>
      <c r="O62" s="57">
        <v>1.045356</v>
      </c>
      <c r="P62" s="57">
        <v>1.045356</v>
      </c>
      <c r="Q62" s="57">
        <v>1.02091</v>
      </c>
      <c r="R62" s="57">
        <v>1.045356</v>
      </c>
      <c r="S62" s="57">
        <v>1.045356</v>
      </c>
      <c r="T62" s="57">
        <v>1.0425530000000001</v>
      </c>
      <c r="U62" s="57">
        <v>1.0425530000000001</v>
      </c>
      <c r="V62" s="57">
        <v>1.062764</v>
      </c>
      <c r="W62" s="57">
        <v>1.086865</v>
      </c>
      <c r="X62" s="57">
        <v>1.086865</v>
      </c>
      <c r="Y62" s="57">
        <v>1.064233</v>
      </c>
      <c r="Z62" s="57">
        <v>1.064233</v>
      </c>
      <c r="AA62" s="57">
        <v>0.99479399999999996</v>
      </c>
      <c r="AB62" s="57">
        <v>0.99479399999999996</v>
      </c>
      <c r="AC62" s="57">
        <v>0.99731199999999998</v>
      </c>
      <c r="AD62" s="57">
        <v>0.98999499999999996</v>
      </c>
      <c r="AE62" s="57">
        <v>1.0869949999999999</v>
      </c>
      <c r="AF62" s="57">
        <v>0.99325200000000002</v>
      </c>
      <c r="AG62" s="57">
        <v>0.99325200000000002</v>
      </c>
      <c r="AH62" s="57">
        <v>1.0506439999999999</v>
      </c>
      <c r="AI62" s="57">
        <v>1.0506439999999999</v>
      </c>
      <c r="AJ62" s="57">
        <v>1.022618</v>
      </c>
      <c r="AK62" s="57">
        <v>1.022618</v>
      </c>
      <c r="AL62" s="57">
        <v>1.062764</v>
      </c>
      <c r="AM62" s="57">
        <v>0.99731199999999998</v>
      </c>
      <c r="AN62" s="57">
        <v>0.99731199999999998</v>
      </c>
      <c r="AO62" s="57">
        <v>0.99479399999999996</v>
      </c>
      <c r="AP62" s="57">
        <v>1.0510330000000001</v>
      </c>
      <c r="AQ62" s="57">
        <v>1.0510330000000001</v>
      </c>
      <c r="AR62" s="57">
        <v>0.995394</v>
      </c>
      <c r="AS62" s="57">
        <v>0.995394</v>
      </c>
      <c r="AT62" s="57">
        <v>1.045356</v>
      </c>
    </row>
    <row r="63" spans="1:46" x14ac:dyDescent="0.25">
      <c r="A63" s="65">
        <v>2021</v>
      </c>
      <c r="B63" s="65">
        <v>12</v>
      </c>
      <c r="C63" s="63">
        <v>3</v>
      </c>
      <c r="D63" s="64">
        <v>14</v>
      </c>
      <c r="E63" s="5">
        <v>1.0425530000000001</v>
      </c>
      <c r="F63" s="57">
        <v>1.0425530000000001</v>
      </c>
      <c r="G63" s="57">
        <v>0.99140099999999998</v>
      </c>
      <c r="H63" s="57">
        <v>0.99140300000000003</v>
      </c>
      <c r="I63" s="57">
        <v>0.992475</v>
      </c>
      <c r="J63" s="57">
        <v>0.992475</v>
      </c>
      <c r="K63" s="57">
        <v>0.99479399999999996</v>
      </c>
      <c r="L63" s="57">
        <v>0.99479399999999996</v>
      </c>
      <c r="M63" s="57">
        <v>1.0506439999999999</v>
      </c>
      <c r="N63" s="57">
        <v>1.0506439999999999</v>
      </c>
      <c r="O63" s="57">
        <v>1.045356</v>
      </c>
      <c r="P63" s="57">
        <v>1.045356</v>
      </c>
      <c r="Q63" s="57">
        <v>1.02091</v>
      </c>
      <c r="R63" s="57">
        <v>1.045356</v>
      </c>
      <c r="S63" s="57">
        <v>1.045356</v>
      </c>
      <c r="T63" s="57">
        <v>1.0425530000000001</v>
      </c>
      <c r="U63" s="57">
        <v>1.0425530000000001</v>
      </c>
      <c r="V63" s="57">
        <v>1.062764</v>
      </c>
      <c r="W63" s="57">
        <v>1.086865</v>
      </c>
      <c r="X63" s="57">
        <v>1.086865</v>
      </c>
      <c r="Y63" s="57">
        <v>1.064233</v>
      </c>
      <c r="Z63" s="57">
        <v>1.064233</v>
      </c>
      <c r="AA63" s="57">
        <v>0.99479399999999996</v>
      </c>
      <c r="AB63" s="57">
        <v>0.99479399999999996</v>
      </c>
      <c r="AC63" s="57">
        <v>0.99731199999999998</v>
      </c>
      <c r="AD63" s="57">
        <v>0.98999499999999996</v>
      </c>
      <c r="AE63" s="57">
        <v>1.0869949999999999</v>
      </c>
      <c r="AF63" s="57">
        <v>0.99325200000000002</v>
      </c>
      <c r="AG63" s="57">
        <v>0.99325200000000002</v>
      </c>
      <c r="AH63" s="57">
        <v>1.0506439999999999</v>
      </c>
      <c r="AI63" s="57">
        <v>1.0506439999999999</v>
      </c>
      <c r="AJ63" s="57">
        <v>1.022618</v>
      </c>
      <c r="AK63" s="57">
        <v>1.022618</v>
      </c>
      <c r="AL63" s="57">
        <v>1.062764</v>
      </c>
      <c r="AM63" s="57">
        <v>0.99731199999999998</v>
      </c>
      <c r="AN63" s="57">
        <v>0.99731199999999998</v>
      </c>
      <c r="AO63" s="57">
        <v>0.99479399999999996</v>
      </c>
      <c r="AP63" s="57">
        <v>1.0510330000000001</v>
      </c>
      <c r="AQ63" s="57">
        <v>1.0510330000000001</v>
      </c>
      <c r="AR63" s="57">
        <v>0.995394</v>
      </c>
      <c r="AS63" s="57">
        <v>0.995394</v>
      </c>
      <c r="AT63" s="57">
        <v>1.045356</v>
      </c>
    </row>
    <row r="64" spans="1:46" x14ac:dyDescent="0.25">
      <c r="A64" s="65">
        <v>2021</v>
      </c>
      <c r="B64" s="65">
        <v>12</v>
      </c>
      <c r="C64" s="63">
        <v>3</v>
      </c>
      <c r="D64" s="64">
        <v>15</v>
      </c>
      <c r="E64" s="5">
        <v>1.0425530000000001</v>
      </c>
      <c r="F64" s="57">
        <v>1.0425530000000001</v>
      </c>
      <c r="G64" s="57">
        <v>0.99140099999999998</v>
      </c>
      <c r="H64" s="57">
        <v>0.99140300000000003</v>
      </c>
      <c r="I64" s="57">
        <v>0.992475</v>
      </c>
      <c r="J64" s="57">
        <v>0.992475</v>
      </c>
      <c r="K64" s="57">
        <v>0.99479399999999996</v>
      </c>
      <c r="L64" s="57">
        <v>0.99479399999999996</v>
      </c>
      <c r="M64" s="57">
        <v>1.0506439999999999</v>
      </c>
      <c r="N64" s="57">
        <v>1.0506439999999999</v>
      </c>
      <c r="O64" s="57">
        <v>1.045356</v>
      </c>
      <c r="P64" s="57">
        <v>1.045356</v>
      </c>
      <c r="Q64" s="57">
        <v>1.02091</v>
      </c>
      <c r="R64" s="57">
        <v>1.045356</v>
      </c>
      <c r="S64" s="57">
        <v>1.045356</v>
      </c>
      <c r="T64" s="57">
        <v>1.0425530000000001</v>
      </c>
      <c r="U64" s="57">
        <v>1.0425530000000001</v>
      </c>
      <c r="V64" s="57">
        <v>1.062764</v>
      </c>
      <c r="W64" s="57">
        <v>1.086865</v>
      </c>
      <c r="X64" s="57">
        <v>1.086865</v>
      </c>
      <c r="Y64" s="57">
        <v>1.064233</v>
      </c>
      <c r="Z64" s="57">
        <v>1.064233</v>
      </c>
      <c r="AA64" s="57">
        <v>0.99479399999999996</v>
      </c>
      <c r="AB64" s="57">
        <v>0.99479399999999996</v>
      </c>
      <c r="AC64" s="57">
        <v>0.99731199999999998</v>
      </c>
      <c r="AD64" s="57">
        <v>0.98999499999999996</v>
      </c>
      <c r="AE64" s="57">
        <v>1.0869949999999999</v>
      </c>
      <c r="AF64" s="57">
        <v>0.99325200000000002</v>
      </c>
      <c r="AG64" s="57">
        <v>0.99325200000000002</v>
      </c>
      <c r="AH64" s="57">
        <v>1.0506439999999999</v>
      </c>
      <c r="AI64" s="57">
        <v>1.0506439999999999</v>
      </c>
      <c r="AJ64" s="57">
        <v>1.022618</v>
      </c>
      <c r="AK64" s="57">
        <v>1.022618</v>
      </c>
      <c r="AL64" s="57">
        <v>1.062764</v>
      </c>
      <c r="AM64" s="57">
        <v>0.99731199999999998</v>
      </c>
      <c r="AN64" s="57">
        <v>0.99731199999999998</v>
      </c>
      <c r="AO64" s="57">
        <v>0.99479399999999996</v>
      </c>
      <c r="AP64" s="57">
        <v>1.0510330000000001</v>
      </c>
      <c r="AQ64" s="57">
        <v>1.0510330000000001</v>
      </c>
      <c r="AR64" s="57">
        <v>0.995394</v>
      </c>
      <c r="AS64" s="57">
        <v>0.995394</v>
      </c>
      <c r="AT64" s="57">
        <v>1.045356</v>
      </c>
    </row>
    <row r="65" spans="1:46" x14ac:dyDescent="0.25">
      <c r="A65" s="65">
        <v>2021</v>
      </c>
      <c r="B65" s="65">
        <v>12</v>
      </c>
      <c r="C65" s="63">
        <v>3</v>
      </c>
      <c r="D65" s="64">
        <v>16</v>
      </c>
      <c r="E65" s="5">
        <v>1.0425530000000001</v>
      </c>
      <c r="F65" s="57">
        <v>1.0425530000000001</v>
      </c>
      <c r="G65" s="57">
        <v>0.99140099999999998</v>
      </c>
      <c r="H65" s="57">
        <v>0.99140300000000003</v>
      </c>
      <c r="I65" s="57">
        <v>0.992475</v>
      </c>
      <c r="J65" s="57">
        <v>0.992475</v>
      </c>
      <c r="K65" s="57">
        <v>0.99479399999999996</v>
      </c>
      <c r="L65" s="57">
        <v>0.99479399999999996</v>
      </c>
      <c r="M65" s="57">
        <v>1.0506439999999999</v>
      </c>
      <c r="N65" s="57">
        <v>1.0506439999999999</v>
      </c>
      <c r="O65" s="57">
        <v>1.045356</v>
      </c>
      <c r="P65" s="57">
        <v>1.045356</v>
      </c>
      <c r="Q65" s="57">
        <v>1.02091</v>
      </c>
      <c r="R65" s="57">
        <v>1.045356</v>
      </c>
      <c r="S65" s="57">
        <v>1.045356</v>
      </c>
      <c r="T65" s="57">
        <v>1.0425530000000001</v>
      </c>
      <c r="U65" s="57">
        <v>1.0425530000000001</v>
      </c>
      <c r="V65" s="57">
        <v>1.062764</v>
      </c>
      <c r="W65" s="57">
        <v>1.086865</v>
      </c>
      <c r="X65" s="57">
        <v>1.086865</v>
      </c>
      <c r="Y65" s="57">
        <v>1.064233</v>
      </c>
      <c r="Z65" s="57">
        <v>1.064233</v>
      </c>
      <c r="AA65" s="57">
        <v>0.99479399999999996</v>
      </c>
      <c r="AB65" s="57">
        <v>0.99479399999999996</v>
      </c>
      <c r="AC65" s="57">
        <v>0.99731199999999998</v>
      </c>
      <c r="AD65" s="57">
        <v>0.98999499999999996</v>
      </c>
      <c r="AE65" s="57">
        <v>1.0869949999999999</v>
      </c>
      <c r="AF65" s="57">
        <v>0.99325200000000002</v>
      </c>
      <c r="AG65" s="57">
        <v>0.99325200000000002</v>
      </c>
      <c r="AH65" s="57">
        <v>1.0506439999999999</v>
      </c>
      <c r="AI65" s="57">
        <v>1.0506439999999999</v>
      </c>
      <c r="AJ65" s="57">
        <v>1.022618</v>
      </c>
      <c r="AK65" s="57">
        <v>1.022618</v>
      </c>
      <c r="AL65" s="57">
        <v>1.062764</v>
      </c>
      <c r="AM65" s="57">
        <v>0.99731199999999998</v>
      </c>
      <c r="AN65" s="57">
        <v>0.99731199999999998</v>
      </c>
      <c r="AO65" s="57">
        <v>0.99479399999999996</v>
      </c>
      <c r="AP65" s="57">
        <v>1.0510330000000001</v>
      </c>
      <c r="AQ65" s="57">
        <v>1.0510330000000001</v>
      </c>
      <c r="AR65" s="57">
        <v>0.995394</v>
      </c>
      <c r="AS65" s="57">
        <v>0.995394</v>
      </c>
      <c r="AT65" s="57">
        <v>1.045356</v>
      </c>
    </row>
    <row r="66" spans="1:46" x14ac:dyDescent="0.25">
      <c r="A66" s="65">
        <v>2021</v>
      </c>
      <c r="B66" s="65">
        <v>12</v>
      </c>
      <c r="C66" s="63">
        <v>3</v>
      </c>
      <c r="D66" s="64">
        <v>17</v>
      </c>
      <c r="E66" s="5">
        <v>1.0425530000000001</v>
      </c>
      <c r="F66" s="57">
        <v>1.0425530000000001</v>
      </c>
      <c r="G66" s="57">
        <v>0.99140099999999998</v>
      </c>
      <c r="H66" s="57">
        <v>0.99140300000000003</v>
      </c>
      <c r="I66" s="57">
        <v>0.992475</v>
      </c>
      <c r="J66" s="57">
        <v>0.992475</v>
      </c>
      <c r="K66" s="57">
        <v>0.99479399999999996</v>
      </c>
      <c r="L66" s="57">
        <v>0.99479399999999996</v>
      </c>
      <c r="M66" s="57">
        <v>1.0506439999999999</v>
      </c>
      <c r="N66" s="57">
        <v>1.0506439999999999</v>
      </c>
      <c r="O66" s="57">
        <v>1.045356</v>
      </c>
      <c r="P66" s="57">
        <v>1.045356</v>
      </c>
      <c r="Q66" s="57">
        <v>1.02091</v>
      </c>
      <c r="R66" s="57">
        <v>1.045356</v>
      </c>
      <c r="S66" s="57">
        <v>1.045356</v>
      </c>
      <c r="T66" s="57">
        <v>1.0425530000000001</v>
      </c>
      <c r="U66" s="57">
        <v>1.0425530000000001</v>
      </c>
      <c r="V66" s="57">
        <v>1.062764</v>
      </c>
      <c r="W66" s="57">
        <v>1.086865</v>
      </c>
      <c r="X66" s="57">
        <v>1.086865</v>
      </c>
      <c r="Y66" s="57">
        <v>1.064233</v>
      </c>
      <c r="Z66" s="57">
        <v>1.064233</v>
      </c>
      <c r="AA66" s="57">
        <v>0.99479399999999996</v>
      </c>
      <c r="AB66" s="57">
        <v>0.99479399999999996</v>
      </c>
      <c r="AC66" s="57">
        <v>0.99731199999999998</v>
      </c>
      <c r="AD66" s="57">
        <v>0.98999499999999996</v>
      </c>
      <c r="AE66" s="57">
        <v>1.0869949999999999</v>
      </c>
      <c r="AF66" s="57">
        <v>0.99325200000000002</v>
      </c>
      <c r="AG66" s="57">
        <v>0.99325200000000002</v>
      </c>
      <c r="AH66" s="57">
        <v>1.0506439999999999</v>
      </c>
      <c r="AI66" s="57">
        <v>1.0506439999999999</v>
      </c>
      <c r="AJ66" s="57">
        <v>1.022618</v>
      </c>
      <c r="AK66" s="57">
        <v>1.022618</v>
      </c>
      <c r="AL66" s="57">
        <v>1.062764</v>
      </c>
      <c r="AM66" s="57">
        <v>0.99731199999999998</v>
      </c>
      <c r="AN66" s="57">
        <v>0.99731199999999998</v>
      </c>
      <c r="AO66" s="57">
        <v>0.99479399999999996</v>
      </c>
      <c r="AP66" s="57">
        <v>1.0510330000000001</v>
      </c>
      <c r="AQ66" s="57">
        <v>1.0510330000000001</v>
      </c>
      <c r="AR66" s="57">
        <v>0.995394</v>
      </c>
      <c r="AS66" s="57">
        <v>0.995394</v>
      </c>
      <c r="AT66" s="57">
        <v>1.045356</v>
      </c>
    </row>
    <row r="67" spans="1:46" x14ac:dyDescent="0.25">
      <c r="A67" s="65">
        <v>2021</v>
      </c>
      <c r="B67" s="65">
        <v>12</v>
      </c>
      <c r="C67" s="63">
        <v>3</v>
      </c>
      <c r="D67" s="64">
        <v>18</v>
      </c>
      <c r="E67" s="5">
        <v>1.0425530000000001</v>
      </c>
      <c r="F67" s="57">
        <v>1.0425530000000001</v>
      </c>
      <c r="G67" s="57">
        <v>0.99140099999999998</v>
      </c>
      <c r="H67" s="57">
        <v>0.99140300000000003</v>
      </c>
      <c r="I67" s="57">
        <v>0.992475</v>
      </c>
      <c r="J67" s="57">
        <v>0.992475</v>
      </c>
      <c r="K67" s="57">
        <v>0.99479399999999996</v>
      </c>
      <c r="L67" s="57">
        <v>0.99479399999999996</v>
      </c>
      <c r="M67" s="57">
        <v>1.0506439999999999</v>
      </c>
      <c r="N67" s="57">
        <v>1.0506439999999999</v>
      </c>
      <c r="O67" s="57">
        <v>1.045356</v>
      </c>
      <c r="P67" s="57">
        <v>1.045356</v>
      </c>
      <c r="Q67" s="57">
        <v>1.02091</v>
      </c>
      <c r="R67" s="57">
        <v>1.045356</v>
      </c>
      <c r="S67" s="57">
        <v>1.045356</v>
      </c>
      <c r="T67" s="57">
        <v>1.0425530000000001</v>
      </c>
      <c r="U67" s="57">
        <v>1.0425530000000001</v>
      </c>
      <c r="V67" s="57">
        <v>1.062764</v>
      </c>
      <c r="W67" s="57">
        <v>1.086865</v>
      </c>
      <c r="X67" s="57">
        <v>1.086865</v>
      </c>
      <c r="Y67" s="57">
        <v>1.064233</v>
      </c>
      <c r="Z67" s="57">
        <v>1.064233</v>
      </c>
      <c r="AA67" s="57">
        <v>0.99479399999999996</v>
      </c>
      <c r="AB67" s="57">
        <v>0.99479399999999996</v>
      </c>
      <c r="AC67" s="57">
        <v>0.99731199999999998</v>
      </c>
      <c r="AD67" s="57">
        <v>0.98999499999999996</v>
      </c>
      <c r="AE67" s="57">
        <v>1.0869949999999999</v>
      </c>
      <c r="AF67" s="57">
        <v>0.99325200000000002</v>
      </c>
      <c r="AG67" s="57">
        <v>0.99325200000000002</v>
      </c>
      <c r="AH67" s="57">
        <v>1.0506439999999999</v>
      </c>
      <c r="AI67" s="57">
        <v>1.0506439999999999</v>
      </c>
      <c r="AJ67" s="57">
        <v>1.022618</v>
      </c>
      <c r="AK67" s="57">
        <v>1.022618</v>
      </c>
      <c r="AL67" s="57">
        <v>1.062764</v>
      </c>
      <c r="AM67" s="57">
        <v>0.99731199999999998</v>
      </c>
      <c r="AN67" s="57">
        <v>0.99731199999999998</v>
      </c>
      <c r="AO67" s="57">
        <v>0.99479399999999996</v>
      </c>
      <c r="AP67" s="57">
        <v>1.0510330000000001</v>
      </c>
      <c r="AQ67" s="57">
        <v>1.0510330000000001</v>
      </c>
      <c r="AR67" s="57">
        <v>0.995394</v>
      </c>
      <c r="AS67" s="57">
        <v>0.995394</v>
      </c>
      <c r="AT67" s="57">
        <v>1.045356</v>
      </c>
    </row>
    <row r="68" spans="1:46" x14ac:dyDescent="0.25">
      <c r="A68" s="65">
        <v>2021</v>
      </c>
      <c r="B68" s="65">
        <v>12</v>
      </c>
      <c r="C68" s="63">
        <v>3</v>
      </c>
      <c r="D68" s="64">
        <v>19</v>
      </c>
      <c r="E68" s="5">
        <v>1.0425530000000001</v>
      </c>
      <c r="F68" s="57">
        <v>1.0425530000000001</v>
      </c>
      <c r="G68" s="57">
        <v>0.99140099999999998</v>
      </c>
      <c r="H68" s="57">
        <v>0.99140300000000003</v>
      </c>
      <c r="I68" s="57">
        <v>0.992475</v>
      </c>
      <c r="J68" s="57">
        <v>0.992475</v>
      </c>
      <c r="K68" s="57">
        <v>0.99479399999999996</v>
      </c>
      <c r="L68" s="57">
        <v>0.99479399999999996</v>
      </c>
      <c r="M68" s="57">
        <v>1.0506439999999999</v>
      </c>
      <c r="N68" s="57">
        <v>1.0506439999999999</v>
      </c>
      <c r="O68" s="57">
        <v>1.045356</v>
      </c>
      <c r="P68" s="57">
        <v>1.045356</v>
      </c>
      <c r="Q68" s="57">
        <v>1.02091</v>
      </c>
      <c r="R68" s="57">
        <v>1.045356</v>
      </c>
      <c r="S68" s="57">
        <v>1.045356</v>
      </c>
      <c r="T68" s="57">
        <v>1.0425530000000001</v>
      </c>
      <c r="U68" s="57">
        <v>1.0425530000000001</v>
      </c>
      <c r="V68" s="57">
        <v>1.062764</v>
      </c>
      <c r="W68" s="57">
        <v>1.086865</v>
      </c>
      <c r="X68" s="57">
        <v>1.086865</v>
      </c>
      <c r="Y68" s="57">
        <v>1.064233</v>
      </c>
      <c r="Z68" s="57">
        <v>1.064233</v>
      </c>
      <c r="AA68" s="57">
        <v>0.99479399999999996</v>
      </c>
      <c r="AB68" s="57">
        <v>0.99479399999999996</v>
      </c>
      <c r="AC68" s="57">
        <v>0.99731199999999998</v>
      </c>
      <c r="AD68" s="57">
        <v>0.98999499999999996</v>
      </c>
      <c r="AE68" s="57">
        <v>1.0869949999999999</v>
      </c>
      <c r="AF68" s="57">
        <v>0.99325200000000002</v>
      </c>
      <c r="AG68" s="57">
        <v>0.99325200000000002</v>
      </c>
      <c r="AH68" s="57">
        <v>1.0506439999999999</v>
      </c>
      <c r="AI68" s="57">
        <v>1.0506439999999999</v>
      </c>
      <c r="AJ68" s="57">
        <v>1.022618</v>
      </c>
      <c r="AK68" s="57">
        <v>1.022618</v>
      </c>
      <c r="AL68" s="57">
        <v>1.062764</v>
      </c>
      <c r="AM68" s="57">
        <v>0.99731199999999998</v>
      </c>
      <c r="AN68" s="57">
        <v>0.99731199999999998</v>
      </c>
      <c r="AO68" s="57">
        <v>0.99479399999999996</v>
      </c>
      <c r="AP68" s="57">
        <v>1.0510330000000001</v>
      </c>
      <c r="AQ68" s="57">
        <v>1.0510330000000001</v>
      </c>
      <c r="AR68" s="57">
        <v>0.995394</v>
      </c>
      <c r="AS68" s="57">
        <v>0.995394</v>
      </c>
      <c r="AT68" s="57">
        <v>1.045356</v>
      </c>
    </row>
    <row r="69" spans="1:46" x14ac:dyDescent="0.25">
      <c r="A69" s="65">
        <v>2021</v>
      </c>
      <c r="B69" s="65">
        <v>12</v>
      </c>
      <c r="C69" s="63">
        <v>3</v>
      </c>
      <c r="D69" s="64">
        <v>20</v>
      </c>
      <c r="E69" s="5">
        <v>1.0425530000000001</v>
      </c>
      <c r="F69" s="57">
        <v>1.0425530000000001</v>
      </c>
      <c r="G69" s="57">
        <v>0.99140099999999998</v>
      </c>
      <c r="H69" s="57">
        <v>0.99140300000000003</v>
      </c>
      <c r="I69" s="57">
        <v>0.992475</v>
      </c>
      <c r="J69" s="57">
        <v>0.992475</v>
      </c>
      <c r="K69" s="57">
        <v>0.99479399999999996</v>
      </c>
      <c r="L69" s="57">
        <v>0.99479399999999996</v>
      </c>
      <c r="M69" s="57">
        <v>1.0506439999999999</v>
      </c>
      <c r="N69" s="57">
        <v>1.0506439999999999</v>
      </c>
      <c r="O69" s="57">
        <v>1.045356</v>
      </c>
      <c r="P69" s="57">
        <v>1.045356</v>
      </c>
      <c r="Q69" s="57">
        <v>1.02091</v>
      </c>
      <c r="R69" s="57">
        <v>1.045356</v>
      </c>
      <c r="S69" s="57">
        <v>1.045356</v>
      </c>
      <c r="T69" s="57">
        <v>1.0425530000000001</v>
      </c>
      <c r="U69" s="57">
        <v>1.0425530000000001</v>
      </c>
      <c r="V69" s="57">
        <v>1.062764</v>
      </c>
      <c r="W69" s="57">
        <v>1.086865</v>
      </c>
      <c r="X69" s="57">
        <v>1.086865</v>
      </c>
      <c r="Y69" s="57">
        <v>1.064233</v>
      </c>
      <c r="Z69" s="57">
        <v>1.064233</v>
      </c>
      <c r="AA69" s="57">
        <v>0.99479399999999996</v>
      </c>
      <c r="AB69" s="57">
        <v>0.99479399999999996</v>
      </c>
      <c r="AC69" s="57">
        <v>0.99731199999999998</v>
      </c>
      <c r="AD69" s="57">
        <v>0.98999499999999996</v>
      </c>
      <c r="AE69" s="57">
        <v>1.0869949999999999</v>
      </c>
      <c r="AF69" s="57">
        <v>0.99325200000000002</v>
      </c>
      <c r="AG69" s="57">
        <v>0.99325200000000002</v>
      </c>
      <c r="AH69" s="57">
        <v>1.0506439999999999</v>
      </c>
      <c r="AI69" s="57">
        <v>1.0506439999999999</v>
      </c>
      <c r="AJ69" s="57">
        <v>1.022618</v>
      </c>
      <c r="AK69" s="57">
        <v>1.022618</v>
      </c>
      <c r="AL69" s="57">
        <v>1.062764</v>
      </c>
      <c r="AM69" s="57">
        <v>0.99731199999999998</v>
      </c>
      <c r="AN69" s="57">
        <v>0.99731199999999998</v>
      </c>
      <c r="AO69" s="57">
        <v>0.99479399999999996</v>
      </c>
      <c r="AP69" s="57">
        <v>1.0510330000000001</v>
      </c>
      <c r="AQ69" s="57">
        <v>1.0510330000000001</v>
      </c>
      <c r="AR69" s="57">
        <v>0.995394</v>
      </c>
      <c r="AS69" s="57">
        <v>0.995394</v>
      </c>
      <c r="AT69" s="57">
        <v>1.045356</v>
      </c>
    </row>
    <row r="70" spans="1:46" x14ac:dyDescent="0.25">
      <c r="A70" s="65">
        <v>2021</v>
      </c>
      <c r="B70" s="65">
        <v>12</v>
      </c>
      <c r="C70" s="63">
        <v>3</v>
      </c>
      <c r="D70" s="64">
        <v>21</v>
      </c>
      <c r="E70" s="5">
        <v>1.0425530000000001</v>
      </c>
      <c r="F70" s="57">
        <v>1.0425530000000001</v>
      </c>
      <c r="G70" s="57">
        <v>0.99140099999999998</v>
      </c>
      <c r="H70" s="57">
        <v>0.99140300000000003</v>
      </c>
      <c r="I70" s="57">
        <v>0.992475</v>
      </c>
      <c r="J70" s="57">
        <v>0.992475</v>
      </c>
      <c r="K70" s="57">
        <v>0.99479399999999996</v>
      </c>
      <c r="L70" s="57">
        <v>0.99479399999999996</v>
      </c>
      <c r="M70" s="57">
        <v>1.0506439999999999</v>
      </c>
      <c r="N70" s="57">
        <v>1.0506439999999999</v>
      </c>
      <c r="O70" s="57">
        <v>1.045356</v>
      </c>
      <c r="P70" s="57">
        <v>1.045356</v>
      </c>
      <c r="Q70" s="57">
        <v>1.02091</v>
      </c>
      <c r="R70" s="57">
        <v>1.045356</v>
      </c>
      <c r="S70" s="57">
        <v>1.045356</v>
      </c>
      <c r="T70" s="57">
        <v>1.0425530000000001</v>
      </c>
      <c r="U70" s="57">
        <v>1.0425530000000001</v>
      </c>
      <c r="V70" s="57">
        <v>1.062764</v>
      </c>
      <c r="W70" s="57">
        <v>1.086865</v>
      </c>
      <c r="X70" s="57">
        <v>1.086865</v>
      </c>
      <c r="Y70" s="57">
        <v>1.064233</v>
      </c>
      <c r="Z70" s="57">
        <v>1.064233</v>
      </c>
      <c r="AA70" s="57">
        <v>0.99479399999999996</v>
      </c>
      <c r="AB70" s="57">
        <v>0.99479399999999996</v>
      </c>
      <c r="AC70" s="57">
        <v>0.99731199999999998</v>
      </c>
      <c r="AD70" s="57">
        <v>0.98999499999999996</v>
      </c>
      <c r="AE70" s="57">
        <v>1.0869949999999999</v>
      </c>
      <c r="AF70" s="57">
        <v>0.99325200000000002</v>
      </c>
      <c r="AG70" s="57">
        <v>0.99325200000000002</v>
      </c>
      <c r="AH70" s="57">
        <v>1.0506439999999999</v>
      </c>
      <c r="AI70" s="57">
        <v>1.0506439999999999</v>
      </c>
      <c r="AJ70" s="57">
        <v>1.022618</v>
      </c>
      <c r="AK70" s="57">
        <v>1.022618</v>
      </c>
      <c r="AL70" s="57">
        <v>1.062764</v>
      </c>
      <c r="AM70" s="57">
        <v>0.99731199999999998</v>
      </c>
      <c r="AN70" s="57">
        <v>0.99731199999999998</v>
      </c>
      <c r="AO70" s="57">
        <v>0.99479399999999996</v>
      </c>
      <c r="AP70" s="57">
        <v>1.0510330000000001</v>
      </c>
      <c r="AQ70" s="57">
        <v>1.0510330000000001</v>
      </c>
      <c r="AR70" s="57">
        <v>0.995394</v>
      </c>
      <c r="AS70" s="57">
        <v>0.995394</v>
      </c>
      <c r="AT70" s="57">
        <v>1.045356</v>
      </c>
    </row>
    <row r="71" spans="1:46" x14ac:dyDescent="0.25">
      <c r="A71" s="65">
        <v>2021</v>
      </c>
      <c r="B71" s="65">
        <v>12</v>
      </c>
      <c r="C71" s="63">
        <v>3</v>
      </c>
      <c r="D71" s="64">
        <v>22</v>
      </c>
      <c r="E71" s="5">
        <v>1.0425530000000001</v>
      </c>
      <c r="F71" s="57">
        <v>1.0425530000000001</v>
      </c>
      <c r="G71" s="57">
        <v>0.99140099999999998</v>
      </c>
      <c r="H71" s="57">
        <v>0.99140300000000003</v>
      </c>
      <c r="I71" s="57">
        <v>0.992475</v>
      </c>
      <c r="J71" s="57">
        <v>0.992475</v>
      </c>
      <c r="K71" s="57">
        <v>0.99479399999999996</v>
      </c>
      <c r="L71" s="57">
        <v>0.99479399999999996</v>
      </c>
      <c r="M71" s="57">
        <v>1.0506439999999999</v>
      </c>
      <c r="N71" s="57">
        <v>1.0506439999999999</v>
      </c>
      <c r="O71" s="57">
        <v>1.045356</v>
      </c>
      <c r="P71" s="57">
        <v>1.045356</v>
      </c>
      <c r="Q71" s="57">
        <v>1.02091</v>
      </c>
      <c r="R71" s="57">
        <v>1.045356</v>
      </c>
      <c r="S71" s="57">
        <v>1.045356</v>
      </c>
      <c r="T71" s="57">
        <v>1.0425530000000001</v>
      </c>
      <c r="U71" s="57">
        <v>1.0425530000000001</v>
      </c>
      <c r="V71" s="57">
        <v>1.062764</v>
      </c>
      <c r="W71" s="57">
        <v>1.086865</v>
      </c>
      <c r="X71" s="57">
        <v>1.086865</v>
      </c>
      <c r="Y71" s="57">
        <v>1.064233</v>
      </c>
      <c r="Z71" s="57">
        <v>1.064233</v>
      </c>
      <c r="AA71" s="57">
        <v>0.99479399999999996</v>
      </c>
      <c r="AB71" s="57">
        <v>0.99479399999999996</v>
      </c>
      <c r="AC71" s="57">
        <v>0.99731199999999998</v>
      </c>
      <c r="AD71" s="57">
        <v>0.98999499999999996</v>
      </c>
      <c r="AE71" s="57">
        <v>1.0869949999999999</v>
      </c>
      <c r="AF71" s="57">
        <v>0.99325200000000002</v>
      </c>
      <c r="AG71" s="57">
        <v>0.99325200000000002</v>
      </c>
      <c r="AH71" s="57">
        <v>1.0506439999999999</v>
      </c>
      <c r="AI71" s="57">
        <v>1.0506439999999999</v>
      </c>
      <c r="AJ71" s="57">
        <v>1.022618</v>
      </c>
      <c r="AK71" s="57">
        <v>1.022618</v>
      </c>
      <c r="AL71" s="57">
        <v>1.062764</v>
      </c>
      <c r="AM71" s="57">
        <v>0.99731199999999998</v>
      </c>
      <c r="AN71" s="57">
        <v>0.99731199999999998</v>
      </c>
      <c r="AO71" s="57">
        <v>0.99479399999999996</v>
      </c>
      <c r="AP71" s="57">
        <v>1.0510330000000001</v>
      </c>
      <c r="AQ71" s="57">
        <v>1.0510330000000001</v>
      </c>
      <c r="AR71" s="57">
        <v>0.995394</v>
      </c>
      <c r="AS71" s="57">
        <v>0.995394</v>
      </c>
      <c r="AT71" s="57">
        <v>1.045356</v>
      </c>
    </row>
    <row r="72" spans="1:46" x14ac:dyDescent="0.25">
      <c r="A72" s="65">
        <v>2021</v>
      </c>
      <c r="B72" s="65">
        <v>12</v>
      </c>
      <c r="C72" s="63">
        <v>3</v>
      </c>
      <c r="D72" s="64">
        <v>23</v>
      </c>
      <c r="E72" s="5">
        <v>1.0425530000000001</v>
      </c>
      <c r="F72" s="57">
        <v>1.0425530000000001</v>
      </c>
      <c r="G72" s="57">
        <v>0.99140099999999998</v>
      </c>
      <c r="H72" s="57">
        <v>0.99140300000000003</v>
      </c>
      <c r="I72" s="57">
        <v>0.992475</v>
      </c>
      <c r="J72" s="57">
        <v>0.992475</v>
      </c>
      <c r="K72" s="57">
        <v>0.99479399999999996</v>
      </c>
      <c r="L72" s="57">
        <v>0.99479399999999996</v>
      </c>
      <c r="M72" s="57">
        <v>1.0506439999999999</v>
      </c>
      <c r="N72" s="57">
        <v>1.0506439999999999</v>
      </c>
      <c r="O72" s="57">
        <v>1.045356</v>
      </c>
      <c r="P72" s="57">
        <v>1.045356</v>
      </c>
      <c r="Q72" s="57">
        <v>1.02091</v>
      </c>
      <c r="R72" s="57">
        <v>1.045356</v>
      </c>
      <c r="S72" s="57">
        <v>1.045356</v>
      </c>
      <c r="T72" s="57">
        <v>1.0425530000000001</v>
      </c>
      <c r="U72" s="57">
        <v>1.0425530000000001</v>
      </c>
      <c r="V72" s="57">
        <v>1.062764</v>
      </c>
      <c r="W72" s="57">
        <v>1.086865</v>
      </c>
      <c r="X72" s="57">
        <v>1.086865</v>
      </c>
      <c r="Y72" s="57">
        <v>1.064233</v>
      </c>
      <c r="Z72" s="57">
        <v>1.064233</v>
      </c>
      <c r="AA72" s="57">
        <v>0.99479399999999996</v>
      </c>
      <c r="AB72" s="57">
        <v>0.99479399999999996</v>
      </c>
      <c r="AC72" s="57">
        <v>0.99731199999999998</v>
      </c>
      <c r="AD72" s="57">
        <v>0.98999499999999996</v>
      </c>
      <c r="AE72" s="57">
        <v>1.0869949999999999</v>
      </c>
      <c r="AF72" s="57">
        <v>0.99325200000000002</v>
      </c>
      <c r="AG72" s="57">
        <v>0.99325200000000002</v>
      </c>
      <c r="AH72" s="57">
        <v>1.0506439999999999</v>
      </c>
      <c r="AI72" s="57">
        <v>1.0506439999999999</v>
      </c>
      <c r="AJ72" s="57">
        <v>1.022618</v>
      </c>
      <c r="AK72" s="57">
        <v>1.022618</v>
      </c>
      <c r="AL72" s="57">
        <v>1.062764</v>
      </c>
      <c r="AM72" s="57">
        <v>0.99731199999999998</v>
      </c>
      <c r="AN72" s="57">
        <v>0.99731199999999998</v>
      </c>
      <c r="AO72" s="57">
        <v>0.99479399999999996</v>
      </c>
      <c r="AP72" s="57">
        <v>1.0510330000000001</v>
      </c>
      <c r="AQ72" s="57">
        <v>1.0510330000000001</v>
      </c>
      <c r="AR72" s="57">
        <v>0.995394</v>
      </c>
      <c r="AS72" s="57">
        <v>0.995394</v>
      </c>
      <c r="AT72" s="57">
        <v>1.045356</v>
      </c>
    </row>
    <row r="73" spans="1:46" x14ac:dyDescent="0.25">
      <c r="A73" s="65">
        <v>2021</v>
      </c>
      <c r="B73" s="65">
        <v>12</v>
      </c>
      <c r="C73" s="63">
        <v>3</v>
      </c>
      <c r="D73" s="64">
        <v>24</v>
      </c>
      <c r="E73" s="5">
        <v>1.0425530000000001</v>
      </c>
      <c r="F73" s="57">
        <v>1.0425530000000001</v>
      </c>
      <c r="G73" s="57">
        <v>0.99140099999999998</v>
      </c>
      <c r="H73" s="57">
        <v>0.99140300000000003</v>
      </c>
      <c r="I73" s="57">
        <v>0.992475</v>
      </c>
      <c r="J73" s="57">
        <v>0.992475</v>
      </c>
      <c r="K73" s="57">
        <v>0.99479399999999996</v>
      </c>
      <c r="L73" s="57">
        <v>0.99479399999999996</v>
      </c>
      <c r="M73" s="57">
        <v>1.0506439999999999</v>
      </c>
      <c r="N73" s="57">
        <v>1.0506439999999999</v>
      </c>
      <c r="O73" s="57">
        <v>1.045356</v>
      </c>
      <c r="P73" s="57">
        <v>1.045356</v>
      </c>
      <c r="Q73" s="57">
        <v>1.02091</v>
      </c>
      <c r="R73" s="57">
        <v>1.045356</v>
      </c>
      <c r="S73" s="57">
        <v>1.045356</v>
      </c>
      <c r="T73" s="57">
        <v>1.0425530000000001</v>
      </c>
      <c r="U73" s="57">
        <v>1.0425530000000001</v>
      </c>
      <c r="V73" s="57">
        <v>1.062764</v>
      </c>
      <c r="W73" s="57">
        <v>1.086865</v>
      </c>
      <c r="X73" s="57">
        <v>1.086865</v>
      </c>
      <c r="Y73" s="57">
        <v>1.064233</v>
      </c>
      <c r="Z73" s="57">
        <v>1.064233</v>
      </c>
      <c r="AA73" s="57">
        <v>0.99479399999999996</v>
      </c>
      <c r="AB73" s="57">
        <v>0.99479399999999996</v>
      </c>
      <c r="AC73" s="57">
        <v>0.99731199999999998</v>
      </c>
      <c r="AD73" s="57">
        <v>0.98999499999999996</v>
      </c>
      <c r="AE73" s="57">
        <v>1.0869949999999999</v>
      </c>
      <c r="AF73" s="57">
        <v>0.99325200000000002</v>
      </c>
      <c r="AG73" s="57">
        <v>0.99325200000000002</v>
      </c>
      <c r="AH73" s="57">
        <v>1.0506439999999999</v>
      </c>
      <c r="AI73" s="57">
        <v>1.0506439999999999</v>
      </c>
      <c r="AJ73" s="57">
        <v>1.022618</v>
      </c>
      <c r="AK73" s="57">
        <v>1.022618</v>
      </c>
      <c r="AL73" s="57">
        <v>1.062764</v>
      </c>
      <c r="AM73" s="57">
        <v>0.99731199999999998</v>
      </c>
      <c r="AN73" s="57">
        <v>0.99731199999999998</v>
      </c>
      <c r="AO73" s="57">
        <v>0.99479399999999996</v>
      </c>
      <c r="AP73" s="57">
        <v>1.0510330000000001</v>
      </c>
      <c r="AQ73" s="57">
        <v>1.0510330000000001</v>
      </c>
      <c r="AR73" s="57">
        <v>0.995394</v>
      </c>
      <c r="AS73" s="57">
        <v>0.995394</v>
      </c>
      <c r="AT73" s="57">
        <v>1.045356</v>
      </c>
    </row>
    <row r="74" spans="1:46" x14ac:dyDescent="0.25">
      <c r="A74" s="65">
        <v>2021</v>
      </c>
      <c r="B74" s="65">
        <v>12</v>
      </c>
      <c r="C74" s="63">
        <v>4</v>
      </c>
      <c r="D74" s="64">
        <v>1</v>
      </c>
      <c r="E74" s="5">
        <v>1.0404960000000001</v>
      </c>
      <c r="F74" s="57">
        <v>1.0404960000000001</v>
      </c>
      <c r="G74" s="57">
        <v>0.99254200000000004</v>
      </c>
      <c r="H74" s="57">
        <v>0.99255199999999999</v>
      </c>
      <c r="I74" s="57">
        <v>0.99359900000000001</v>
      </c>
      <c r="J74" s="57">
        <v>0.99359900000000001</v>
      </c>
      <c r="K74" s="57">
        <v>0.99593100000000001</v>
      </c>
      <c r="L74" s="57">
        <v>0.99593100000000001</v>
      </c>
      <c r="M74" s="57">
        <v>1.0528310000000001</v>
      </c>
      <c r="N74" s="57">
        <v>1.0528310000000001</v>
      </c>
      <c r="O74" s="57">
        <v>1.0324610000000001</v>
      </c>
      <c r="P74" s="57">
        <v>1.0324610000000001</v>
      </c>
      <c r="Q74" s="57">
        <v>1.0204880000000001</v>
      </c>
      <c r="R74" s="57">
        <v>1.0324610000000001</v>
      </c>
      <c r="S74" s="57">
        <v>1.0324610000000001</v>
      </c>
      <c r="T74" s="57">
        <v>1.0404960000000001</v>
      </c>
      <c r="U74" s="57">
        <v>1.0404960000000001</v>
      </c>
      <c r="V74" s="57">
        <v>1.065089</v>
      </c>
      <c r="W74" s="57">
        <v>1.0873809999999999</v>
      </c>
      <c r="X74" s="57">
        <v>1.0873809999999999</v>
      </c>
      <c r="Y74" s="57">
        <v>1.074932</v>
      </c>
      <c r="Z74" s="57">
        <v>1.074932</v>
      </c>
      <c r="AA74" s="57">
        <v>0.99593100000000001</v>
      </c>
      <c r="AB74" s="57">
        <v>0.99593100000000001</v>
      </c>
      <c r="AC74" s="57">
        <v>0.99986699999999995</v>
      </c>
      <c r="AD74" s="57">
        <v>0.99211499999999997</v>
      </c>
      <c r="AE74" s="57">
        <v>1.0854360000000001</v>
      </c>
      <c r="AF74" s="57">
        <v>0.99633700000000003</v>
      </c>
      <c r="AG74" s="57">
        <v>0.99633700000000003</v>
      </c>
      <c r="AH74" s="57">
        <v>1.0528310000000001</v>
      </c>
      <c r="AI74" s="57">
        <v>1.0528310000000001</v>
      </c>
      <c r="AJ74" s="57">
        <v>1.0133669999999999</v>
      </c>
      <c r="AK74" s="57">
        <v>1.0133669999999999</v>
      </c>
      <c r="AL74" s="57">
        <v>1.065089</v>
      </c>
      <c r="AM74" s="57">
        <v>0.99986699999999995</v>
      </c>
      <c r="AN74" s="57">
        <v>0.99986699999999995</v>
      </c>
      <c r="AO74" s="57">
        <v>0.99593100000000001</v>
      </c>
      <c r="AP74" s="57">
        <v>1.051294</v>
      </c>
      <c r="AQ74" s="57">
        <v>1.051294</v>
      </c>
      <c r="AR74" s="57">
        <v>0.99789300000000003</v>
      </c>
      <c r="AS74" s="57">
        <v>0.99789300000000003</v>
      </c>
      <c r="AT74" s="57">
        <v>1.0324610000000001</v>
      </c>
    </row>
    <row r="75" spans="1:46" x14ac:dyDescent="0.25">
      <c r="A75" s="65">
        <v>2021</v>
      </c>
      <c r="B75" s="65">
        <v>12</v>
      </c>
      <c r="C75" s="63">
        <v>4</v>
      </c>
      <c r="D75" s="64">
        <v>2</v>
      </c>
      <c r="E75" s="5">
        <v>1.0404960000000001</v>
      </c>
      <c r="F75" s="57">
        <v>1.0404960000000001</v>
      </c>
      <c r="G75" s="57">
        <v>0.99254200000000004</v>
      </c>
      <c r="H75" s="57">
        <v>0.99255199999999999</v>
      </c>
      <c r="I75" s="57">
        <v>0.99359900000000001</v>
      </c>
      <c r="J75" s="57">
        <v>0.99359900000000001</v>
      </c>
      <c r="K75" s="57">
        <v>0.99593100000000001</v>
      </c>
      <c r="L75" s="57">
        <v>0.99593100000000001</v>
      </c>
      <c r="M75" s="57">
        <v>1.0528310000000001</v>
      </c>
      <c r="N75" s="57">
        <v>1.0528310000000001</v>
      </c>
      <c r="O75" s="57">
        <v>1.0324610000000001</v>
      </c>
      <c r="P75" s="57">
        <v>1.0324610000000001</v>
      </c>
      <c r="Q75" s="57">
        <v>1.0204880000000001</v>
      </c>
      <c r="R75" s="57">
        <v>1.0324610000000001</v>
      </c>
      <c r="S75" s="57">
        <v>1.0324610000000001</v>
      </c>
      <c r="T75" s="57">
        <v>1.0404960000000001</v>
      </c>
      <c r="U75" s="57">
        <v>1.0404960000000001</v>
      </c>
      <c r="V75" s="57">
        <v>1.065089</v>
      </c>
      <c r="W75" s="57">
        <v>1.0873809999999999</v>
      </c>
      <c r="X75" s="57">
        <v>1.0873809999999999</v>
      </c>
      <c r="Y75" s="57">
        <v>1.074932</v>
      </c>
      <c r="Z75" s="57">
        <v>1.074932</v>
      </c>
      <c r="AA75" s="57">
        <v>0.99593100000000001</v>
      </c>
      <c r="AB75" s="57">
        <v>0.99593100000000001</v>
      </c>
      <c r="AC75" s="57">
        <v>0.99986699999999995</v>
      </c>
      <c r="AD75" s="57">
        <v>0.99211499999999997</v>
      </c>
      <c r="AE75" s="57">
        <v>1.0854360000000001</v>
      </c>
      <c r="AF75" s="57">
        <v>0.99633700000000003</v>
      </c>
      <c r="AG75" s="57">
        <v>0.99633700000000003</v>
      </c>
      <c r="AH75" s="57">
        <v>1.0528310000000001</v>
      </c>
      <c r="AI75" s="57">
        <v>1.0528310000000001</v>
      </c>
      <c r="AJ75" s="57">
        <v>1.0133669999999999</v>
      </c>
      <c r="AK75" s="57">
        <v>1.0133669999999999</v>
      </c>
      <c r="AL75" s="57">
        <v>1.065089</v>
      </c>
      <c r="AM75" s="57">
        <v>0.99986699999999995</v>
      </c>
      <c r="AN75" s="57">
        <v>0.99986699999999995</v>
      </c>
      <c r="AO75" s="57">
        <v>0.99593100000000001</v>
      </c>
      <c r="AP75" s="57">
        <v>1.051294</v>
      </c>
      <c r="AQ75" s="57">
        <v>1.051294</v>
      </c>
      <c r="AR75" s="57">
        <v>0.99789300000000003</v>
      </c>
      <c r="AS75" s="57">
        <v>0.99789300000000003</v>
      </c>
      <c r="AT75" s="57">
        <v>1.0324610000000001</v>
      </c>
    </row>
    <row r="76" spans="1:46" x14ac:dyDescent="0.25">
      <c r="A76" s="65">
        <v>2021</v>
      </c>
      <c r="B76" s="65">
        <v>12</v>
      </c>
      <c r="C76" s="63">
        <v>4</v>
      </c>
      <c r="D76" s="64">
        <v>3</v>
      </c>
      <c r="E76" s="5">
        <v>1.0404960000000001</v>
      </c>
      <c r="F76" s="57">
        <v>1.0404960000000001</v>
      </c>
      <c r="G76" s="57">
        <v>0.99254200000000004</v>
      </c>
      <c r="H76" s="57">
        <v>0.99255199999999999</v>
      </c>
      <c r="I76" s="57">
        <v>0.99359900000000001</v>
      </c>
      <c r="J76" s="57">
        <v>0.99359900000000001</v>
      </c>
      <c r="K76" s="57">
        <v>0.99593100000000001</v>
      </c>
      <c r="L76" s="57">
        <v>0.99593100000000001</v>
      </c>
      <c r="M76" s="57">
        <v>1.0528310000000001</v>
      </c>
      <c r="N76" s="57">
        <v>1.0528310000000001</v>
      </c>
      <c r="O76" s="57">
        <v>1.0324610000000001</v>
      </c>
      <c r="P76" s="57">
        <v>1.0324610000000001</v>
      </c>
      <c r="Q76" s="57">
        <v>1.0204880000000001</v>
      </c>
      <c r="R76" s="57">
        <v>1.0324610000000001</v>
      </c>
      <c r="S76" s="57">
        <v>1.0324610000000001</v>
      </c>
      <c r="T76" s="57">
        <v>1.0404960000000001</v>
      </c>
      <c r="U76" s="57">
        <v>1.0404960000000001</v>
      </c>
      <c r="V76" s="57">
        <v>1.065089</v>
      </c>
      <c r="W76" s="57">
        <v>1.0873809999999999</v>
      </c>
      <c r="X76" s="57">
        <v>1.0873809999999999</v>
      </c>
      <c r="Y76" s="57">
        <v>1.074932</v>
      </c>
      <c r="Z76" s="57">
        <v>1.074932</v>
      </c>
      <c r="AA76" s="57">
        <v>0.99593100000000001</v>
      </c>
      <c r="AB76" s="57">
        <v>0.99593100000000001</v>
      </c>
      <c r="AC76" s="57">
        <v>0.99986699999999995</v>
      </c>
      <c r="AD76" s="57">
        <v>0.99211499999999997</v>
      </c>
      <c r="AE76" s="57">
        <v>1.0854360000000001</v>
      </c>
      <c r="AF76" s="57">
        <v>0.99633700000000003</v>
      </c>
      <c r="AG76" s="57">
        <v>0.99633700000000003</v>
      </c>
      <c r="AH76" s="57">
        <v>1.0528310000000001</v>
      </c>
      <c r="AI76" s="57">
        <v>1.0528310000000001</v>
      </c>
      <c r="AJ76" s="57">
        <v>1.0133669999999999</v>
      </c>
      <c r="AK76" s="57">
        <v>1.0133669999999999</v>
      </c>
      <c r="AL76" s="57">
        <v>1.065089</v>
      </c>
      <c r="AM76" s="57">
        <v>0.99986699999999995</v>
      </c>
      <c r="AN76" s="57">
        <v>0.99986699999999995</v>
      </c>
      <c r="AO76" s="57">
        <v>0.99593100000000001</v>
      </c>
      <c r="AP76" s="57">
        <v>1.051294</v>
      </c>
      <c r="AQ76" s="57">
        <v>1.051294</v>
      </c>
      <c r="AR76" s="57">
        <v>0.99789300000000003</v>
      </c>
      <c r="AS76" s="57">
        <v>0.99789300000000003</v>
      </c>
      <c r="AT76" s="57">
        <v>1.0324610000000001</v>
      </c>
    </row>
    <row r="77" spans="1:46" x14ac:dyDescent="0.25">
      <c r="A77" s="65">
        <v>2021</v>
      </c>
      <c r="B77" s="65">
        <v>12</v>
      </c>
      <c r="C77" s="63">
        <v>4</v>
      </c>
      <c r="D77" s="64">
        <v>4</v>
      </c>
      <c r="E77" s="5">
        <v>1.0404960000000001</v>
      </c>
      <c r="F77" s="57">
        <v>1.0404960000000001</v>
      </c>
      <c r="G77" s="57">
        <v>0.99254200000000004</v>
      </c>
      <c r="H77" s="57">
        <v>0.99255199999999999</v>
      </c>
      <c r="I77" s="57">
        <v>0.99359900000000001</v>
      </c>
      <c r="J77" s="57">
        <v>0.99359900000000001</v>
      </c>
      <c r="K77" s="57">
        <v>0.99593100000000001</v>
      </c>
      <c r="L77" s="57">
        <v>0.99593100000000001</v>
      </c>
      <c r="M77" s="57">
        <v>1.0528310000000001</v>
      </c>
      <c r="N77" s="57">
        <v>1.0528310000000001</v>
      </c>
      <c r="O77" s="57">
        <v>1.0324610000000001</v>
      </c>
      <c r="P77" s="57">
        <v>1.0324610000000001</v>
      </c>
      <c r="Q77" s="57">
        <v>1.0204880000000001</v>
      </c>
      <c r="R77" s="57">
        <v>1.0324610000000001</v>
      </c>
      <c r="S77" s="57">
        <v>1.0324610000000001</v>
      </c>
      <c r="T77" s="57">
        <v>1.0404960000000001</v>
      </c>
      <c r="U77" s="57">
        <v>1.0404960000000001</v>
      </c>
      <c r="V77" s="57">
        <v>1.065089</v>
      </c>
      <c r="W77" s="57">
        <v>1.0873809999999999</v>
      </c>
      <c r="X77" s="57">
        <v>1.0873809999999999</v>
      </c>
      <c r="Y77" s="57">
        <v>1.074932</v>
      </c>
      <c r="Z77" s="57">
        <v>1.074932</v>
      </c>
      <c r="AA77" s="57">
        <v>0.99593100000000001</v>
      </c>
      <c r="AB77" s="57">
        <v>0.99593100000000001</v>
      </c>
      <c r="AC77" s="57">
        <v>0.99986699999999995</v>
      </c>
      <c r="AD77" s="57">
        <v>0.99211499999999997</v>
      </c>
      <c r="AE77" s="57">
        <v>1.0854360000000001</v>
      </c>
      <c r="AF77" s="57">
        <v>0.99633700000000003</v>
      </c>
      <c r="AG77" s="57">
        <v>0.99633700000000003</v>
      </c>
      <c r="AH77" s="57">
        <v>1.0528310000000001</v>
      </c>
      <c r="AI77" s="57">
        <v>1.0528310000000001</v>
      </c>
      <c r="AJ77" s="57">
        <v>1.0133669999999999</v>
      </c>
      <c r="AK77" s="57">
        <v>1.0133669999999999</v>
      </c>
      <c r="AL77" s="57">
        <v>1.065089</v>
      </c>
      <c r="AM77" s="57">
        <v>0.99986699999999995</v>
      </c>
      <c r="AN77" s="57">
        <v>0.99986699999999995</v>
      </c>
      <c r="AO77" s="57">
        <v>0.99593100000000001</v>
      </c>
      <c r="AP77" s="57">
        <v>1.051294</v>
      </c>
      <c r="AQ77" s="57">
        <v>1.051294</v>
      </c>
      <c r="AR77" s="57">
        <v>0.99789300000000003</v>
      </c>
      <c r="AS77" s="57">
        <v>0.99789300000000003</v>
      </c>
      <c r="AT77" s="57">
        <v>1.0324610000000001</v>
      </c>
    </row>
    <row r="78" spans="1:46" x14ac:dyDescent="0.25">
      <c r="A78" s="65">
        <v>2021</v>
      </c>
      <c r="B78" s="65">
        <v>12</v>
      </c>
      <c r="C78" s="63">
        <v>4</v>
      </c>
      <c r="D78" s="64">
        <v>5</v>
      </c>
      <c r="E78" s="5">
        <v>1.0404960000000001</v>
      </c>
      <c r="F78" s="57">
        <v>1.0404960000000001</v>
      </c>
      <c r="G78" s="57">
        <v>0.99254200000000004</v>
      </c>
      <c r="H78" s="57">
        <v>0.99255199999999999</v>
      </c>
      <c r="I78" s="57">
        <v>0.99359900000000001</v>
      </c>
      <c r="J78" s="57">
        <v>0.99359900000000001</v>
      </c>
      <c r="K78" s="57">
        <v>0.99593100000000001</v>
      </c>
      <c r="L78" s="57">
        <v>0.99593100000000001</v>
      </c>
      <c r="M78" s="57">
        <v>1.0528310000000001</v>
      </c>
      <c r="N78" s="57">
        <v>1.0528310000000001</v>
      </c>
      <c r="O78" s="57">
        <v>1.0324610000000001</v>
      </c>
      <c r="P78" s="57">
        <v>1.0324610000000001</v>
      </c>
      <c r="Q78" s="57">
        <v>1.0204880000000001</v>
      </c>
      <c r="R78" s="57">
        <v>1.0324610000000001</v>
      </c>
      <c r="S78" s="57">
        <v>1.0324610000000001</v>
      </c>
      <c r="T78" s="57">
        <v>1.0404960000000001</v>
      </c>
      <c r="U78" s="57">
        <v>1.0404960000000001</v>
      </c>
      <c r="V78" s="57">
        <v>1.065089</v>
      </c>
      <c r="W78" s="57">
        <v>1.0873809999999999</v>
      </c>
      <c r="X78" s="57">
        <v>1.0873809999999999</v>
      </c>
      <c r="Y78" s="57">
        <v>1.074932</v>
      </c>
      <c r="Z78" s="57">
        <v>1.074932</v>
      </c>
      <c r="AA78" s="57">
        <v>0.99593100000000001</v>
      </c>
      <c r="AB78" s="57">
        <v>0.99593100000000001</v>
      </c>
      <c r="AC78" s="57">
        <v>0.99986699999999995</v>
      </c>
      <c r="AD78" s="57">
        <v>0.99211499999999997</v>
      </c>
      <c r="AE78" s="57">
        <v>1.0854360000000001</v>
      </c>
      <c r="AF78" s="57">
        <v>0.99633700000000003</v>
      </c>
      <c r="AG78" s="57">
        <v>0.99633700000000003</v>
      </c>
      <c r="AH78" s="57">
        <v>1.0528310000000001</v>
      </c>
      <c r="AI78" s="57">
        <v>1.0528310000000001</v>
      </c>
      <c r="AJ78" s="57">
        <v>1.0133669999999999</v>
      </c>
      <c r="AK78" s="57">
        <v>1.0133669999999999</v>
      </c>
      <c r="AL78" s="57">
        <v>1.065089</v>
      </c>
      <c r="AM78" s="57">
        <v>0.99986699999999995</v>
      </c>
      <c r="AN78" s="57">
        <v>0.99986699999999995</v>
      </c>
      <c r="AO78" s="57">
        <v>0.99593100000000001</v>
      </c>
      <c r="AP78" s="57">
        <v>1.051294</v>
      </c>
      <c r="AQ78" s="57">
        <v>1.051294</v>
      </c>
      <c r="AR78" s="57">
        <v>0.99789300000000003</v>
      </c>
      <c r="AS78" s="57">
        <v>0.99789300000000003</v>
      </c>
      <c r="AT78" s="57">
        <v>1.0324610000000001</v>
      </c>
    </row>
    <row r="79" spans="1:46" x14ac:dyDescent="0.25">
      <c r="A79" s="65">
        <v>2021</v>
      </c>
      <c r="B79" s="65">
        <v>12</v>
      </c>
      <c r="C79" s="63">
        <v>4</v>
      </c>
      <c r="D79" s="64">
        <v>6</v>
      </c>
      <c r="E79" s="5">
        <v>1.0404960000000001</v>
      </c>
      <c r="F79" s="57">
        <v>1.0404960000000001</v>
      </c>
      <c r="G79" s="57">
        <v>0.99254200000000004</v>
      </c>
      <c r="H79" s="57">
        <v>0.99255199999999999</v>
      </c>
      <c r="I79" s="57">
        <v>0.99359900000000001</v>
      </c>
      <c r="J79" s="57">
        <v>0.99359900000000001</v>
      </c>
      <c r="K79" s="57">
        <v>0.99593100000000001</v>
      </c>
      <c r="L79" s="57">
        <v>0.99593100000000001</v>
      </c>
      <c r="M79" s="57">
        <v>1.0528310000000001</v>
      </c>
      <c r="N79" s="57">
        <v>1.0528310000000001</v>
      </c>
      <c r="O79" s="57">
        <v>1.0324610000000001</v>
      </c>
      <c r="P79" s="57">
        <v>1.0324610000000001</v>
      </c>
      <c r="Q79" s="57">
        <v>1.0204880000000001</v>
      </c>
      <c r="R79" s="57">
        <v>1.0324610000000001</v>
      </c>
      <c r="S79" s="57">
        <v>1.0324610000000001</v>
      </c>
      <c r="T79" s="57">
        <v>1.0404960000000001</v>
      </c>
      <c r="U79" s="57">
        <v>1.0404960000000001</v>
      </c>
      <c r="V79" s="57">
        <v>1.065089</v>
      </c>
      <c r="W79" s="57">
        <v>1.0873809999999999</v>
      </c>
      <c r="X79" s="57">
        <v>1.0873809999999999</v>
      </c>
      <c r="Y79" s="57">
        <v>1.074932</v>
      </c>
      <c r="Z79" s="57">
        <v>1.074932</v>
      </c>
      <c r="AA79" s="57">
        <v>0.99593100000000001</v>
      </c>
      <c r="AB79" s="57">
        <v>0.99593100000000001</v>
      </c>
      <c r="AC79" s="57">
        <v>0.99986699999999995</v>
      </c>
      <c r="AD79" s="57">
        <v>0.99211499999999997</v>
      </c>
      <c r="AE79" s="57">
        <v>1.0854360000000001</v>
      </c>
      <c r="AF79" s="57">
        <v>0.99633700000000003</v>
      </c>
      <c r="AG79" s="57">
        <v>0.99633700000000003</v>
      </c>
      <c r="AH79" s="57">
        <v>1.0528310000000001</v>
      </c>
      <c r="AI79" s="57">
        <v>1.0528310000000001</v>
      </c>
      <c r="AJ79" s="57">
        <v>1.0133669999999999</v>
      </c>
      <c r="AK79" s="57">
        <v>1.0133669999999999</v>
      </c>
      <c r="AL79" s="57">
        <v>1.065089</v>
      </c>
      <c r="AM79" s="57">
        <v>0.99986699999999995</v>
      </c>
      <c r="AN79" s="57">
        <v>0.99986699999999995</v>
      </c>
      <c r="AO79" s="57">
        <v>0.99593100000000001</v>
      </c>
      <c r="AP79" s="57">
        <v>1.051294</v>
      </c>
      <c r="AQ79" s="57">
        <v>1.051294</v>
      </c>
      <c r="AR79" s="57">
        <v>0.99789300000000003</v>
      </c>
      <c r="AS79" s="57">
        <v>0.99789300000000003</v>
      </c>
      <c r="AT79" s="57">
        <v>1.0324610000000001</v>
      </c>
    </row>
    <row r="80" spans="1:46" x14ac:dyDescent="0.25">
      <c r="A80" s="65">
        <v>2021</v>
      </c>
      <c r="B80" s="65">
        <v>12</v>
      </c>
      <c r="C80" s="63">
        <v>4</v>
      </c>
      <c r="D80" s="64">
        <v>7</v>
      </c>
      <c r="E80" s="5">
        <v>1.0404960000000001</v>
      </c>
      <c r="F80" s="57">
        <v>1.0404960000000001</v>
      </c>
      <c r="G80" s="57">
        <v>0.99254200000000004</v>
      </c>
      <c r="H80" s="57">
        <v>0.99255199999999999</v>
      </c>
      <c r="I80" s="57">
        <v>0.99359900000000001</v>
      </c>
      <c r="J80" s="57">
        <v>0.99359900000000001</v>
      </c>
      <c r="K80" s="57">
        <v>0.99593100000000001</v>
      </c>
      <c r="L80" s="57">
        <v>0.99593100000000001</v>
      </c>
      <c r="M80" s="57">
        <v>1.0528310000000001</v>
      </c>
      <c r="N80" s="57">
        <v>1.0528310000000001</v>
      </c>
      <c r="O80" s="57">
        <v>1.0324610000000001</v>
      </c>
      <c r="P80" s="57">
        <v>1.0324610000000001</v>
      </c>
      <c r="Q80" s="57">
        <v>1.0204880000000001</v>
      </c>
      <c r="R80" s="57">
        <v>1.0324610000000001</v>
      </c>
      <c r="S80" s="57">
        <v>1.0324610000000001</v>
      </c>
      <c r="T80" s="57">
        <v>1.0404960000000001</v>
      </c>
      <c r="U80" s="57">
        <v>1.0404960000000001</v>
      </c>
      <c r="V80" s="57">
        <v>1.065089</v>
      </c>
      <c r="W80" s="57">
        <v>1.0873809999999999</v>
      </c>
      <c r="X80" s="57">
        <v>1.0873809999999999</v>
      </c>
      <c r="Y80" s="57">
        <v>1.074932</v>
      </c>
      <c r="Z80" s="57">
        <v>1.074932</v>
      </c>
      <c r="AA80" s="57">
        <v>0.99593100000000001</v>
      </c>
      <c r="AB80" s="57">
        <v>0.99593100000000001</v>
      </c>
      <c r="AC80" s="57">
        <v>0.99986699999999995</v>
      </c>
      <c r="AD80" s="57">
        <v>0.99211499999999997</v>
      </c>
      <c r="AE80" s="57">
        <v>1.0854360000000001</v>
      </c>
      <c r="AF80" s="57">
        <v>0.99633700000000003</v>
      </c>
      <c r="AG80" s="57">
        <v>0.99633700000000003</v>
      </c>
      <c r="AH80" s="57">
        <v>1.0528310000000001</v>
      </c>
      <c r="AI80" s="57">
        <v>1.0528310000000001</v>
      </c>
      <c r="AJ80" s="57">
        <v>1.0133669999999999</v>
      </c>
      <c r="AK80" s="57">
        <v>1.0133669999999999</v>
      </c>
      <c r="AL80" s="57">
        <v>1.065089</v>
      </c>
      <c r="AM80" s="57">
        <v>0.99986699999999995</v>
      </c>
      <c r="AN80" s="57">
        <v>0.99986699999999995</v>
      </c>
      <c r="AO80" s="57">
        <v>0.99593100000000001</v>
      </c>
      <c r="AP80" s="57">
        <v>1.051294</v>
      </c>
      <c r="AQ80" s="57">
        <v>1.051294</v>
      </c>
      <c r="AR80" s="57">
        <v>0.99789300000000003</v>
      </c>
      <c r="AS80" s="57">
        <v>0.99789300000000003</v>
      </c>
      <c r="AT80" s="57">
        <v>1.0324610000000001</v>
      </c>
    </row>
    <row r="81" spans="1:46" x14ac:dyDescent="0.25">
      <c r="A81" s="65">
        <v>2021</v>
      </c>
      <c r="B81" s="65">
        <v>12</v>
      </c>
      <c r="C81" s="63">
        <v>4</v>
      </c>
      <c r="D81" s="64">
        <v>8</v>
      </c>
      <c r="E81" s="5">
        <v>1.0404960000000001</v>
      </c>
      <c r="F81" s="57">
        <v>1.0404960000000001</v>
      </c>
      <c r="G81" s="57">
        <v>0.99254200000000004</v>
      </c>
      <c r="H81" s="57">
        <v>0.99255199999999999</v>
      </c>
      <c r="I81" s="57">
        <v>0.99359900000000001</v>
      </c>
      <c r="J81" s="57">
        <v>0.99359900000000001</v>
      </c>
      <c r="K81" s="57">
        <v>0.99593100000000001</v>
      </c>
      <c r="L81" s="57">
        <v>0.99593100000000001</v>
      </c>
      <c r="M81" s="57">
        <v>1.0528310000000001</v>
      </c>
      <c r="N81" s="57">
        <v>1.0528310000000001</v>
      </c>
      <c r="O81" s="57">
        <v>1.0324610000000001</v>
      </c>
      <c r="P81" s="57">
        <v>1.0324610000000001</v>
      </c>
      <c r="Q81" s="57">
        <v>1.0204880000000001</v>
      </c>
      <c r="R81" s="57">
        <v>1.0324610000000001</v>
      </c>
      <c r="S81" s="57">
        <v>1.0324610000000001</v>
      </c>
      <c r="T81" s="57">
        <v>1.0404960000000001</v>
      </c>
      <c r="U81" s="57">
        <v>1.0404960000000001</v>
      </c>
      <c r="V81" s="57">
        <v>1.065089</v>
      </c>
      <c r="W81" s="57">
        <v>1.0873809999999999</v>
      </c>
      <c r="X81" s="57">
        <v>1.0873809999999999</v>
      </c>
      <c r="Y81" s="57">
        <v>1.074932</v>
      </c>
      <c r="Z81" s="57">
        <v>1.074932</v>
      </c>
      <c r="AA81" s="57">
        <v>0.99593100000000001</v>
      </c>
      <c r="AB81" s="57">
        <v>0.99593100000000001</v>
      </c>
      <c r="AC81" s="57">
        <v>0.99986699999999995</v>
      </c>
      <c r="AD81" s="57">
        <v>0.99211499999999997</v>
      </c>
      <c r="AE81" s="57">
        <v>1.0854360000000001</v>
      </c>
      <c r="AF81" s="57">
        <v>0.99633700000000003</v>
      </c>
      <c r="AG81" s="57">
        <v>0.99633700000000003</v>
      </c>
      <c r="AH81" s="57">
        <v>1.0528310000000001</v>
      </c>
      <c r="AI81" s="57">
        <v>1.0528310000000001</v>
      </c>
      <c r="AJ81" s="57">
        <v>1.0133669999999999</v>
      </c>
      <c r="AK81" s="57">
        <v>1.0133669999999999</v>
      </c>
      <c r="AL81" s="57">
        <v>1.065089</v>
      </c>
      <c r="AM81" s="57">
        <v>0.99986699999999995</v>
      </c>
      <c r="AN81" s="57">
        <v>0.99986699999999995</v>
      </c>
      <c r="AO81" s="57">
        <v>0.99593100000000001</v>
      </c>
      <c r="AP81" s="57">
        <v>1.051294</v>
      </c>
      <c r="AQ81" s="57">
        <v>1.051294</v>
      </c>
      <c r="AR81" s="57">
        <v>0.99789300000000003</v>
      </c>
      <c r="AS81" s="57">
        <v>0.99789300000000003</v>
      </c>
      <c r="AT81" s="57">
        <v>1.0324610000000001</v>
      </c>
    </row>
    <row r="82" spans="1:46" x14ac:dyDescent="0.25">
      <c r="A82" s="65">
        <v>2021</v>
      </c>
      <c r="B82" s="65">
        <v>12</v>
      </c>
      <c r="C82" s="63">
        <v>4</v>
      </c>
      <c r="D82" s="64">
        <v>9</v>
      </c>
      <c r="E82" s="5">
        <v>1.0404960000000001</v>
      </c>
      <c r="F82" s="57">
        <v>1.0404960000000001</v>
      </c>
      <c r="G82" s="57">
        <v>0.99254200000000004</v>
      </c>
      <c r="H82" s="57">
        <v>0.99255199999999999</v>
      </c>
      <c r="I82" s="57">
        <v>0.99359900000000001</v>
      </c>
      <c r="J82" s="57">
        <v>0.99359900000000001</v>
      </c>
      <c r="K82" s="57">
        <v>0.99593100000000001</v>
      </c>
      <c r="L82" s="57">
        <v>0.99593100000000001</v>
      </c>
      <c r="M82" s="57">
        <v>1.0528310000000001</v>
      </c>
      <c r="N82" s="57">
        <v>1.0528310000000001</v>
      </c>
      <c r="O82" s="57">
        <v>1.0324610000000001</v>
      </c>
      <c r="P82" s="57">
        <v>1.0324610000000001</v>
      </c>
      <c r="Q82" s="57">
        <v>1.0204880000000001</v>
      </c>
      <c r="R82" s="57">
        <v>1.0324610000000001</v>
      </c>
      <c r="S82" s="57">
        <v>1.0324610000000001</v>
      </c>
      <c r="T82" s="57">
        <v>1.0404960000000001</v>
      </c>
      <c r="U82" s="57">
        <v>1.0404960000000001</v>
      </c>
      <c r="V82" s="57">
        <v>1.065089</v>
      </c>
      <c r="W82" s="57">
        <v>1.0873809999999999</v>
      </c>
      <c r="X82" s="57">
        <v>1.0873809999999999</v>
      </c>
      <c r="Y82" s="57">
        <v>1.074932</v>
      </c>
      <c r="Z82" s="57">
        <v>1.074932</v>
      </c>
      <c r="AA82" s="57">
        <v>0.99593100000000001</v>
      </c>
      <c r="AB82" s="57">
        <v>0.99593100000000001</v>
      </c>
      <c r="AC82" s="57">
        <v>0.99986699999999995</v>
      </c>
      <c r="AD82" s="57">
        <v>0.99211499999999997</v>
      </c>
      <c r="AE82" s="57">
        <v>1.0854360000000001</v>
      </c>
      <c r="AF82" s="57">
        <v>0.99633700000000003</v>
      </c>
      <c r="AG82" s="57">
        <v>0.99633700000000003</v>
      </c>
      <c r="AH82" s="57">
        <v>1.0528310000000001</v>
      </c>
      <c r="AI82" s="57">
        <v>1.0528310000000001</v>
      </c>
      <c r="AJ82" s="57">
        <v>1.0133669999999999</v>
      </c>
      <c r="AK82" s="57">
        <v>1.0133669999999999</v>
      </c>
      <c r="AL82" s="57">
        <v>1.065089</v>
      </c>
      <c r="AM82" s="57">
        <v>0.99986699999999995</v>
      </c>
      <c r="AN82" s="57">
        <v>0.99986699999999995</v>
      </c>
      <c r="AO82" s="57">
        <v>0.99593100000000001</v>
      </c>
      <c r="AP82" s="57">
        <v>1.051294</v>
      </c>
      <c r="AQ82" s="57">
        <v>1.051294</v>
      </c>
      <c r="AR82" s="57">
        <v>0.99789300000000003</v>
      </c>
      <c r="AS82" s="57">
        <v>0.99789300000000003</v>
      </c>
      <c r="AT82" s="57">
        <v>1.0324610000000001</v>
      </c>
    </row>
    <row r="83" spans="1:46" x14ac:dyDescent="0.25">
      <c r="A83" s="65">
        <v>2021</v>
      </c>
      <c r="B83" s="65">
        <v>12</v>
      </c>
      <c r="C83" s="63">
        <v>4</v>
      </c>
      <c r="D83" s="64">
        <v>10</v>
      </c>
      <c r="E83" s="5">
        <v>1.0404960000000001</v>
      </c>
      <c r="F83" s="57">
        <v>1.0404960000000001</v>
      </c>
      <c r="G83" s="57">
        <v>0.99254200000000004</v>
      </c>
      <c r="H83" s="57">
        <v>0.99255199999999999</v>
      </c>
      <c r="I83" s="57">
        <v>0.99359900000000001</v>
      </c>
      <c r="J83" s="57">
        <v>0.99359900000000001</v>
      </c>
      <c r="K83" s="57">
        <v>0.99593100000000001</v>
      </c>
      <c r="L83" s="57">
        <v>0.99593100000000001</v>
      </c>
      <c r="M83" s="57">
        <v>1.0528310000000001</v>
      </c>
      <c r="N83" s="57">
        <v>1.0528310000000001</v>
      </c>
      <c r="O83" s="57">
        <v>1.0324610000000001</v>
      </c>
      <c r="P83" s="57">
        <v>1.0324610000000001</v>
      </c>
      <c r="Q83" s="57">
        <v>1.0204880000000001</v>
      </c>
      <c r="R83" s="57">
        <v>1.0324610000000001</v>
      </c>
      <c r="S83" s="57">
        <v>1.0324610000000001</v>
      </c>
      <c r="T83" s="57">
        <v>1.0404960000000001</v>
      </c>
      <c r="U83" s="57">
        <v>1.0404960000000001</v>
      </c>
      <c r="V83" s="57">
        <v>1.065089</v>
      </c>
      <c r="W83" s="57">
        <v>1.0873809999999999</v>
      </c>
      <c r="X83" s="57">
        <v>1.0873809999999999</v>
      </c>
      <c r="Y83" s="57">
        <v>1.074932</v>
      </c>
      <c r="Z83" s="57">
        <v>1.074932</v>
      </c>
      <c r="AA83" s="57">
        <v>0.99593100000000001</v>
      </c>
      <c r="AB83" s="57">
        <v>0.99593100000000001</v>
      </c>
      <c r="AC83" s="57">
        <v>0.99986699999999995</v>
      </c>
      <c r="AD83" s="57">
        <v>0.99211499999999997</v>
      </c>
      <c r="AE83" s="57">
        <v>1.0854360000000001</v>
      </c>
      <c r="AF83" s="57">
        <v>0.99633700000000003</v>
      </c>
      <c r="AG83" s="57">
        <v>0.99633700000000003</v>
      </c>
      <c r="AH83" s="57">
        <v>1.0528310000000001</v>
      </c>
      <c r="AI83" s="57">
        <v>1.0528310000000001</v>
      </c>
      <c r="AJ83" s="57">
        <v>1.0133669999999999</v>
      </c>
      <c r="AK83" s="57">
        <v>1.0133669999999999</v>
      </c>
      <c r="AL83" s="57">
        <v>1.065089</v>
      </c>
      <c r="AM83" s="57">
        <v>0.99986699999999995</v>
      </c>
      <c r="AN83" s="57">
        <v>0.99986699999999995</v>
      </c>
      <c r="AO83" s="57">
        <v>0.99593100000000001</v>
      </c>
      <c r="AP83" s="57">
        <v>1.051294</v>
      </c>
      <c r="AQ83" s="57">
        <v>1.051294</v>
      </c>
      <c r="AR83" s="57">
        <v>0.99789300000000003</v>
      </c>
      <c r="AS83" s="57">
        <v>0.99789300000000003</v>
      </c>
      <c r="AT83" s="57">
        <v>1.0324610000000001</v>
      </c>
    </row>
    <row r="84" spans="1:46" x14ac:dyDescent="0.25">
      <c r="A84" s="65">
        <v>2021</v>
      </c>
      <c r="B84" s="65">
        <v>12</v>
      </c>
      <c r="C84" s="63">
        <v>4</v>
      </c>
      <c r="D84" s="64">
        <v>11</v>
      </c>
      <c r="E84" s="5">
        <v>1.0404960000000001</v>
      </c>
      <c r="F84" s="57">
        <v>1.0404960000000001</v>
      </c>
      <c r="G84" s="57">
        <v>0.99254200000000004</v>
      </c>
      <c r="H84" s="57">
        <v>0.99255199999999999</v>
      </c>
      <c r="I84" s="57">
        <v>0.99359900000000001</v>
      </c>
      <c r="J84" s="57">
        <v>0.99359900000000001</v>
      </c>
      <c r="K84" s="57">
        <v>0.99593100000000001</v>
      </c>
      <c r="L84" s="57">
        <v>0.99593100000000001</v>
      </c>
      <c r="M84" s="57">
        <v>1.0528310000000001</v>
      </c>
      <c r="N84" s="57">
        <v>1.0528310000000001</v>
      </c>
      <c r="O84" s="57">
        <v>1.0324610000000001</v>
      </c>
      <c r="P84" s="57">
        <v>1.0324610000000001</v>
      </c>
      <c r="Q84" s="57">
        <v>1.0204880000000001</v>
      </c>
      <c r="R84" s="57">
        <v>1.0324610000000001</v>
      </c>
      <c r="S84" s="57">
        <v>1.0324610000000001</v>
      </c>
      <c r="T84" s="57">
        <v>1.0404960000000001</v>
      </c>
      <c r="U84" s="57">
        <v>1.0404960000000001</v>
      </c>
      <c r="V84" s="57">
        <v>1.065089</v>
      </c>
      <c r="W84" s="57">
        <v>1.0873809999999999</v>
      </c>
      <c r="X84" s="57">
        <v>1.0873809999999999</v>
      </c>
      <c r="Y84" s="57">
        <v>1.074932</v>
      </c>
      <c r="Z84" s="57">
        <v>1.074932</v>
      </c>
      <c r="AA84" s="57">
        <v>0.99593100000000001</v>
      </c>
      <c r="AB84" s="57">
        <v>0.99593100000000001</v>
      </c>
      <c r="AC84" s="57">
        <v>0.99986699999999995</v>
      </c>
      <c r="AD84" s="57">
        <v>0.99211499999999997</v>
      </c>
      <c r="AE84" s="57">
        <v>1.0854360000000001</v>
      </c>
      <c r="AF84" s="57">
        <v>0.99633700000000003</v>
      </c>
      <c r="AG84" s="57">
        <v>0.99633700000000003</v>
      </c>
      <c r="AH84" s="57">
        <v>1.0528310000000001</v>
      </c>
      <c r="AI84" s="57">
        <v>1.0528310000000001</v>
      </c>
      <c r="AJ84" s="57">
        <v>1.0133669999999999</v>
      </c>
      <c r="AK84" s="57">
        <v>1.0133669999999999</v>
      </c>
      <c r="AL84" s="57">
        <v>1.065089</v>
      </c>
      <c r="AM84" s="57">
        <v>0.99986699999999995</v>
      </c>
      <c r="AN84" s="57">
        <v>0.99986699999999995</v>
      </c>
      <c r="AO84" s="57">
        <v>0.99593100000000001</v>
      </c>
      <c r="AP84" s="57">
        <v>1.051294</v>
      </c>
      <c r="AQ84" s="57">
        <v>1.051294</v>
      </c>
      <c r="AR84" s="57">
        <v>0.99789300000000003</v>
      </c>
      <c r="AS84" s="57">
        <v>0.99789300000000003</v>
      </c>
      <c r="AT84" s="57">
        <v>1.0324610000000001</v>
      </c>
    </row>
    <row r="85" spans="1:46" x14ac:dyDescent="0.25">
      <c r="A85" s="65">
        <v>2021</v>
      </c>
      <c r="B85" s="65">
        <v>12</v>
      </c>
      <c r="C85" s="63">
        <v>4</v>
      </c>
      <c r="D85" s="64">
        <v>12</v>
      </c>
      <c r="E85" s="5">
        <v>1.0404960000000001</v>
      </c>
      <c r="F85" s="57">
        <v>1.0404960000000001</v>
      </c>
      <c r="G85" s="57">
        <v>0.99254200000000004</v>
      </c>
      <c r="H85" s="57">
        <v>0.99255199999999999</v>
      </c>
      <c r="I85" s="57">
        <v>0.99359900000000001</v>
      </c>
      <c r="J85" s="57">
        <v>0.99359900000000001</v>
      </c>
      <c r="K85" s="57">
        <v>0.99593100000000001</v>
      </c>
      <c r="L85" s="57">
        <v>0.99593100000000001</v>
      </c>
      <c r="M85" s="57">
        <v>1.0528310000000001</v>
      </c>
      <c r="N85" s="57">
        <v>1.0528310000000001</v>
      </c>
      <c r="O85" s="57">
        <v>1.0324610000000001</v>
      </c>
      <c r="P85" s="57">
        <v>1.0324610000000001</v>
      </c>
      <c r="Q85" s="57">
        <v>1.0204880000000001</v>
      </c>
      <c r="R85" s="57">
        <v>1.0324610000000001</v>
      </c>
      <c r="S85" s="57">
        <v>1.0324610000000001</v>
      </c>
      <c r="T85" s="57">
        <v>1.0404960000000001</v>
      </c>
      <c r="U85" s="57">
        <v>1.0404960000000001</v>
      </c>
      <c r="V85" s="57">
        <v>1.065089</v>
      </c>
      <c r="W85" s="57">
        <v>1.0873809999999999</v>
      </c>
      <c r="X85" s="57">
        <v>1.0873809999999999</v>
      </c>
      <c r="Y85" s="57">
        <v>1.074932</v>
      </c>
      <c r="Z85" s="57">
        <v>1.074932</v>
      </c>
      <c r="AA85" s="57">
        <v>0.99593100000000001</v>
      </c>
      <c r="AB85" s="57">
        <v>0.99593100000000001</v>
      </c>
      <c r="AC85" s="57">
        <v>0.99986699999999995</v>
      </c>
      <c r="AD85" s="57">
        <v>0.99211499999999997</v>
      </c>
      <c r="AE85" s="57">
        <v>1.0854360000000001</v>
      </c>
      <c r="AF85" s="57">
        <v>0.99633700000000003</v>
      </c>
      <c r="AG85" s="57">
        <v>0.99633700000000003</v>
      </c>
      <c r="AH85" s="57">
        <v>1.0528310000000001</v>
      </c>
      <c r="AI85" s="57">
        <v>1.0528310000000001</v>
      </c>
      <c r="AJ85" s="57">
        <v>1.0133669999999999</v>
      </c>
      <c r="AK85" s="57">
        <v>1.0133669999999999</v>
      </c>
      <c r="AL85" s="57">
        <v>1.065089</v>
      </c>
      <c r="AM85" s="57">
        <v>0.99986699999999995</v>
      </c>
      <c r="AN85" s="57">
        <v>0.99986699999999995</v>
      </c>
      <c r="AO85" s="57">
        <v>0.99593100000000001</v>
      </c>
      <c r="AP85" s="57">
        <v>1.051294</v>
      </c>
      <c r="AQ85" s="57">
        <v>1.051294</v>
      </c>
      <c r="AR85" s="57">
        <v>0.99789300000000003</v>
      </c>
      <c r="AS85" s="57">
        <v>0.99789300000000003</v>
      </c>
      <c r="AT85" s="57">
        <v>1.0324610000000001</v>
      </c>
    </row>
    <row r="86" spans="1:46" x14ac:dyDescent="0.25">
      <c r="A86" s="65">
        <v>2021</v>
      </c>
      <c r="B86" s="65">
        <v>12</v>
      </c>
      <c r="C86" s="63">
        <v>4</v>
      </c>
      <c r="D86" s="64">
        <v>13</v>
      </c>
      <c r="E86" s="5">
        <v>1.0404960000000001</v>
      </c>
      <c r="F86" s="57">
        <v>1.0404960000000001</v>
      </c>
      <c r="G86" s="57">
        <v>0.99254200000000004</v>
      </c>
      <c r="H86" s="57">
        <v>0.99255199999999999</v>
      </c>
      <c r="I86" s="57">
        <v>0.99359900000000001</v>
      </c>
      <c r="J86" s="57">
        <v>0.99359900000000001</v>
      </c>
      <c r="K86" s="57">
        <v>0.99593100000000001</v>
      </c>
      <c r="L86" s="57">
        <v>0.99593100000000001</v>
      </c>
      <c r="M86" s="57">
        <v>1.0528310000000001</v>
      </c>
      <c r="N86" s="57">
        <v>1.0528310000000001</v>
      </c>
      <c r="O86" s="57">
        <v>1.0324610000000001</v>
      </c>
      <c r="P86" s="57">
        <v>1.0324610000000001</v>
      </c>
      <c r="Q86" s="57">
        <v>1.0204880000000001</v>
      </c>
      <c r="R86" s="57">
        <v>1.0324610000000001</v>
      </c>
      <c r="S86" s="57">
        <v>1.0324610000000001</v>
      </c>
      <c r="T86" s="57">
        <v>1.0404960000000001</v>
      </c>
      <c r="U86" s="57">
        <v>1.0404960000000001</v>
      </c>
      <c r="V86" s="57">
        <v>1.065089</v>
      </c>
      <c r="W86" s="57">
        <v>1.0873809999999999</v>
      </c>
      <c r="X86" s="57">
        <v>1.0873809999999999</v>
      </c>
      <c r="Y86" s="57">
        <v>1.074932</v>
      </c>
      <c r="Z86" s="57">
        <v>1.074932</v>
      </c>
      <c r="AA86" s="57">
        <v>0.99593100000000001</v>
      </c>
      <c r="AB86" s="57">
        <v>0.99593100000000001</v>
      </c>
      <c r="AC86" s="57">
        <v>0.99986699999999995</v>
      </c>
      <c r="AD86" s="57">
        <v>0.99211499999999997</v>
      </c>
      <c r="AE86" s="57">
        <v>1.0854360000000001</v>
      </c>
      <c r="AF86" s="57">
        <v>0.99633700000000003</v>
      </c>
      <c r="AG86" s="57">
        <v>0.99633700000000003</v>
      </c>
      <c r="AH86" s="57">
        <v>1.0528310000000001</v>
      </c>
      <c r="AI86" s="57">
        <v>1.0528310000000001</v>
      </c>
      <c r="AJ86" s="57">
        <v>1.0133669999999999</v>
      </c>
      <c r="AK86" s="57">
        <v>1.0133669999999999</v>
      </c>
      <c r="AL86" s="57">
        <v>1.065089</v>
      </c>
      <c r="AM86" s="57">
        <v>0.99986699999999995</v>
      </c>
      <c r="AN86" s="57">
        <v>0.99986699999999995</v>
      </c>
      <c r="AO86" s="57">
        <v>0.99593100000000001</v>
      </c>
      <c r="AP86" s="57">
        <v>1.051294</v>
      </c>
      <c r="AQ86" s="57">
        <v>1.051294</v>
      </c>
      <c r="AR86" s="57">
        <v>0.99789300000000003</v>
      </c>
      <c r="AS86" s="57">
        <v>0.99789300000000003</v>
      </c>
      <c r="AT86" s="57">
        <v>1.0324610000000001</v>
      </c>
    </row>
    <row r="87" spans="1:46" x14ac:dyDescent="0.25">
      <c r="A87" s="65">
        <v>2021</v>
      </c>
      <c r="B87" s="65">
        <v>12</v>
      </c>
      <c r="C87" s="63">
        <v>4</v>
      </c>
      <c r="D87" s="64">
        <v>14</v>
      </c>
      <c r="E87" s="5">
        <v>1.0404960000000001</v>
      </c>
      <c r="F87" s="57">
        <v>1.0404960000000001</v>
      </c>
      <c r="G87" s="57">
        <v>0.99254200000000004</v>
      </c>
      <c r="H87" s="57">
        <v>0.99255199999999999</v>
      </c>
      <c r="I87" s="57">
        <v>0.99359900000000001</v>
      </c>
      <c r="J87" s="57">
        <v>0.99359900000000001</v>
      </c>
      <c r="K87" s="57">
        <v>0.99593100000000001</v>
      </c>
      <c r="L87" s="57">
        <v>0.99593100000000001</v>
      </c>
      <c r="M87" s="57">
        <v>1.0528310000000001</v>
      </c>
      <c r="N87" s="57">
        <v>1.0528310000000001</v>
      </c>
      <c r="O87" s="57">
        <v>1.0324610000000001</v>
      </c>
      <c r="P87" s="57">
        <v>1.0324610000000001</v>
      </c>
      <c r="Q87" s="57">
        <v>1.0204880000000001</v>
      </c>
      <c r="R87" s="57">
        <v>1.0324610000000001</v>
      </c>
      <c r="S87" s="57">
        <v>1.0324610000000001</v>
      </c>
      <c r="T87" s="57">
        <v>1.0404960000000001</v>
      </c>
      <c r="U87" s="57">
        <v>1.0404960000000001</v>
      </c>
      <c r="V87" s="57">
        <v>1.065089</v>
      </c>
      <c r="W87" s="57">
        <v>1.0873809999999999</v>
      </c>
      <c r="X87" s="57">
        <v>1.0873809999999999</v>
      </c>
      <c r="Y87" s="57">
        <v>1.074932</v>
      </c>
      <c r="Z87" s="57">
        <v>1.074932</v>
      </c>
      <c r="AA87" s="57">
        <v>0.99593100000000001</v>
      </c>
      <c r="AB87" s="57">
        <v>0.99593100000000001</v>
      </c>
      <c r="AC87" s="57">
        <v>0.99986699999999995</v>
      </c>
      <c r="AD87" s="57">
        <v>0.99211499999999997</v>
      </c>
      <c r="AE87" s="57">
        <v>1.0854360000000001</v>
      </c>
      <c r="AF87" s="57">
        <v>0.99633700000000003</v>
      </c>
      <c r="AG87" s="57">
        <v>0.99633700000000003</v>
      </c>
      <c r="AH87" s="57">
        <v>1.0528310000000001</v>
      </c>
      <c r="AI87" s="57">
        <v>1.0528310000000001</v>
      </c>
      <c r="AJ87" s="57">
        <v>1.0133669999999999</v>
      </c>
      <c r="AK87" s="57">
        <v>1.0133669999999999</v>
      </c>
      <c r="AL87" s="57">
        <v>1.065089</v>
      </c>
      <c r="AM87" s="57">
        <v>0.99986699999999995</v>
      </c>
      <c r="AN87" s="57">
        <v>0.99986699999999995</v>
      </c>
      <c r="AO87" s="57">
        <v>0.99593100000000001</v>
      </c>
      <c r="AP87" s="57">
        <v>1.051294</v>
      </c>
      <c r="AQ87" s="57">
        <v>1.051294</v>
      </c>
      <c r="AR87" s="57">
        <v>0.99789300000000003</v>
      </c>
      <c r="AS87" s="57">
        <v>0.99789300000000003</v>
      </c>
      <c r="AT87" s="57">
        <v>1.0324610000000001</v>
      </c>
    </row>
    <row r="88" spans="1:46" x14ac:dyDescent="0.25">
      <c r="A88" s="65">
        <v>2021</v>
      </c>
      <c r="B88" s="65">
        <v>12</v>
      </c>
      <c r="C88" s="63">
        <v>4</v>
      </c>
      <c r="D88" s="64">
        <v>15</v>
      </c>
      <c r="E88" s="5">
        <v>1.0404960000000001</v>
      </c>
      <c r="F88" s="57">
        <v>1.0404960000000001</v>
      </c>
      <c r="G88" s="57">
        <v>0.99254200000000004</v>
      </c>
      <c r="H88" s="57">
        <v>0.99255199999999999</v>
      </c>
      <c r="I88" s="57">
        <v>0.99359900000000001</v>
      </c>
      <c r="J88" s="57">
        <v>0.99359900000000001</v>
      </c>
      <c r="K88" s="57">
        <v>0.99593100000000001</v>
      </c>
      <c r="L88" s="57">
        <v>0.99593100000000001</v>
      </c>
      <c r="M88" s="57">
        <v>1.0528310000000001</v>
      </c>
      <c r="N88" s="57">
        <v>1.0528310000000001</v>
      </c>
      <c r="O88" s="57">
        <v>1.0324610000000001</v>
      </c>
      <c r="P88" s="57">
        <v>1.0324610000000001</v>
      </c>
      <c r="Q88" s="57">
        <v>1.0204880000000001</v>
      </c>
      <c r="R88" s="57">
        <v>1.0324610000000001</v>
      </c>
      <c r="S88" s="57">
        <v>1.0324610000000001</v>
      </c>
      <c r="T88" s="57">
        <v>1.0404960000000001</v>
      </c>
      <c r="U88" s="57">
        <v>1.0404960000000001</v>
      </c>
      <c r="V88" s="57">
        <v>1.065089</v>
      </c>
      <c r="W88" s="57">
        <v>1.0873809999999999</v>
      </c>
      <c r="X88" s="57">
        <v>1.0873809999999999</v>
      </c>
      <c r="Y88" s="57">
        <v>1.074932</v>
      </c>
      <c r="Z88" s="57">
        <v>1.074932</v>
      </c>
      <c r="AA88" s="57">
        <v>0.99593100000000001</v>
      </c>
      <c r="AB88" s="57">
        <v>0.99593100000000001</v>
      </c>
      <c r="AC88" s="57">
        <v>0.99986699999999995</v>
      </c>
      <c r="AD88" s="57">
        <v>0.99211499999999997</v>
      </c>
      <c r="AE88" s="57">
        <v>1.0854360000000001</v>
      </c>
      <c r="AF88" s="57">
        <v>0.99633700000000003</v>
      </c>
      <c r="AG88" s="57">
        <v>0.99633700000000003</v>
      </c>
      <c r="AH88" s="57">
        <v>1.0528310000000001</v>
      </c>
      <c r="AI88" s="57">
        <v>1.0528310000000001</v>
      </c>
      <c r="AJ88" s="57">
        <v>1.0133669999999999</v>
      </c>
      <c r="AK88" s="57">
        <v>1.0133669999999999</v>
      </c>
      <c r="AL88" s="57">
        <v>1.065089</v>
      </c>
      <c r="AM88" s="57">
        <v>0.99986699999999995</v>
      </c>
      <c r="AN88" s="57">
        <v>0.99986699999999995</v>
      </c>
      <c r="AO88" s="57">
        <v>0.99593100000000001</v>
      </c>
      <c r="AP88" s="57">
        <v>1.051294</v>
      </c>
      <c r="AQ88" s="57">
        <v>1.051294</v>
      </c>
      <c r="AR88" s="57">
        <v>0.99789300000000003</v>
      </c>
      <c r="AS88" s="57">
        <v>0.99789300000000003</v>
      </c>
      <c r="AT88" s="57">
        <v>1.0324610000000001</v>
      </c>
    </row>
    <row r="89" spans="1:46" x14ac:dyDescent="0.25">
      <c r="A89" s="65">
        <v>2021</v>
      </c>
      <c r="B89" s="65">
        <v>12</v>
      </c>
      <c r="C89" s="63">
        <v>4</v>
      </c>
      <c r="D89" s="64">
        <v>16</v>
      </c>
      <c r="E89" s="5">
        <v>1.0404960000000001</v>
      </c>
      <c r="F89" s="57">
        <v>1.0404960000000001</v>
      </c>
      <c r="G89" s="57">
        <v>0.99254200000000004</v>
      </c>
      <c r="H89" s="57">
        <v>0.99255199999999999</v>
      </c>
      <c r="I89" s="57">
        <v>0.99359900000000001</v>
      </c>
      <c r="J89" s="57">
        <v>0.99359900000000001</v>
      </c>
      <c r="K89" s="57">
        <v>0.99593100000000001</v>
      </c>
      <c r="L89" s="57">
        <v>0.99593100000000001</v>
      </c>
      <c r="M89" s="57">
        <v>1.0528310000000001</v>
      </c>
      <c r="N89" s="57">
        <v>1.0528310000000001</v>
      </c>
      <c r="O89" s="57">
        <v>1.0324610000000001</v>
      </c>
      <c r="P89" s="57">
        <v>1.0324610000000001</v>
      </c>
      <c r="Q89" s="57">
        <v>1.0204880000000001</v>
      </c>
      <c r="R89" s="57">
        <v>1.0324610000000001</v>
      </c>
      <c r="S89" s="57">
        <v>1.0324610000000001</v>
      </c>
      <c r="T89" s="57">
        <v>1.0404960000000001</v>
      </c>
      <c r="U89" s="57">
        <v>1.0404960000000001</v>
      </c>
      <c r="V89" s="57">
        <v>1.065089</v>
      </c>
      <c r="W89" s="57">
        <v>1.0873809999999999</v>
      </c>
      <c r="X89" s="57">
        <v>1.0873809999999999</v>
      </c>
      <c r="Y89" s="57">
        <v>1.074932</v>
      </c>
      <c r="Z89" s="57">
        <v>1.074932</v>
      </c>
      <c r="AA89" s="57">
        <v>0.99593100000000001</v>
      </c>
      <c r="AB89" s="57">
        <v>0.99593100000000001</v>
      </c>
      <c r="AC89" s="57">
        <v>0.99986699999999995</v>
      </c>
      <c r="AD89" s="57">
        <v>0.99211499999999997</v>
      </c>
      <c r="AE89" s="57">
        <v>1.0854360000000001</v>
      </c>
      <c r="AF89" s="57">
        <v>0.99633700000000003</v>
      </c>
      <c r="AG89" s="57">
        <v>0.99633700000000003</v>
      </c>
      <c r="AH89" s="57">
        <v>1.0528310000000001</v>
      </c>
      <c r="AI89" s="57">
        <v>1.0528310000000001</v>
      </c>
      <c r="AJ89" s="57">
        <v>1.0133669999999999</v>
      </c>
      <c r="AK89" s="57">
        <v>1.0133669999999999</v>
      </c>
      <c r="AL89" s="57">
        <v>1.065089</v>
      </c>
      <c r="AM89" s="57">
        <v>0.99986699999999995</v>
      </c>
      <c r="AN89" s="57">
        <v>0.99986699999999995</v>
      </c>
      <c r="AO89" s="57">
        <v>0.99593100000000001</v>
      </c>
      <c r="AP89" s="57">
        <v>1.051294</v>
      </c>
      <c r="AQ89" s="57">
        <v>1.051294</v>
      </c>
      <c r="AR89" s="57">
        <v>0.99789300000000003</v>
      </c>
      <c r="AS89" s="57">
        <v>0.99789300000000003</v>
      </c>
      <c r="AT89" s="57">
        <v>1.0324610000000001</v>
      </c>
    </row>
    <row r="90" spans="1:46" x14ac:dyDescent="0.25">
      <c r="A90" s="65">
        <v>2021</v>
      </c>
      <c r="B90" s="65">
        <v>12</v>
      </c>
      <c r="C90" s="63">
        <v>4</v>
      </c>
      <c r="D90" s="64">
        <v>17</v>
      </c>
      <c r="E90" s="5">
        <v>1.0404960000000001</v>
      </c>
      <c r="F90" s="57">
        <v>1.0404960000000001</v>
      </c>
      <c r="G90" s="57">
        <v>0.99254200000000004</v>
      </c>
      <c r="H90" s="57">
        <v>0.99255199999999999</v>
      </c>
      <c r="I90" s="57">
        <v>0.99359900000000001</v>
      </c>
      <c r="J90" s="57">
        <v>0.99359900000000001</v>
      </c>
      <c r="K90" s="57">
        <v>0.99593100000000001</v>
      </c>
      <c r="L90" s="57">
        <v>0.99593100000000001</v>
      </c>
      <c r="M90" s="57">
        <v>1.0528310000000001</v>
      </c>
      <c r="N90" s="57">
        <v>1.0528310000000001</v>
      </c>
      <c r="O90" s="57">
        <v>1.0324610000000001</v>
      </c>
      <c r="P90" s="57">
        <v>1.0324610000000001</v>
      </c>
      <c r="Q90" s="57">
        <v>1.0204880000000001</v>
      </c>
      <c r="R90" s="57">
        <v>1.0324610000000001</v>
      </c>
      <c r="S90" s="57">
        <v>1.0324610000000001</v>
      </c>
      <c r="T90" s="57">
        <v>1.0404960000000001</v>
      </c>
      <c r="U90" s="57">
        <v>1.0404960000000001</v>
      </c>
      <c r="V90" s="57">
        <v>1.065089</v>
      </c>
      <c r="W90" s="57">
        <v>1.0873809999999999</v>
      </c>
      <c r="X90" s="57">
        <v>1.0873809999999999</v>
      </c>
      <c r="Y90" s="57">
        <v>1.074932</v>
      </c>
      <c r="Z90" s="57">
        <v>1.074932</v>
      </c>
      <c r="AA90" s="57">
        <v>0.99593100000000001</v>
      </c>
      <c r="AB90" s="57">
        <v>0.99593100000000001</v>
      </c>
      <c r="AC90" s="57">
        <v>0.99986699999999995</v>
      </c>
      <c r="AD90" s="57">
        <v>0.99211499999999997</v>
      </c>
      <c r="AE90" s="57">
        <v>1.0854360000000001</v>
      </c>
      <c r="AF90" s="57">
        <v>0.99633700000000003</v>
      </c>
      <c r="AG90" s="57">
        <v>0.99633700000000003</v>
      </c>
      <c r="AH90" s="57">
        <v>1.0528310000000001</v>
      </c>
      <c r="AI90" s="57">
        <v>1.0528310000000001</v>
      </c>
      <c r="AJ90" s="57">
        <v>1.0133669999999999</v>
      </c>
      <c r="AK90" s="57">
        <v>1.0133669999999999</v>
      </c>
      <c r="AL90" s="57">
        <v>1.065089</v>
      </c>
      <c r="AM90" s="57">
        <v>0.99986699999999995</v>
      </c>
      <c r="AN90" s="57">
        <v>0.99986699999999995</v>
      </c>
      <c r="AO90" s="57">
        <v>0.99593100000000001</v>
      </c>
      <c r="AP90" s="57">
        <v>1.051294</v>
      </c>
      <c r="AQ90" s="57">
        <v>1.051294</v>
      </c>
      <c r="AR90" s="57">
        <v>0.99789300000000003</v>
      </c>
      <c r="AS90" s="57">
        <v>0.99789300000000003</v>
      </c>
      <c r="AT90" s="57">
        <v>1.0324610000000001</v>
      </c>
    </row>
    <row r="91" spans="1:46" x14ac:dyDescent="0.25">
      <c r="A91" s="65">
        <v>2021</v>
      </c>
      <c r="B91" s="65">
        <v>12</v>
      </c>
      <c r="C91" s="63">
        <v>4</v>
      </c>
      <c r="D91" s="64">
        <v>18</v>
      </c>
      <c r="E91" s="5">
        <v>1.0404960000000001</v>
      </c>
      <c r="F91" s="57">
        <v>1.0404960000000001</v>
      </c>
      <c r="G91" s="57">
        <v>0.99254200000000004</v>
      </c>
      <c r="H91" s="57">
        <v>0.99255199999999999</v>
      </c>
      <c r="I91" s="57">
        <v>0.99359900000000001</v>
      </c>
      <c r="J91" s="57">
        <v>0.99359900000000001</v>
      </c>
      <c r="K91" s="57">
        <v>0.99593100000000001</v>
      </c>
      <c r="L91" s="57">
        <v>0.99593100000000001</v>
      </c>
      <c r="M91" s="57">
        <v>1.0528310000000001</v>
      </c>
      <c r="N91" s="57">
        <v>1.0528310000000001</v>
      </c>
      <c r="O91" s="57">
        <v>1.0324610000000001</v>
      </c>
      <c r="P91" s="57">
        <v>1.0324610000000001</v>
      </c>
      <c r="Q91" s="57">
        <v>1.0204880000000001</v>
      </c>
      <c r="R91" s="57">
        <v>1.0324610000000001</v>
      </c>
      <c r="S91" s="57">
        <v>1.0324610000000001</v>
      </c>
      <c r="T91" s="57">
        <v>1.0404960000000001</v>
      </c>
      <c r="U91" s="57">
        <v>1.0404960000000001</v>
      </c>
      <c r="V91" s="57">
        <v>1.065089</v>
      </c>
      <c r="W91" s="57">
        <v>1.0873809999999999</v>
      </c>
      <c r="X91" s="57">
        <v>1.0873809999999999</v>
      </c>
      <c r="Y91" s="57">
        <v>1.074932</v>
      </c>
      <c r="Z91" s="57">
        <v>1.074932</v>
      </c>
      <c r="AA91" s="57">
        <v>0.99593100000000001</v>
      </c>
      <c r="AB91" s="57">
        <v>0.99593100000000001</v>
      </c>
      <c r="AC91" s="57">
        <v>0.99986699999999995</v>
      </c>
      <c r="AD91" s="57">
        <v>0.99211499999999997</v>
      </c>
      <c r="AE91" s="57">
        <v>1.0854360000000001</v>
      </c>
      <c r="AF91" s="57">
        <v>0.99633700000000003</v>
      </c>
      <c r="AG91" s="57">
        <v>0.99633700000000003</v>
      </c>
      <c r="AH91" s="57">
        <v>1.0528310000000001</v>
      </c>
      <c r="AI91" s="57">
        <v>1.0528310000000001</v>
      </c>
      <c r="AJ91" s="57">
        <v>1.0133669999999999</v>
      </c>
      <c r="AK91" s="57">
        <v>1.0133669999999999</v>
      </c>
      <c r="AL91" s="57">
        <v>1.065089</v>
      </c>
      <c r="AM91" s="57">
        <v>0.99986699999999995</v>
      </c>
      <c r="AN91" s="57">
        <v>0.99986699999999995</v>
      </c>
      <c r="AO91" s="57">
        <v>0.99593100000000001</v>
      </c>
      <c r="AP91" s="57">
        <v>1.051294</v>
      </c>
      <c r="AQ91" s="57">
        <v>1.051294</v>
      </c>
      <c r="AR91" s="57">
        <v>0.99789300000000003</v>
      </c>
      <c r="AS91" s="57">
        <v>0.99789300000000003</v>
      </c>
      <c r="AT91" s="57">
        <v>1.0324610000000001</v>
      </c>
    </row>
    <row r="92" spans="1:46" x14ac:dyDescent="0.25">
      <c r="A92" s="65">
        <v>2021</v>
      </c>
      <c r="B92" s="65">
        <v>12</v>
      </c>
      <c r="C92" s="63">
        <v>4</v>
      </c>
      <c r="D92" s="64">
        <v>19</v>
      </c>
      <c r="E92" s="5">
        <v>1.0404960000000001</v>
      </c>
      <c r="F92" s="57">
        <v>1.0404960000000001</v>
      </c>
      <c r="G92" s="57">
        <v>0.99254200000000004</v>
      </c>
      <c r="H92" s="57">
        <v>0.99255199999999999</v>
      </c>
      <c r="I92" s="57">
        <v>0.99359900000000001</v>
      </c>
      <c r="J92" s="57">
        <v>0.99359900000000001</v>
      </c>
      <c r="K92" s="57">
        <v>0.99593100000000001</v>
      </c>
      <c r="L92" s="57">
        <v>0.99593100000000001</v>
      </c>
      <c r="M92" s="57">
        <v>1.0528310000000001</v>
      </c>
      <c r="N92" s="57">
        <v>1.0528310000000001</v>
      </c>
      <c r="O92" s="57">
        <v>1.0324610000000001</v>
      </c>
      <c r="P92" s="57">
        <v>1.0324610000000001</v>
      </c>
      <c r="Q92" s="57">
        <v>1.0204880000000001</v>
      </c>
      <c r="R92" s="57">
        <v>1.0324610000000001</v>
      </c>
      <c r="S92" s="57">
        <v>1.0324610000000001</v>
      </c>
      <c r="T92" s="57">
        <v>1.0404960000000001</v>
      </c>
      <c r="U92" s="57">
        <v>1.0404960000000001</v>
      </c>
      <c r="V92" s="57">
        <v>1.065089</v>
      </c>
      <c r="W92" s="57">
        <v>1.0873809999999999</v>
      </c>
      <c r="X92" s="57">
        <v>1.0873809999999999</v>
      </c>
      <c r="Y92" s="57">
        <v>1.074932</v>
      </c>
      <c r="Z92" s="57">
        <v>1.074932</v>
      </c>
      <c r="AA92" s="57">
        <v>0.99593100000000001</v>
      </c>
      <c r="AB92" s="57">
        <v>0.99593100000000001</v>
      </c>
      <c r="AC92" s="57">
        <v>0.99986699999999995</v>
      </c>
      <c r="AD92" s="57">
        <v>0.99211499999999997</v>
      </c>
      <c r="AE92" s="57">
        <v>1.0854360000000001</v>
      </c>
      <c r="AF92" s="57">
        <v>0.99633700000000003</v>
      </c>
      <c r="AG92" s="57">
        <v>0.99633700000000003</v>
      </c>
      <c r="AH92" s="57">
        <v>1.0528310000000001</v>
      </c>
      <c r="AI92" s="57">
        <v>1.0528310000000001</v>
      </c>
      <c r="AJ92" s="57">
        <v>1.0133669999999999</v>
      </c>
      <c r="AK92" s="57">
        <v>1.0133669999999999</v>
      </c>
      <c r="AL92" s="57">
        <v>1.065089</v>
      </c>
      <c r="AM92" s="57">
        <v>0.99986699999999995</v>
      </c>
      <c r="AN92" s="57">
        <v>0.99986699999999995</v>
      </c>
      <c r="AO92" s="57">
        <v>0.99593100000000001</v>
      </c>
      <c r="AP92" s="57">
        <v>1.051294</v>
      </c>
      <c r="AQ92" s="57">
        <v>1.051294</v>
      </c>
      <c r="AR92" s="57">
        <v>0.99789300000000003</v>
      </c>
      <c r="AS92" s="57">
        <v>0.99789300000000003</v>
      </c>
      <c r="AT92" s="57">
        <v>1.0324610000000001</v>
      </c>
    </row>
    <row r="93" spans="1:46" x14ac:dyDescent="0.25">
      <c r="A93" s="65">
        <v>2021</v>
      </c>
      <c r="B93" s="65">
        <v>12</v>
      </c>
      <c r="C93" s="63">
        <v>4</v>
      </c>
      <c r="D93" s="64">
        <v>20</v>
      </c>
      <c r="E93" s="5">
        <v>1.0404960000000001</v>
      </c>
      <c r="F93" s="57">
        <v>1.0404960000000001</v>
      </c>
      <c r="G93" s="57">
        <v>0.99254200000000004</v>
      </c>
      <c r="H93" s="57">
        <v>0.99255199999999999</v>
      </c>
      <c r="I93" s="57">
        <v>0.99359900000000001</v>
      </c>
      <c r="J93" s="57">
        <v>0.99359900000000001</v>
      </c>
      <c r="K93" s="57">
        <v>0.99593100000000001</v>
      </c>
      <c r="L93" s="57">
        <v>0.99593100000000001</v>
      </c>
      <c r="M93" s="57">
        <v>1.0528310000000001</v>
      </c>
      <c r="N93" s="57">
        <v>1.0528310000000001</v>
      </c>
      <c r="O93" s="57">
        <v>1.0324610000000001</v>
      </c>
      <c r="P93" s="57">
        <v>1.0324610000000001</v>
      </c>
      <c r="Q93" s="57">
        <v>1.0204880000000001</v>
      </c>
      <c r="R93" s="57">
        <v>1.0324610000000001</v>
      </c>
      <c r="S93" s="57">
        <v>1.0324610000000001</v>
      </c>
      <c r="T93" s="57">
        <v>1.0404960000000001</v>
      </c>
      <c r="U93" s="57">
        <v>1.0404960000000001</v>
      </c>
      <c r="V93" s="57">
        <v>1.065089</v>
      </c>
      <c r="W93" s="57">
        <v>1.0873809999999999</v>
      </c>
      <c r="X93" s="57">
        <v>1.0873809999999999</v>
      </c>
      <c r="Y93" s="57">
        <v>1.074932</v>
      </c>
      <c r="Z93" s="57">
        <v>1.074932</v>
      </c>
      <c r="AA93" s="57">
        <v>0.99593100000000001</v>
      </c>
      <c r="AB93" s="57">
        <v>0.99593100000000001</v>
      </c>
      <c r="AC93" s="57">
        <v>0.99986699999999995</v>
      </c>
      <c r="AD93" s="57">
        <v>0.99211499999999997</v>
      </c>
      <c r="AE93" s="57">
        <v>1.0854360000000001</v>
      </c>
      <c r="AF93" s="57">
        <v>0.99633700000000003</v>
      </c>
      <c r="AG93" s="57">
        <v>0.99633700000000003</v>
      </c>
      <c r="AH93" s="57">
        <v>1.0528310000000001</v>
      </c>
      <c r="AI93" s="57">
        <v>1.0528310000000001</v>
      </c>
      <c r="AJ93" s="57">
        <v>1.0133669999999999</v>
      </c>
      <c r="AK93" s="57">
        <v>1.0133669999999999</v>
      </c>
      <c r="AL93" s="57">
        <v>1.065089</v>
      </c>
      <c r="AM93" s="57">
        <v>0.99986699999999995</v>
      </c>
      <c r="AN93" s="57">
        <v>0.99986699999999995</v>
      </c>
      <c r="AO93" s="57">
        <v>0.99593100000000001</v>
      </c>
      <c r="AP93" s="57">
        <v>1.051294</v>
      </c>
      <c r="AQ93" s="57">
        <v>1.051294</v>
      </c>
      <c r="AR93" s="57">
        <v>0.99789300000000003</v>
      </c>
      <c r="AS93" s="57">
        <v>0.99789300000000003</v>
      </c>
      <c r="AT93" s="57">
        <v>1.0324610000000001</v>
      </c>
    </row>
    <row r="94" spans="1:46" x14ac:dyDescent="0.25">
      <c r="A94" s="65">
        <v>2021</v>
      </c>
      <c r="B94" s="65">
        <v>12</v>
      </c>
      <c r="C94" s="63">
        <v>4</v>
      </c>
      <c r="D94" s="64">
        <v>21</v>
      </c>
      <c r="E94" s="5">
        <v>1.0404960000000001</v>
      </c>
      <c r="F94" s="57">
        <v>1.0404960000000001</v>
      </c>
      <c r="G94" s="57">
        <v>0.99254200000000004</v>
      </c>
      <c r="H94" s="57">
        <v>0.99255199999999999</v>
      </c>
      <c r="I94" s="57">
        <v>0.99359900000000001</v>
      </c>
      <c r="J94" s="57">
        <v>0.99359900000000001</v>
      </c>
      <c r="K94" s="57">
        <v>0.99593100000000001</v>
      </c>
      <c r="L94" s="57">
        <v>0.99593100000000001</v>
      </c>
      <c r="M94" s="57">
        <v>1.0528310000000001</v>
      </c>
      <c r="N94" s="57">
        <v>1.0528310000000001</v>
      </c>
      <c r="O94" s="57">
        <v>1.0324610000000001</v>
      </c>
      <c r="P94" s="57">
        <v>1.0324610000000001</v>
      </c>
      <c r="Q94" s="57">
        <v>1.0204880000000001</v>
      </c>
      <c r="R94" s="57">
        <v>1.0324610000000001</v>
      </c>
      <c r="S94" s="57">
        <v>1.0324610000000001</v>
      </c>
      <c r="T94" s="57">
        <v>1.0404960000000001</v>
      </c>
      <c r="U94" s="57">
        <v>1.0404960000000001</v>
      </c>
      <c r="V94" s="57">
        <v>1.065089</v>
      </c>
      <c r="W94" s="57">
        <v>1.0873809999999999</v>
      </c>
      <c r="X94" s="57">
        <v>1.0873809999999999</v>
      </c>
      <c r="Y94" s="57">
        <v>1.074932</v>
      </c>
      <c r="Z94" s="57">
        <v>1.074932</v>
      </c>
      <c r="AA94" s="57">
        <v>0.99593100000000001</v>
      </c>
      <c r="AB94" s="57">
        <v>0.99593100000000001</v>
      </c>
      <c r="AC94" s="57">
        <v>0.99986699999999995</v>
      </c>
      <c r="AD94" s="57">
        <v>0.99211499999999997</v>
      </c>
      <c r="AE94" s="57">
        <v>1.0854360000000001</v>
      </c>
      <c r="AF94" s="57">
        <v>0.99633700000000003</v>
      </c>
      <c r="AG94" s="57">
        <v>0.99633700000000003</v>
      </c>
      <c r="AH94" s="57">
        <v>1.0528310000000001</v>
      </c>
      <c r="AI94" s="57">
        <v>1.0528310000000001</v>
      </c>
      <c r="AJ94" s="57">
        <v>1.0133669999999999</v>
      </c>
      <c r="AK94" s="57">
        <v>1.0133669999999999</v>
      </c>
      <c r="AL94" s="57">
        <v>1.065089</v>
      </c>
      <c r="AM94" s="57">
        <v>0.99986699999999995</v>
      </c>
      <c r="AN94" s="57">
        <v>0.99986699999999995</v>
      </c>
      <c r="AO94" s="57">
        <v>0.99593100000000001</v>
      </c>
      <c r="AP94" s="57">
        <v>1.051294</v>
      </c>
      <c r="AQ94" s="57">
        <v>1.051294</v>
      </c>
      <c r="AR94" s="57">
        <v>0.99789300000000003</v>
      </c>
      <c r="AS94" s="57">
        <v>0.99789300000000003</v>
      </c>
      <c r="AT94" s="57">
        <v>1.0324610000000001</v>
      </c>
    </row>
    <row r="95" spans="1:46" x14ac:dyDescent="0.25">
      <c r="A95" s="65">
        <v>2021</v>
      </c>
      <c r="B95" s="65">
        <v>12</v>
      </c>
      <c r="C95" s="63">
        <v>4</v>
      </c>
      <c r="D95" s="64">
        <v>22</v>
      </c>
      <c r="E95" s="5">
        <v>1.0404960000000001</v>
      </c>
      <c r="F95" s="57">
        <v>1.0404960000000001</v>
      </c>
      <c r="G95" s="57">
        <v>0.99254200000000004</v>
      </c>
      <c r="H95" s="57">
        <v>0.99255199999999999</v>
      </c>
      <c r="I95" s="57">
        <v>0.99359900000000001</v>
      </c>
      <c r="J95" s="57">
        <v>0.99359900000000001</v>
      </c>
      <c r="K95" s="57">
        <v>0.99593100000000001</v>
      </c>
      <c r="L95" s="57">
        <v>0.99593100000000001</v>
      </c>
      <c r="M95" s="57">
        <v>1.0528310000000001</v>
      </c>
      <c r="N95" s="57">
        <v>1.0528310000000001</v>
      </c>
      <c r="O95" s="57">
        <v>1.0324610000000001</v>
      </c>
      <c r="P95" s="57">
        <v>1.0324610000000001</v>
      </c>
      <c r="Q95" s="57">
        <v>1.0204880000000001</v>
      </c>
      <c r="R95" s="57">
        <v>1.0324610000000001</v>
      </c>
      <c r="S95" s="57">
        <v>1.0324610000000001</v>
      </c>
      <c r="T95" s="57">
        <v>1.0404960000000001</v>
      </c>
      <c r="U95" s="57">
        <v>1.0404960000000001</v>
      </c>
      <c r="V95" s="57">
        <v>1.065089</v>
      </c>
      <c r="W95" s="57">
        <v>1.0873809999999999</v>
      </c>
      <c r="X95" s="57">
        <v>1.0873809999999999</v>
      </c>
      <c r="Y95" s="57">
        <v>1.074932</v>
      </c>
      <c r="Z95" s="57">
        <v>1.074932</v>
      </c>
      <c r="AA95" s="57">
        <v>0.99593100000000001</v>
      </c>
      <c r="AB95" s="57">
        <v>0.99593100000000001</v>
      </c>
      <c r="AC95" s="57">
        <v>0.99986699999999995</v>
      </c>
      <c r="AD95" s="57">
        <v>0.99211499999999997</v>
      </c>
      <c r="AE95" s="57">
        <v>1.0854360000000001</v>
      </c>
      <c r="AF95" s="57">
        <v>0.99633700000000003</v>
      </c>
      <c r="AG95" s="57">
        <v>0.99633700000000003</v>
      </c>
      <c r="AH95" s="57">
        <v>1.0528310000000001</v>
      </c>
      <c r="AI95" s="57">
        <v>1.0528310000000001</v>
      </c>
      <c r="AJ95" s="57">
        <v>1.0133669999999999</v>
      </c>
      <c r="AK95" s="57">
        <v>1.0133669999999999</v>
      </c>
      <c r="AL95" s="57">
        <v>1.065089</v>
      </c>
      <c r="AM95" s="57">
        <v>0.99986699999999995</v>
      </c>
      <c r="AN95" s="57">
        <v>0.99986699999999995</v>
      </c>
      <c r="AO95" s="57">
        <v>0.99593100000000001</v>
      </c>
      <c r="AP95" s="57">
        <v>1.051294</v>
      </c>
      <c r="AQ95" s="57">
        <v>1.051294</v>
      </c>
      <c r="AR95" s="57">
        <v>0.99789300000000003</v>
      </c>
      <c r="AS95" s="57">
        <v>0.99789300000000003</v>
      </c>
      <c r="AT95" s="57">
        <v>1.0324610000000001</v>
      </c>
    </row>
    <row r="96" spans="1:46" x14ac:dyDescent="0.25">
      <c r="A96" s="65">
        <v>2021</v>
      </c>
      <c r="B96" s="65">
        <v>12</v>
      </c>
      <c r="C96" s="63">
        <v>4</v>
      </c>
      <c r="D96" s="64">
        <v>23</v>
      </c>
      <c r="E96" s="5">
        <v>1.0404960000000001</v>
      </c>
      <c r="F96" s="57">
        <v>1.0404960000000001</v>
      </c>
      <c r="G96" s="57">
        <v>0.99254200000000004</v>
      </c>
      <c r="H96" s="57">
        <v>0.99255199999999999</v>
      </c>
      <c r="I96" s="57">
        <v>0.99359900000000001</v>
      </c>
      <c r="J96" s="57">
        <v>0.99359900000000001</v>
      </c>
      <c r="K96" s="57">
        <v>0.99593100000000001</v>
      </c>
      <c r="L96" s="57">
        <v>0.99593100000000001</v>
      </c>
      <c r="M96" s="57">
        <v>1.0528310000000001</v>
      </c>
      <c r="N96" s="57">
        <v>1.0528310000000001</v>
      </c>
      <c r="O96" s="57">
        <v>1.0324610000000001</v>
      </c>
      <c r="P96" s="57">
        <v>1.0324610000000001</v>
      </c>
      <c r="Q96" s="57">
        <v>1.0204880000000001</v>
      </c>
      <c r="R96" s="57">
        <v>1.0324610000000001</v>
      </c>
      <c r="S96" s="57">
        <v>1.0324610000000001</v>
      </c>
      <c r="T96" s="57">
        <v>1.0404960000000001</v>
      </c>
      <c r="U96" s="57">
        <v>1.0404960000000001</v>
      </c>
      <c r="V96" s="57">
        <v>1.065089</v>
      </c>
      <c r="W96" s="57">
        <v>1.0873809999999999</v>
      </c>
      <c r="X96" s="57">
        <v>1.0873809999999999</v>
      </c>
      <c r="Y96" s="57">
        <v>1.074932</v>
      </c>
      <c r="Z96" s="57">
        <v>1.074932</v>
      </c>
      <c r="AA96" s="57">
        <v>0.99593100000000001</v>
      </c>
      <c r="AB96" s="57">
        <v>0.99593100000000001</v>
      </c>
      <c r="AC96" s="57">
        <v>0.99986699999999995</v>
      </c>
      <c r="AD96" s="57">
        <v>0.99211499999999997</v>
      </c>
      <c r="AE96" s="57">
        <v>1.0854360000000001</v>
      </c>
      <c r="AF96" s="57">
        <v>0.99633700000000003</v>
      </c>
      <c r="AG96" s="57">
        <v>0.99633700000000003</v>
      </c>
      <c r="AH96" s="57">
        <v>1.0528310000000001</v>
      </c>
      <c r="AI96" s="57">
        <v>1.0528310000000001</v>
      </c>
      <c r="AJ96" s="57">
        <v>1.0133669999999999</v>
      </c>
      <c r="AK96" s="57">
        <v>1.0133669999999999</v>
      </c>
      <c r="AL96" s="57">
        <v>1.065089</v>
      </c>
      <c r="AM96" s="57">
        <v>0.99986699999999995</v>
      </c>
      <c r="AN96" s="57">
        <v>0.99986699999999995</v>
      </c>
      <c r="AO96" s="57">
        <v>0.99593100000000001</v>
      </c>
      <c r="AP96" s="57">
        <v>1.051294</v>
      </c>
      <c r="AQ96" s="57">
        <v>1.051294</v>
      </c>
      <c r="AR96" s="57">
        <v>0.99789300000000003</v>
      </c>
      <c r="AS96" s="57">
        <v>0.99789300000000003</v>
      </c>
      <c r="AT96" s="57">
        <v>1.0324610000000001</v>
      </c>
    </row>
    <row r="97" spans="1:46" x14ac:dyDescent="0.25">
      <c r="A97" s="65">
        <v>2021</v>
      </c>
      <c r="B97" s="65">
        <v>12</v>
      </c>
      <c r="C97" s="63">
        <v>4</v>
      </c>
      <c r="D97" s="64">
        <v>24</v>
      </c>
      <c r="E97" s="5">
        <v>1.0404960000000001</v>
      </c>
      <c r="F97" s="57">
        <v>1.0404960000000001</v>
      </c>
      <c r="G97" s="57">
        <v>0.99254200000000004</v>
      </c>
      <c r="H97" s="57">
        <v>0.99255199999999999</v>
      </c>
      <c r="I97" s="57">
        <v>0.99359900000000001</v>
      </c>
      <c r="J97" s="57">
        <v>0.99359900000000001</v>
      </c>
      <c r="K97" s="57">
        <v>0.99593100000000001</v>
      </c>
      <c r="L97" s="57">
        <v>0.99593100000000001</v>
      </c>
      <c r="M97" s="57">
        <v>1.0528310000000001</v>
      </c>
      <c r="N97" s="57">
        <v>1.0528310000000001</v>
      </c>
      <c r="O97" s="57">
        <v>1.0324610000000001</v>
      </c>
      <c r="P97" s="57">
        <v>1.0324610000000001</v>
      </c>
      <c r="Q97" s="57">
        <v>1.0204880000000001</v>
      </c>
      <c r="R97" s="57">
        <v>1.0324610000000001</v>
      </c>
      <c r="S97" s="57">
        <v>1.0324610000000001</v>
      </c>
      <c r="T97" s="57">
        <v>1.0404960000000001</v>
      </c>
      <c r="U97" s="57">
        <v>1.0404960000000001</v>
      </c>
      <c r="V97" s="57">
        <v>1.065089</v>
      </c>
      <c r="W97" s="57">
        <v>1.0873809999999999</v>
      </c>
      <c r="X97" s="57">
        <v>1.0873809999999999</v>
      </c>
      <c r="Y97" s="57">
        <v>1.074932</v>
      </c>
      <c r="Z97" s="57">
        <v>1.074932</v>
      </c>
      <c r="AA97" s="57">
        <v>0.99593100000000001</v>
      </c>
      <c r="AB97" s="57">
        <v>0.99593100000000001</v>
      </c>
      <c r="AC97" s="57">
        <v>0.99986699999999995</v>
      </c>
      <c r="AD97" s="57">
        <v>0.99211499999999997</v>
      </c>
      <c r="AE97" s="57">
        <v>1.0854360000000001</v>
      </c>
      <c r="AF97" s="57">
        <v>0.99633700000000003</v>
      </c>
      <c r="AG97" s="57">
        <v>0.99633700000000003</v>
      </c>
      <c r="AH97" s="57">
        <v>1.0528310000000001</v>
      </c>
      <c r="AI97" s="57">
        <v>1.0528310000000001</v>
      </c>
      <c r="AJ97" s="57">
        <v>1.0133669999999999</v>
      </c>
      <c r="AK97" s="57">
        <v>1.0133669999999999</v>
      </c>
      <c r="AL97" s="57">
        <v>1.065089</v>
      </c>
      <c r="AM97" s="57">
        <v>0.99986699999999995</v>
      </c>
      <c r="AN97" s="57">
        <v>0.99986699999999995</v>
      </c>
      <c r="AO97" s="57">
        <v>0.99593100000000001</v>
      </c>
      <c r="AP97" s="57">
        <v>1.051294</v>
      </c>
      <c r="AQ97" s="57">
        <v>1.051294</v>
      </c>
      <c r="AR97" s="57">
        <v>0.99789300000000003</v>
      </c>
      <c r="AS97" s="57">
        <v>0.99789300000000003</v>
      </c>
      <c r="AT97" s="57">
        <v>1.0324610000000001</v>
      </c>
    </row>
    <row r="98" spans="1:46" x14ac:dyDescent="0.25">
      <c r="A98" s="65">
        <v>2021</v>
      </c>
      <c r="B98" s="65">
        <v>12</v>
      </c>
      <c r="C98" s="63">
        <v>5</v>
      </c>
      <c r="D98" s="64">
        <v>1</v>
      </c>
      <c r="E98" s="5">
        <v>1.0340480000000001</v>
      </c>
      <c r="F98" s="57">
        <v>1.0340480000000001</v>
      </c>
      <c r="G98" s="57">
        <v>0.98084000000000005</v>
      </c>
      <c r="H98" s="57">
        <v>0.98085599999999995</v>
      </c>
      <c r="I98" s="57">
        <v>0.98306099999999996</v>
      </c>
      <c r="J98" s="57">
        <v>0.98306099999999996</v>
      </c>
      <c r="K98" s="57">
        <v>0.98626499999999995</v>
      </c>
      <c r="L98" s="57">
        <v>0.98626499999999995</v>
      </c>
      <c r="M98" s="57">
        <v>1.049892</v>
      </c>
      <c r="N98" s="57">
        <v>1.049892</v>
      </c>
      <c r="O98" s="57">
        <v>1.019706</v>
      </c>
      <c r="P98" s="57">
        <v>1.019706</v>
      </c>
      <c r="Q98" s="57">
        <v>1.0238020000000001</v>
      </c>
      <c r="R98" s="57">
        <v>1.019706</v>
      </c>
      <c r="S98" s="57">
        <v>1.019706</v>
      </c>
      <c r="T98" s="57">
        <v>1.0340480000000001</v>
      </c>
      <c r="U98" s="57">
        <v>1.0340480000000001</v>
      </c>
      <c r="V98" s="57">
        <v>1.0622020000000001</v>
      </c>
      <c r="W98" s="57">
        <v>1.084579</v>
      </c>
      <c r="X98" s="57">
        <v>1.084579</v>
      </c>
      <c r="Y98" s="57">
        <v>1.073059</v>
      </c>
      <c r="Z98" s="57">
        <v>1.073059</v>
      </c>
      <c r="AA98" s="57">
        <v>0.98626499999999995</v>
      </c>
      <c r="AB98" s="57">
        <v>0.98626499999999995</v>
      </c>
      <c r="AC98" s="57">
        <v>0.97824599999999995</v>
      </c>
      <c r="AD98" s="57">
        <v>0.970889</v>
      </c>
      <c r="AE98" s="57">
        <v>1.0432269999999999</v>
      </c>
      <c r="AF98" s="57">
        <v>0.97474099999999997</v>
      </c>
      <c r="AG98" s="57">
        <v>0.97474099999999997</v>
      </c>
      <c r="AH98" s="57">
        <v>1.049892</v>
      </c>
      <c r="AI98" s="57">
        <v>1.049892</v>
      </c>
      <c r="AJ98" s="57">
        <v>1.014937</v>
      </c>
      <c r="AK98" s="57">
        <v>1.014937</v>
      </c>
      <c r="AL98" s="57">
        <v>1.0622020000000001</v>
      </c>
      <c r="AM98" s="57">
        <v>0.97824599999999995</v>
      </c>
      <c r="AN98" s="57">
        <v>0.97824599999999995</v>
      </c>
      <c r="AO98" s="57">
        <v>0.98626499999999995</v>
      </c>
      <c r="AP98" s="57">
        <v>1.049129</v>
      </c>
      <c r="AQ98" s="57">
        <v>1.049129</v>
      </c>
      <c r="AR98" s="57">
        <v>0.97654399999999997</v>
      </c>
      <c r="AS98" s="57">
        <v>0.97654399999999997</v>
      </c>
      <c r="AT98" s="57">
        <v>1.019706</v>
      </c>
    </row>
    <row r="99" spans="1:46" x14ac:dyDescent="0.25">
      <c r="A99" s="65">
        <v>2021</v>
      </c>
      <c r="B99" s="65">
        <v>12</v>
      </c>
      <c r="C99" s="63">
        <v>5</v>
      </c>
      <c r="D99" s="64">
        <v>2</v>
      </c>
      <c r="E99" s="5">
        <v>1.0340480000000001</v>
      </c>
      <c r="F99" s="57">
        <v>1.0340480000000001</v>
      </c>
      <c r="G99" s="57">
        <v>0.98084000000000005</v>
      </c>
      <c r="H99" s="57">
        <v>0.98085599999999995</v>
      </c>
      <c r="I99" s="57">
        <v>0.98306099999999996</v>
      </c>
      <c r="J99" s="57">
        <v>0.98306099999999996</v>
      </c>
      <c r="K99" s="57">
        <v>0.98626499999999995</v>
      </c>
      <c r="L99" s="57">
        <v>0.98626499999999995</v>
      </c>
      <c r="M99" s="57">
        <v>1.049892</v>
      </c>
      <c r="N99" s="57">
        <v>1.049892</v>
      </c>
      <c r="O99" s="57">
        <v>1.019706</v>
      </c>
      <c r="P99" s="57">
        <v>1.019706</v>
      </c>
      <c r="Q99" s="57">
        <v>1.0238020000000001</v>
      </c>
      <c r="R99" s="57">
        <v>1.019706</v>
      </c>
      <c r="S99" s="57">
        <v>1.019706</v>
      </c>
      <c r="T99" s="57">
        <v>1.0340480000000001</v>
      </c>
      <c r="U99" s="57">
        <v>1.0340480000000001</v>
      </c>
      <c r="V99" s="57">
        <v>1.0622020000000001</v>
      </c>
      <c r="W99" s="57">
        <v>1.084579</v>
      </c>
      <c r="X99" s="57">
        <v>1.084579</v>
      </c>
      <c r="Y99" s="57">
        <v>1.073059</v>
      </c>
      <c r="Z99" s="57">
        <v>1.073059</v>
      </c>
      <c r="AA99" s="57">
        <v>0.98626499999999995</v>
      </c>
      <c r="AB99" s="57">
        <v>0.98626499999999995</v>
      </c>
      <c r="AC99" s="57">
        <v>0.97824599999999995</v>
      </c>
      <c r="AD99" s="57">
        <v>0.970889</v>
      </c>
      <c r="AE99" s="57">
        <v>1.0432269999999999</v>
      </c>
      <c r="AF99" s="57">
        <v>0.97474099999999997</v>
      </c>
      <c r="AG99" s="57">
        <v>0.97474099999999997</v>
      </c>
      <c r="AH99" s="57">
        <v>1.049892</v>
      </c>
      <c r="AI99" s="57">
        <v>1.049892</v>
      </c>
      <c r="AJ99" s="57">
        <v>1.014937</v>
      </c>
      <c r="AK99" s="57">
        <v>1.014937</v>
      </c>
      <c r="AL99" s="57">
        <v>1.0622020000000001</v>
      </c>
      <c r="AM99" s="57">
        <v>0.97824599999999995</v>
      </c>
      <c r="AN99" s="57">
        <v>0.97824599999999995</v>
      </c>
      <c r="AO99" s="57">
        <v>0.98626499999999995</v>
      </c>
      <c r="AP99" s="57">
        <v>1.049129</v>
      </c>
      <c r="AQ99" s="57">
        <v>1.049129</v>
      </c>
      <c r="AR99" s="57">
        <v>0.97654399999999997</v>
      </c>
      <c r="AS99" s="57">
        <v>0.97654399999999997</v>
      </c>
      <c r="AT99" s="57">
        <v>1.019706</v>
      </c>
    </row>
    <row r="100" spans="1:46" x14ac:dyDescent="0.25">
      <c r="A100" s="65">
        <v>2021</v>
      </c>
      <c r="B100" s="65">
        <v>12</v>
      </c>
      <c r="C100" s="63">
        <v>5</v>
      </c>
      <c r="D100" s="64">
        <v>3</v>
      </c>
      <c r="E100" s="5">
        <v>1.0340480000000001</v>
      </c>
      <c r="F100" s="57">
        <v>1.0340480000000001</v>
      </c>
      <c r="G100" s="57">
        <v>0.98084000000000005</v>
      </c>
      <c r="H100" s="57">
        <v>0.98085599999999995</v>
      </c>
      <c r="I100" s="57">
        <v>0.98306099999999996</v>
      </c>
      <c r="J100" s="57">
        <v>0.98306099999999996</v>
      </c>
      <c r="K100" s="57">
        <v>0.98626499999999995</v>
      </c>
      <c r="L100" s="57">
        <v>0.98626499999999995</v>
      </c>
      <c r="M100" s="57">
        <v>1.049892</v>
      </c>
      <c r="N100" s="57">
        <v>1.049892</v>
      </c>
      <c r="O100" s="57">
        <v>1.019706</v>
      </c>
      <c r="P100" s="57">
        <v>1.019706</v>
      </c>
      <c r="Q100" s="57">
        <v>1.0238020000000001</v>
      </c>
      <c r="R100" s="57">
        <v>1.019706</v>
      </c>
      <c r="S100" s="57">
        <v>1.019706</v>
      </c>
      <c r="T100" s="57">
        <v>1.0340480000000001</v>
      </c>
      <c r="U100" s="57">
        <v>1.0340480000000001</v>
      </c>
      <c r="V100" s="57">
        <v>1.0622020000000001</v>
      </c>
      <c r="W100" s="57">
        <v>1.084579</v>
      </c>
      <c r="X100" s="57">
        <v>1.084579</v>
      </c>
      <c r="Y100" s="57">
        <v>1.073059</v>
      </c>
      <c r="Z100" s="57">
        <v>1.073059</v>
      </c>
      <c r="AA100" s="57">
        <v>0.98626499999999995</v>
      </c>
      <c r="AB100" s="57">
        <v>0.98626499999999995</v>
      </c>
      <c r="AC100" s="57">
        <v>0.97824599999999995</v>
      </c>
      <c r="AD100" s="57">
        <v>0.970889</v>
      </c>
      <c r="AE100" s="57">
        <v>1.0432269999999999</v>
      </c>
      <c r="AF100" s="57">
        <v>0.97474099999999997</v>
      </c>
      <c r="AG100" s="57">
        <v>0.97474099999999997</v>
      </c>
      <c r="AH100" s="57">
        <v>1.049892</v>
      </c>
      <c r="AI100" s="57">
        <v>1.049892</v>
      </c>
      <c r="AJ100" s="57">
        <v>1.014937</v>
      </c>
      <c r="AK100" s="57">
        <v>1.014937</v>
      </c>
      <c r="AL100" s="57">
        <v>1.0622020000000001</v>
      </c>
      <c r="AM100" s="57">
        <v>0.97824599999999995</v>
      </c>
      <c r="AN100" s="57">
        <v>0.97824599999999995</v>
      </c>
      <c r="AO100" s="57">
        <v>0.98626499999999995</v>
      </c>
      <c r="AP100" s="57">
        <v>1.049129</v>
      </c>
      <c r="AQ100" s="57">
        <v>1.049129</v>
      </c>
      <c r="AR100" s="57">
        <v>0.97654399999999997</v>
      </c>
      <c r="AS100" s="57">
        <v>0.97654399999999997</v>
      </c>
      <c r="AT100" s="57">
        <v>1.019706</v>
      </c>
    </row>
    <row r="101" spans="1:46" x14ac:dyDescent="0.25">
      <c r="A101" s="65">
        <v>2021</v>
      </c>
      <c r="B101" s="65">
        <v>12</v>
      </c>
      <c r="C101" s="63">
        <v>5</v>
      </c>
      <c r="D101" s="64">
        <v>4</v>
      </c>
      <c r="E101" s="5">
        <v>1.0340480000000001</v>
      </c>
      <c r="F101" s="57">
        <v>1.0340480000000001</v>
      </c>
      <c r="G101" s="57">
        <v>0.98084000000000005</v>
      </c>
      <c r="H101" s="57">
        <v>0.98085599999999995</v>
      </c>
      <c r="I101" s="57">
        <v>0.98306099999999996</v>
      </c>
      <c r="J101" s="57">
        <v>0.98306099999999996</v>
      </c>
      <c r="K101" s="57">
        <v>0.98626499999999995</v>
      </c>
      <c r="L101" s="57">
        <v>0.98626499999999995</v>
      </c>
      <c r="M101" s="57">
        <v>1.049892</v>
      </c>
      <c r="N101" s="57">
        <v>1.049892</v>
      </c>
      <c r="O101" s="57">
        <v>1.019706</v>
      </c>
      <c r="P101" s="57">
        <v>1.019706</v>
      </c>
      <c r="Q101" s="57">
        <v>1.0238020000000001</v>
      </c>
      <c r="R101" s="57">
        <v>1.019706</v>
      </c>
      <c r="S101" s="57">
        <v>1.019706</v>
      </c>
      <c r="T101" s="57">
        <v>1.0340480000000001</v>
      </c>
      <c r="U101" s="57">
        <v>1.0340480000000001</v>
      </c>
      <c r="V101" s="57">
        <v>1.0622020000000001</v>
      </c>
      <c r="W101" s="57">
        <v>1.084579</v>
      </c>
      <c r="X101" s="57">
        <v>1.084579</v>
      </c>
      <c r="Y101" s="57">
        <v>1.073059</v>
      </c>
      <c r="Z101" s="57">
        <v>1.073059</v>
      </c>
      <c r="AA101" s="57">
        <v>0.98626499999999995</v>
      </c>
      <c r="AB101" s="57">
        <v>0.98626499999999995</v>
      </c>
      <c r="AC101" s="57">
        <v>0.97824599999999995</v>
      </c>
      <c r="AD101" s="57">
        <v>0.970889</v>
      </c>
      <c r="AE101" s="57">
        <v>1.0432269999999999</v>
      </c>
      <c r="AF101" s="57">
        <v>0.97474099999999997</v>
      </c>
      <c r="AG101" s="57">
        <v>0.97474099999999997</v>
      </c>
      <c r="AH101" s="57">
        <v>1.049892</v>
      </c>
      <c r="AI101" s="57">
        <v>1.049892</v>
      </c>
      <c r="AJ101" s="57">
        <v>1.014937</v>
      </c>
      <c r="AK101" s="57">
        <v>1.014937</v>
      </c>
      <c r="AL101" s="57">
        <v>1.0622020000000001</v>
      </c>
      <c r="AM101" s="57">
        <v>0.97824599999999995</v>
      </c>
      <c r="AN101" s="57">
        <v>0.97824599999999995</v>
      </c>
      <c r="AO101" s="57">
        <v>0.98626499999999995</v>
      </c>
      <c r="AP101" s="57">
        <v>1.049129</v>
      </c>
      <c r="AQ101" s="57">
        <v>1.049129</v>
      </c>
      <c r="AR101" s="57">
        <v>0.97654399999999997</v>
      </c>
      <c r="AS101" s="57">
        <v>0.97654399999999997</v>
      </c>
      <c r="AT101" s="57">
        <v>1.019706</v>
      </c>
    </row>
    <row r="102" spans="1:46" x14ac:dyDescent="0.25">
      <c r="A102" s="65">
        <v>2021</v>
      </c>
      <c r="B102" s="65">
        <v>12</v>
      </c>
      <c r="C102" s="63">
        <v>5</v>
      </c>
      <c r="D102" s="64">
        <v>5</v>
      </c>
      <c r="E102" s="5">
        <v>1.0340480000000001</v>
      </c>
      <c r="F102" s="57">
        <v>1.0340480000000001</v>
      </c>
      <c r="G102" s="57">
        <v>0.98084000000000005</v>
      </c>
      <c r="H102" s="57">
        <v>0.98085599999999995</v>
      </c>
      <c r="I102" s="57">
        <v>0.98306099999999996</v>
      </c>
      <c r="J102" s="57">
        <v>0.98306099999999996</v>
      </c>
      <c r="K102" s="57">
        <v>0.98626499999999995</v>
      </c>
      <c r="L102" s="57">
        <v>0.98626499999999995</v>
      </c>
      <c r="M102" s="57">
        <v>1.049892</v>
      </c>
      <c r="N102" s="57">
        <v>1.049892</v>
      </c>
      <c r="O102" s="57">
        <v>1.019706</v>
      </c>
      <c r="P102" s="57">
        <v>1.019706</v>
      </c>
      <c r="Q102" s="57">
        <v>1.0238020000000001</v>
      </c>
      <c r="R102" s="57">
        <v>1.019706</v>
      </c>
      <c r="S102" s="57">
        <v>1.019706</v>
      </c>
      <c r="T102" s="57">
        <v>1.0340480000000001</v>
      </c>
      <c r="U102" s="57">
        <v>1.0340480000000001</v>
      </c>
      <c r="V102" s="57">
        <v>1.0622020000000001</v>
      </c>
      <c r="W102" s="57">
        <v>1.084579</v>
      </c>
      <c r="X102" s="57">
        <v>1.084579</v>
      </c>
      <c r="Y102" s="57">
        <v>1.073059</v>
      </c>
      <c r="Z102" s="57">
        <v>1.073059</v>
      </c>
      <c r="AA102" s="57">
        <v>0.98626499999999995</v>
      </c>
      <c r="AB102" s="57">
        <v>0.98626499999999995</v>
      </c>
      <c r="AC102" s="57">
        <v>0.97824599999999995</v>
      </c>
      <c r="AD102" s="57">
        <v>0.970889</v>
      </c>
      <c r="AE102" s="57">
        <v>1.0432269999999999</v>
      </c>
      <c r="AF102" s="57">
        <v>0.97474099999999997</v>
      </c>
      <c r="AG102" s="57">
        <v>0.97474099999999997</v>
      </c>
      <c r="AH102" s="57">
        <v>1.049892</v>
      </c>
      <c r="AI102" s="57">
        <v>1.049892</v>
      </c>
      <c r="AJ102" s="57">
        <v>1.014937</v>
      </c>
      <c r="AK102" s="57">
        <v>1.014937</v>
      </c>
      <c r="AL102" s="57">
        <v>1.0622020000000001</v>
      </c>
      <c r="AM102" s="57">
        <v>0.97824599999999995</v>
      </c>
      <c r="AN102" s="57">
        <v>0.97824599999999995</v>
      </c>
      <c r="AO102" s="57">
        <v>0.98626499999999995</v>
      </c>
      <c r="AP102" s="57">
        <v>1.049129</v>
      </c>
      <c r="AQ102" s="57">
        <v>1.049129</v>
      </c>
      <c r="AR102" s="57">
        <v>0.97654399999999997</v>
      </c>
      <c r="AS102" s="57">
        <v>0.97654399999999997</v>
      </c>
      <c r="AT102" s="57">
        <v>1.019706</v>
      </c>
    </row>
    <row r="103" spans="1:46" x14ac:dyDescent="0.25">
      <c r="A103" s="65">
        <v>2021</v>
      </c>
      <c r="B103" s="65">
        <v>12</v>
      </c>
      <c r="C103" s="63">
        <v>5</v>
      </c>
      <c r="D103" s="64">
        <v>6</v>
      </c>
      <c r="E103" s="5">
        <v>1.0340480000000001</v>
      </c>
      <c r="F103" s="57">
        <v>1.0340480000000001</v>
      </c>
      <c r="G103" s="57">
        <v>0.98084000000000005</v>
      </c>
      <c r="H103" s="57">
        <v>0.98085599999999995</v>
      </c>
      <c r="I103" s="57">
        <v>0.98306099999999996</v>
      </c>
      <c r="J103" s="57">
        <v>0.98306099999999996</v>
      </c>
      <c r="K103" s="57">
        <v>0.98626499999999995</v>
      </c>
      <c r="L103" s="57">
        <v>0.98626499999999995</v>
      </c>
      <c r="M103" s="57">
        <v>1.049892</v>
      </c>
      <c r="N103" s="57">
        <v>1.049892</v>
      </c>
      <c r="O103" s="57">
        <v>1.019706</v>
      </c>
      <c r="P103" s="57">
        <v>1.019706</v>
      </c>
      <c r="Q103" s="57">
        <v>1.0238020000000001</v>
      </c>
      <c r="R103" s="57">
        <v>1.019706</v>
      </c>
      <c r="S103" s="57">
        <v>1.019706</v>
      </c>
      <c r="T103" s="57">
        <v>1.0340480000000001</v>
      </c>
      <c r="U103" s="57">
        <v>1.0340480000000001</v>
      </c>
      <c r="V103" s="57">
        <v>1.0622020000000001</v>
      </c>
      <c r="W103" s="57">
        <v>1.084579</v>
      </c>
      <c r="X103" s="57">
        <v>1.084579</v>
      </c>
      <c r="Y103" s="57">
        <v>1.073059</v>
      </c>
      <c r="Z103" s="57">
        <v>1.073059</v>
      </c>
      <c r="AA103" s="57">
        <v>0.98626499999999995</v>
      </c>
      <c r="AB103" s="57">
        <v>0.98626499999999995</v>
      </c>
      <c r="AC103" s="57">
        <v>0.97824599999999995</v>
      </c>
      <c r="AD103" s="57">
        <v>0.970889</v>
      </c>
      <c r="AE103" s="57">
        <v>1.0432269999999999</v>
      </c>
      <c r="AF103" s="57">
        <v>0.97474099999999997</v>
      </c>
      <c r="AG103" s="57">
        <v>0.97474099999999997</v>
      </c>
      <c r="AH103" s="57">
        <v>1.049892</v>
      </c>
      <c r="AI103" s="57">
        <v>1.049892</v>
      </c>
      <c r="AJ103" s="57">
        <v>1.014937</v>
      </c>
      <c r="AK103" s="57">
        <v>1.014937</v>
      </c>
      <c r="AL103" s="57">
        <v>1.0622020000000001</v>
      </c>
      <c r="AM103" s="57">
        <v>0.97824599999999995</v>
      </c>
      <c r="AN103" s="57">
        <v>0.97824599999999995</v>
      </c>
      <c r="AO103" s="57">
        <v>0.98626499999999995</v>
      </c>
      <c r="AP103" s="57">
        <v>1.049129</v>
      </c>
      <c r="AQ103" s="57">
        <v>1.049129</v>
      </c>
      <c r="AR103" s="57">
        <v>0.97654399999999997</v>
      </c>
      <c r="AS103" s="57">
        <v>0.97654399999999997</v>
      </c>
      <c r="AT103" s="57">
        <v>1.019706</v>
      </c>
    </row>
    <row r="104" spans="1:46" x14ac:dyDescent="0.25">
      <c r="A104" s="65">
        <v>2021</v>
      </c>
      <c r="B104" s="65">
        <v>12</v>
      </c>
      <c r="C104" s="63">
        <v>5</v>
      </c>
      <c r="D104" s="64">
        <v>7</v>
      </c>
      <c r="E104" s="5">
        <v>1.0340480000000001</v>
      </c>
      <c r="F104" s="57">
        <v>1.0340480000000001</v>
      </c>
      <c r="G104" s="57">
        <v>0.98084000000000005</v>
      </c>
      <c r="H104" s="57">
        <v>0.98085599999999995</v>
      </c>
      <c r="I104" s="57">
        <v>0.98306099999999996</v>
      </c>
      <c r="J104" s="57">
        <v>0.98306099999999996</v>
      </c>
      <c r="K104" s="57">
        <v>0.98626499999999995</v>
      </c>
      <c r="L104" s="57">
        <v>0.98626499999999995</v>
      </c>
      <c r="M104" s="57">
        <v>1.049892</v>
      </c>
      <c r="N104" s="57">
        <v>1.049892</v>
      </c>
      <c r="O104" s="57">
        <v>1.019706</v>
      </c>
      <c r="P104" s="57">
        <v>1.019706</v>
      </c>
      <c r="Q104" s="57">
        <v>1.0238020000000001</v>
      </c>
      <c r="R104" s="57">
        <v>1.019706</v>
      </c>
      <c r="S104" s="57">
        <v>1.019706</v>
      </c>
      <c r="T104" s="57">
        <v>1.0340480000000001</v>
      </c>
      <c r="U104" s="57">
        <v>1.0340480000000001</v>
      </c>
      <c r="V104" s="57">
        <v>1.0622020000000001</v>
      </c>
      <c r="W104" s="57">
        <v>1.084579</v>
      </c>
      <c r="X104" s="57">
        <v>1.084579</v>
      </c>
      <c r="Y104" s="57">
        <v>1.073059</v>
      </c>
      <c r="Z104" s="57">
        <v>1.073059</v>
      </c>
      <c r="AA104" s="57">
        <v>0.98626499999999995</v>
      </c>
      <c r="AB104" s="57">
        <v>0.98626499999999995</v>
      </c>
      <c r="AC104" s="57">
        <v>0.97824599999999995</v>
      </c>
      <c r="AD104" s="57">
        <v>0.970889</v>
      </c>
      <c r="AE104" s="57">
        <v>1.0432269999999999</v>
      </c>
      <c r="AF104" s="57">
        <v>0.97474099999999997</v>
      </c>
      <c r="AG104" s="57">
        <v>0.97474099999999997</v>
      </c>
      <c r="AH104" s="57">
        <v>1.049892</v>
      </c>
      <c r="AI104" s="57">
        <v>1.049892</v>
      </c>
      <c r="AJ104" s="57">
        <v>1.014937</v>
      </c>
      <c r="AK104" s="57">
        <v>1.014937</v>
      </c>
      <c r="AL104" s="57">
        <v>1.0622020000000001</v>
      </c>
      <c r="AM104" s="57">
        <v>0.97824599999999995</v>
      </c>
      <c r="AN104" s="57">
        <v>0.97824599999999995</v>
      </c>
      <c r="AO104" s="57">
        <v>0.98626499999999995</v>
      </c>
      <c r="AP104" s="57">
        <v>1.049129</v>
      </c>
      <c r="AQ104" s="57">
        <v>1.049129</v>
      </c>
      <c r="AR104" s="57">
        <v>0.97654399999999997</v>
      </c>
      <c r="AS104" s="57">
        <v>0.97654399999999997</v>
      </c>
      <c r="AT104" s="57">
        <v>1.019706</v>
      </c>
    </row>
    <row r="105" spans="1:46" x14ac:dyDescent="0.25">
      <c r="A105" s="65">
        <v>2021</v>
      </c>
      <c r="B105" s="65">
        <v>12</v>
      </c>
      <c r="C105" s="63">
        <v>5</v>
      </c>
      <c r="D105" s="64">
        <v>8</v>
      </c>
      <c r="E105" s="5">
        <v>1.0340480000000001</v>
      </c>
      <c r="F105" s="57">
        <v>1.0340480000000001</v>
      </c>
      <c r="G105" s="57">
        <v>0.98084000000000005</v>
      </c>
      <c r="H105" s="57">
        <v>0.98085599999999995</v>
      </c>
      <c r="I105" s="57">
        <v>0.98306099999999996</v>
      </c>
      <c r="J105" s="57">
        <v>0.98306099999999996</v>
      </c>
      <c r="K105" s="57">
        <v>0.98626499999999995</v>
      </c>
      <c r="L105" s="57">
        <v>0.98626499999999995</v>
      </c>
      <c r="M105" s="57">
        <v>1.049892</v>
      </c>
      <c r="N105" s="57">
        <v>1.049892</v>
      </c>
      <c r="O105" s="57">
        <v>1.019706</v>
      </c>
      <c r="P105" s="57">
        <v>1.019706</v>
      </c>
      <c r="Q105" s="57">
        <v>1.0238020000000001</v>
      </c>
      <c r="R105" s="57">
        <v>1.019706</v>
      </c>
      <c r="S105" s="57">
        <v>1.019706</v>
      </c>
      <c r="T105" s="57">
        <v>1.0340480000000001</v>
      </c>
      <c r="U105" s="57">
        <v>1.0340480000000001</v>
      </c>
      <c r="V105" s="57">
        <v>1.0622020000000001</v>
      </c>
      <c r="W105" s="57">
        <v>1.084579</v>
      </c>
      <c r="X105" s="57">
        <v>1.084579</v>
      </c>
      <c r="Y105" s="57">
        <v>1.073059</v>
      </c>
      <c r="Z105" s="57">
        <v>1.073059</v>
      </c>
      <c r="AA105" s="57">
        <v>0.98626499999999995</v>
      </c>
      <c r="AB105" s="57">
        <v>0.98626499999999995</v>
      </c>
      <c r="AC105" s="57">
        <v>0.97824599999999995</v>
      </c>
      <c r="AD105" s="57">
        <v>0.970889</v>
      </c>
      <c r="AE105" s="57">
        <v>1.0432269999999999</v>
      </c>
      <c r="AF105" s="57">
        <v>0.97474099999999997</v>
      </c>
      <c r="AG105" s="57">
        <v>0.97474099999999997</v>
      </c>
      <c r="AH105" s="57">
        <v>1.049892</v>
      </c>
      <c r="AI105" s="57">
        <v>1.049892</v>
      </c>
      <c r="AJ105" s="57">
        <v>1.014937</v>
      </c>
      <c r="AK105" s="57">
        <v>1.014937</v>
      </c>
      <c r="AL105" s="57">
        <v>1.0622020000000001</v>
      </c>
      <c r="AM105" s="57">
        <v>0.97824599999999995</v>
      </c>
      <c r="AN105" s="57">
        <v>0.97824599999999995</v>
      </c>
      <c r="AO105" s="57">
        <v>0.98626499999999995</v>
      </c>
      <c r="AP105" s="57">
        <v>1.049129</v>
      </c>
      <c r="AQ105" s="57">
        <v>1.049129</v>
      </c>
      <c r="AR105" s="57">
        <v>0.97654399999999997</v>
      </c>
      <c r="AS105" s="57">
        <v>0.97654399999999997</v>
      </c>
      <c r="AT105" s="57">
        <v>1.019706</v>
      </c>
    </row>
    <row r="106" spans="1:46" x14ac:dyDescent="0.25">
      <c r="A106" s="65">
        <v>2021</v>
      </c>
      <c r="B106" s="65">
        <v>12</v>
      </c>
      <c r="C106" s="63">
        <v>5</v>
      </c>
      <c r="D106" s="64">
        <v>9</v>
      </c>
      <c r="E106" s="5">
        <v>1.0340480000000001</v>
      </c>
      <c r="F106" s="57">
        <v>1.0340480000000001</v>
      </c>
      <c r="G106" s="57">
        <v>0.98084000000000005</v>
      </c>
      <c r="H106" s="57">
        <v>0.98085599999999995</v>
      </c>
      <c r="I106" s="57">
        <v>0.98306099999999996</v>
      </c>
      <c r="J106" s="57">
        <v>0.98306099999999996</v>
      </c>
      <c r="K106" s="57">
        <v>0.98626499999999995</v>
      </c>
      <c r="L106" s="57">
        <v>0.98626499999999995</v>
      </c>
      <c r="M106" s="57">
        <v>1.049892</v>
      </c>
      <c r="N106" s="57">
        <v>1.049892</v>
      </c>
      <c r="O106" s="57">
        <v>1.019706</v>
      </c>
      <c r="P106" s="57">
        <v>1.019706</v>
      </c>
      <c r="Q106" s="57">
        <v>1.0238020000000001</v>
      </c>
      <c r="R106" s="57">
        <v>1.019706</v>
      </c>
      <c r="S106" s="57">
        <v>1.019706</v>
      </c>
      <c r="T106" s="57">
        <v>1.0340480000000001</v>
      </c>
      <c r="U106" s="57">
        <v>1.0340480000000001</v>
      </c>
      <c r="V106" s="57">
        <v>1.0622020000000001</v>
      </c>
      <c r="W106" s="57">
        <v>1.084579</v>
      </c>
      <c r="X106" s="57">
        <v>1.084579</v>
      </c>
      <c r="Y106" s="57">
        <v>1.073059</v>
      </c>
      <c r="Z106" s="57">
        <v>1.073059</v>
      </c>
      <c r="AA106" s="57">
        <v>0.98626499999999995</v>
      </c>
      <c r="AB106" s="57">
        <v>0.98626499999999995</v>
      </c>
      <c r="AC106" s="57">
        <v>0.97824599999999995</v>
      </c>
      <c r="AD106" s="57">
        <v>0.970889</v>
      </c>
      <c r="AE106" s="57">
        <v>1.0432269999999999</v>
      </c>
      <c r="AF106" s="57">
        <v>0.97474099999999997</v>
      </c>
      <c r="AG106" s="57">
        <v>0.97474099999999997</v>
      </c>
      <c r="AH106" s="57">
        <v>1.049892</v>
      </c>
      <c r="AI106" s="57">
        <v>1.049892</v>
      </c>
      <c r="AJ106" s="57">
        <v>1.014937</v>
      </c>
      <c r="AK106" s="57">
        <v>1.014937</v>
      </c>
      <c r="AL106" s="57">
        <v>1.0622020000000001</v>
      </c>
      <c r="AM106" s="57">
        <v>0.97824599999999995</v>
      </c>
      <c r="AN106" s="57">
        <v>0.97824599999999995</v>
      </c>
      <c r="AO106" s="57">
        <v>0.98626499999999995</v>
      </c>
      <c r="AP106" s="57">
        <v>1.049129</v>
      </c>
      <c r="AQ106" s="57">
        <v>1.049129</v>
      </c>
      <c r="AR106" s="57">
        <v>0.97654399999999997</v>
      </c>
      <c r="AS106" s="57">
        <v>0.97654399999999997</v>
      </c>
      <c r="AT106" s="57">
        <v>1.019706</v>
      </c>
    </row>
    <row r="107" spans="1:46" x14ac:dyDescent="0.25">
      <c r="A107" s="65">
        <v>2021</v>
      </c>
      <c r="B107" s="65">
        <v>12</v>
      </c>
      <c r="C107" s="63">
        <v>5</v>
      </c>
      <c r="D107" s="64">
        <v>10</v>
      </c>
      <c r="E107" s="5">
        <v>1.0340480000000001</v>
      </c>
      <c r="F107" s="57">
        <v>1.0340480000000001</v>
      </c>
      <c r="G107" s="57">
        <v>0.98084000000000005</v>
      </c>
      <c r="H107" s="57">
        <v>0.98085599999999995</v>
      </c>
      <c r="I107" s="57">
        <v>0.98306099999999996</v>
      </c>
      <c r="J107" s="57">
        <v>0.98306099999999996</v>
      </c>
      <c r="K107" s="57">
        <v>0.98626499999999995</v>
      </c>
      <c r="L107" s="57">
        <v>0.98626499999999995</v>
      </c>
      <c r="M107" s="57">
        <v>1.049892</v>
      </c>
      <c r="N107" s="57">
        <v>1.049892</v>
      </c>
      <c r="O107" s="57">
        <v>1.019706</v>
      </c>
      <c r="P107" s="57">
        <v>1.019706</v>
      </c>
      <c r="Q107" s="57">
        <v>1.0238020000000001</v>
      </c>
      <c r="R107" s="57">
        <v>1.019706</v>
      </c>
      <c r="S107" s="57">
        <v>1.019706</v>
      </c>
      <c r="T107" s="57">
        <v>1.0340480000000001</v>
      </c>
      <c r="U107" s="57">
        <v>1.0340480000000001</v>
      </c>
      <c r="V107" s="57">
        <v>1.0622020000000001</v>
      </c>
      <c r="W107" s="57">
        <v>1.084579</v>
      </c>
      <c r="X107" s="57">
        <v>1.084579</v>
      </c>
      <c r="Y107" s="57">
        <v>1.073059</v>
      </c>
      <c r="Z107" s="57">
        <v>1.073059</v>
      </c>
      <c r="AA107" s="57">
        <v>0.98626499999999995</v>
      </c>
      <c r="AB107" s="57">
        <v>0.98626499999999995</v>
      </c>
      <c r="AC107" s="57">
        <v>0.97824599999999995</v>
      </c>
      <c r="AD107" s="57">
        <v>0.970889</v>
      </c>
      <c r="AE107" s="57">
        <v>1.0432269999999999</v>
      </c>
      <c r="AF107" s="57">
        <v>0.97474099999999997</v>
      </c>
      <c r="AG107" s="57">
        <v>0.97474099999999997</v>
      </c>
      <c r="AH107" s="57">
        <v>1.049892</v>
      </c>
      <c r="AI107" s="57">
        <v>1.049892</v>
      </c>
      <c r="AJ107" s="57">
        <v>1.014937</v>
      </c>
      <c r="AK107" s="57">
        <v>1.014937</v>
      </c>
      <c r="AL107" s="57">
        <v>1.0622020000000001</v>
      </c>
      <c r="AM107" s="57">
        <v>0.97824599999999995</v>
      </c>
      <c r="AN107" s="57">
        <v>0.97824599999999995</v>
      </c>
      <c r="AO107" s="57">
        <v>0.98626499999999995</v>
      </c>
      <c r="AP107" s="57">
        <v>1.049129</v>
      </c>
      <c r="AQ107" s="57">
        <v>1.049129</v>
      </c>
      <c r="AR107" s="57">
        <v>0.97654399999999997</v>
      </c>
      <c r="AS107" s="57">
        <v>0.97654399999999997</v>
      </c>
      <c r="AT107" s="57">
        <v>1.019706</v>
      </c>
    </row>
    <row r="108" spans="1:46" x14ac:dyDescent="0.25">
      <c r="A108" s="65">
        <v>2021</v>
      </c>
      <c r="B108" s="65">
        <v>12</v>
      </c>
      <c r="C108" s="63">
        <v>5</v>
      </c>
      <c r="D108" s="64">
        <v>11</v>
      </c>
      <c r="E108" s="5">
        <v>1.0340480000000001</v>
      </c>
      <c r="F108" s="57">
        <v>1.0340480000000001</v>
      </c>
      <c r="G108" s="57">
        <v>0.98084000000000005</v>
      </c>
      <c r="H108" s="57">
        <v>0.98085599999999995</v>
      </c>
      <c r="I108" s="57">
        <v>0.98306099999999996</v>
      </c>
      <c r="J108" s="57">
        <v>0.98306099999999996</v>
      </c>
      <c r="K108" s="57">
        <v>0.98626499999999995</v>
      </c>
      <c r="L108" s="57">
        <v>0.98626499999999995</v>
      </c>
      <c r="M108" s="57">
        <v>1.049892</v>
      </c>
      <c r="N108" s="57">
        <v>1.049892</v>
      </c>
      <c r="O108" s="57">
        <v>1.019706</v>
      </c>
      <c r="P108" s="57">
        <v>1.019706</v>
      </c>
      <c r="Q108" s="57">
        <v>1.0238020000000001</v>
      </c>
      <c r="R108" s="57">
        <v>1.019706</v>
      </c>
      <c r="S108" s="57">
        <v>1.019706</v>
      </c>
      <c r="T108" s="57">
        <v>1.0340480000000001</v>
      </c>
      <c r="U108" s="57">
        <v>1.0340480000000001</v>
      </c>
      <c r="V108" s="57">
        <v>1.0622020000000001</v>
      </c>
      <c r="W108" s="57">
        <v>1.084579</v>
      </c>
      <c r="X108" s="57">
        <v>1.084579</v>
      </c>
      <c r="Y108" s="57">
        <v>1.073059</v>
      </c>
      <c r="Z108" s="57">
        <v>1.073059</v>
      </c>
      <c r="AA108" s="57">
        <v>0.98626499999999995</v>
      </c>
      <c r="AB108" s="57">
        <v>0.98626499999999995</v>
      </c>
      <c r="AC108" s="57">
        <v>0.97824599999999995</v>
      </c>
      <c r="AD108" s="57">
        <v>0.970889</v>
      </c>
      <c r="AE108" s="57">
        <v>1.0432269999999999</v>
      </c>
      <c r="AF108" s="57">
        <v>0.97474099999999997</v>
      </c>
      <c r="AG108" s="57">
        <v>0.97474099999999997</v>
      </c>
      <c r="AH108" s="57">
        <v>1.049892</v>
      </c>
      <c r="AI108" s="57">
        <v>1.049892</v>
      </c>
      <c r="AJ108" s="57">
        <v>1.014937</v>
      </c>
      <c r="AK108" s="57">
        <v>1.014937</v>
      </c>
      <c r="AL108" s="57">
        <v>1.0622020000000001</v>
      </c>
      <c r="AM108" s="57">
        <v>0.97824599999999995</v>
      </c>
      <c r="AN108" s="57">
        <v>0.97824599999999995</v>
      </c>
      <c r="AO108" s="57">
        <v>0.98626499999999995</v>
      </c>
      <c r="AP108" s="57">
        <v>1.049129</v>
      </c>
      <c r="AQ108" s="57">
        <v>1.049129</v>
      </c>
      <c r="AR108" s="57">
        <v>0.97654399999999997</v>
      </c>
      <c r="AS108" s="57">
        <v>0.97654399999999997</v>
      </c>
      <c r="AT108" s="57">
        <v>1.019706</v>
      </c>
    </row>
    <row r="109" spans="1:46" x14ac:dyDescent="0.25">
      <c r="A109" s="65">
        <v>2021</v>
      </c>
      <c r="B109" s="65">
        <v>12</v>
      </c>
      <c r="C109" s="63">
        <v>5</v>
      </c>
      <c r="D109" s="64">
        <v>12</v>
      </c>
      <c r="E109" s="5">
        <v>1.0340480000000001</v>
      </c>
      <c r="F109" s="57">
        <v>1.0340480000000001</v>
      </c>
      <c r="G109" s="57">
        <v>0.98084000000000005</v>
      </c>
      <c r="H109" s="57">
        <v>0.98085599999999995</v>
      </c>
      <c r="I109" s="57">
        <v>0.98306099999999996</v>
      </c>
      <c r="J109" s="57">
        <v>0.98306099999999996</v>
      </c>
      <c r="K109" s="57">
        <v>0.98626499999999995</v>
      </c>
      <c r="L109" s="57">
        <v>0.98626499999999995</v>
      </c>
      <c r="M109" s="57">
        <v>1.049892</v>
      </c>
      <c r="N109" s="57">
        <v>1.049892</v>
      </c>
      <c r="O109" s="57">
        <v>1.019706</v>
      </c>
      <c r="P109" s="57">
        <v>1.019706</v>
      </c>
      <c r="Q109" s="57">
        <v>1.0238020000000001</v>
      </c>
      <c r="R109" s="57">
        <v>1.019706</v>
      </c>
      <c r="S109" s="57">
        <v>1.019706</v>
      </c>
      <c r="T109" s="57">
        <v>1.0340480000000001</v>
      </c>
      <c r="U109" s="57">
        <v>1.0340480000000001</v>
      </c>
      <c r="V109" s="57">
        <v>1.0622020000000001</v>
      </c>
      <c r="W109" s="57">
        <v>1.084579</v>
      </c>
      <c r="X109" s="57">
        <v>1.084579</v>
      </c>
      <c r="Y109" s="57">
        <v>1.073059</v>
      </c>
      <c r="Z109" s="57">
        <v>1.073059</v>
      </c>
      <c r="AA109" s="57">
        <v>0.98626499999999995</v>
      </c>
      <c r="AB109" s="57">
        <v>0.98626499999999995</v>
      </c>
      <c r="AC109" s="57">
        <v>0.97824599999999995</v>
      </c>
      <c r="AD109" s="57">
        <v>0.970889</v>
      </c>
      <c r="AE109" s="57">
        <v>1.0432269999999999</v>
      </c>
      <c r="AF109" s="57">
        <v>0.97474099999999997</v>
      </c>
      <c r="AG109" s="57">
        <v>0.97474099999999997</v>
      </c>
      <c r="AH109" s="57">
        <v>1.049892</v>
      </c>
      <c r="AI109" s="57">
        <v>1.049892</v>
      </c>
      <c r="AJ109" s="57">
        <v>1.014937</v>
      </c>
      <c r="AK109" s="57">
        <v>1.014937</v>
      </c>
      <c r="AL109" s="57">
        <v>1.0622020000000001</v>
      </c>
      <c r="AM109" s="57">
        <v>0.97824599999999995</v>
      </c>
      <c r="AN109" s="57">
        <v>0.97824599999999995</v>
      </c>
      <c r="AO109" s="57">
        <v>0.98626499999999995</v>
      </c>
      <c r="AP109" s="57">
        <v>1.049129</v>
      </c>
      <c r="AQ109" s="57">
        <v>1.049129</v>
      </c>
      <c r="AR109" s="57">
        <v>0.97654399999999997</v>
      </c>
      <c r="AS109" s="57">
        <v>0.97654399999999997</v>
      </c>
      <c r="AT109" s="57">
        <v>1.019706</v>
      </c>
    </row>
    <row r="110" spans="1:46" x14ac:dyDescent="0.25">
      <c r="A110" s="65">
        <v>2021</v>
      </c>
      <c r="B110" s="65">
        <v>12</v>
      </c>
      <c r="C110" s="63">
        <v>5</v>
      </c>
      <c r="D110" s="64">
        <v>13</v>
      </c>
      <c r="E110" s="5">
        <v>1.0340480000000001</v>
      </c>
      <c r="F110" s="57">
        <v>1.0340480000000001</v>
      </c>
      <c r="G110" s="57">
        <v>0.98084000000000005</v>
      </c>
      <c r="H110" s="57">
        <v>0.98085599999999995</v>
      </c>
      <c r="I110" s="57">
        <v>0.98306099999999996</v>
      </c>
      <c r="J110" s="57">
        <v>0.98306099999999996</v>
      </c>
      <c r="K110" s="57">
        <v>0.98626499999999995</v>
      </c>
      <c r="L110" s="57">
        <v>0.98626499999999995</v>
      </c>
      <c r="M110" s="57">
        <v>1.049892</v>
      </c>
      <c r="N110" s="57">
        <v>1.049892</v>
      </c>
      <c r="O110" s="57">
        <v>1.019706</v>
      </c>
      <c r="P110" s="57">
        <v>1.019706</v>
      </c>
      <c r="Q110" s="57">
        <v>1.0238020000000001</v>
      </c>
      <c r="R110" s="57">
        <v>1.019706</v>
      </c>
      <c r="S110" s="57">
        <v>1.019706</v>
      </c>
      <c r="T110" s="57">
        <v>1.0340480000000001</v>
      </c>
      <c r="U110" s="57">
        <v>1.0340480000000001</v>
      </c>
      <c r="V110" s="57">
        <v>1.0622020000000001</v>
      </c>
      <c r="W110" s="57">
        <v>1.084579</v>
      </c>
      <c r="X110" s="57">
        <v>1.084579</v>
      </c>
      <c r="Y110" s="57">
        <v>1.073059</v>
      </c>
      <c r="Z110" s="57">
        <v>1.073059</v>
      </c>
      <c r="AA110" s="57">
        <v>0.98626499999999995</v>
      </c>
      <c r="AB110" s="57">
        <v>0.98626499999999995</v>
      </c>
      <c r="AC110" s="57">
        <v>0.97824599999999995</v>
      </c>
      <c r="AD110" s="57">
        <v>0.970889</v>
      </c>
      <c r="AE110" s="57">
        <v>1.0432269999999999</v>
      </c>
      <c r="AF110" s="57">
        <v>0.97474099999999997</v>
      </c>
      <c r="AG110" s="57">
        <v>0.97474099999999997</v>
      </c>
      <c r="AH110" s="57">
        <v>1.049892</v>
      </c>
      <c r="AI110" s="57">
        <v>1.049892</v>
      </c>
      <c r="AJ110" s="57">
        <v>1.014937</v>
      </c>
      <c r="AK110" s="57">
        <v>1.014937</v>
      </c>
      <c r="AL110" s="57">
        <v>1.0622020000000001</v>
      </c>
      <c r="AM110" s="57">
        <v>0.97824599999999995</v>
      </c>
      <c r="AN110" s="57">
        <v>0.97824599999999995</v>
      </c>
      <c r="AO110" s="57">
        <v>0.98626499999999995</v>
      </c>
      <c r="AP110" s="57">
        <v>1.049129</v>
      </c>
      <c r="AQ110" s="57">
        <v>1.049129</v>
      </c>
      <c r="AR110" s="57">
        <v>0.97654399999999997</v>
      </c>
      <c r="AS110" s="57">
        <v>0.97654399999999997</v>
      </c>
      <c r="AT110" s="57">
        <v>1.019706</v>
      </c>
    </row>
    <row r="111" spans="1:46" x14ac:dyDescent="0.25">
      <c r="A111" s="65">
        <v>2021</v>
      </c>
      <c r="B111" s="65">
        <v>12</v>
      </c>
      <c r="C111" s="63">
        <v>5</v>
      </c>
      <c r="D111" s="64">
        <v>14</v>
      </c>
      <c r="E111" s="5">
        <v>1.0340480000000001</v>
      </c>
      <c r="F111" s="57">
        <v>1.0340480000000001</v>
      </c>
      <c r="G111" s="57">
        <v>0.98084000000000005</v>
      </c>
      <c r="H111" s="57">
        <v>0.98085599999999995</v>
      </c>
      <c r="I111" s="57">
        <v>0.98306099999999996</v>
      </c>
      <c r="J111" s="57">
        <v>0.98306099999999996</v>
      </c>
      <c r="K111" s="57">
        <v>0.98626499999999995</v>
      </c>
      <c r="L111" s="57">
        <v>0.98626499999999995</v>
      </c>
      <c r="M111" s="57">
        <v>1.049892</v>
      </c>
      <c r="N111" s="57">
        <v>1.049892</v>
      </c>
      <c r="O111" s="57">
        <v>1.019706</v>
      </c>
      <c r="P111" s="57">
        <v>1.019706</v>
      </c>
      <c r="Q111" s="57">
        <v>1.0238020000000001</v>
      </c>
      <c r="R111" s="57">
        <v>1.019706</v>
      </c>
      <c r="S111" s="57">
        <v>1.019706</v>
      </c>
      <c r="T111" s="57">
        <v>1.0340480000000001</v>
      </c>
      <c r="U111" s="57">
        <v>1.0340480000000001</v>
      </c>
      <c r="V111" s="57">
        <v>1.0622020000000001</v>
      </c>
      <c r="W111" s="57">
        <v>1.084579</v>
      </c>
      <c r="X111" s="57">
        <v>1.084579</v>
      </c>
      <c r="Y111" s="57">
        <v>1.073059</v>
      </c>
      <c r="Z111" s="57">
        <v>1.073059</v>
      </c>
      <c r="AA111" s="57">
        <v>0.98626499999999995</v>
      </c>
      <c r="AB111" s="57">
        <v>0.98626499999999995</v>
      </c>
      <c r="AC111" s="57">
        <v>0.97824599999999995</v>
      </c>
      <c r="AD111" s="57">
        <v>0.970889</v>
      </c>
      <c r="AE111" s="57">
        <v>1.0432269999999999</v>
      </c>
      <c r="AF111" s="57">
        <v>0.97474099999999997</v>
      </c>
      <c r="AG111" s="57">
        <v>0.97474099999999997</v>
      </c>
      <c r="AH111" s="57">
        <v>1.049892</v>
      </c>
      <c r="AI111" s="57">
        <v>1.049892</v>
      </c>
      <c r="AJ111" s="57">
        <v>1.014937</v>
      </c>
      <c r="AK111" s="57">
        <v>1.014937</v>
      </c>
      <c r="AL111" s="57">
        <v>1.0622020000000001</v>
      </c>
      <c r="AM111" s="57">
        <v>0.97824599999999995</v>
      </c>
      <c r="AN111" s="57">
        <v>0.97824599999999995</v>
      </c>
      <c r="AO111" s="57">
        <v>0.98626499999999995</v>
      </c>
      <c r="AP111" s="57">
        <v>1.049129</v>
      </c>
      <c r="AQ111" s="57">
        <v>1.049129</v>
      </c>
      <c r="AR111" s="57">
        <v>0.97654399999999997</v>
      </c>
      <c r="AS111" s="57">
        <v>0.97654399999999997</v>
      </c>
      <c r="AT111" s="57">
        <v>1.019706</v>
      </c>
    </row>
    <row r="112" spans="1:46" x14ac:dyDescent="0.25">
      <c r="A112" s="65">
        <v>2021</v>
      </c>
      <c r="B112" s="65">
        <v>12</v>
      </c>
      <c r="C112" s="63">
        <v>5</v>
      </c>
      <c r="D112" s="64">
        <v>15</v>
      </c>
      <c r="E112" s="5">
        <v>1.0340480000000001</v>
      </c>
      <c r="F112" s="57">
        <v>1.0340480000000001</v>
      </c>
      <c r="G112" s="57">
        <v>0.98084000000000005</v>
      </c>
      <c r="H112" s="57">
        <v>0.98085599999999995</v>
      </c>
      <c r="I112" s="57">
        <v>0.98306099999999996</v>
      </c>
      <c r="J112" s="57">
        <v>0.98306099999999996</v>
      </c>
      <c r="K112" s="57">
        <v>0.98626499999999995</v>
      </c>
      <c r="L112" s="57">
        <v>0.98626499999999995</v>
      </c>
      <c r="M112" s="57">
        <v>1.049892</v>
      </c>
      <c r="N112" s="57">
        <v>1.049892</v>
      </c>
      <c r="O112" s="57">
        <v>1.019706</v>
      </c>
      <c r="P112" s="57">
        <v>1.019706</v>
      </c>
      <c r="Q112" s="57">
        <v>1.0238020000000001</v>
      </c>
      <c r="R112" s="57">
        <v>1.019706</v>
      </c>
      <c r="S112" s="57">
        <v>1.019706</v>
      </c>
      <c r="T112" s="57">
        <v>1.0340480000000001</v>
      </c>
      <c r="U112" s="57">
        <v>1.0340480000000001</v>
      </c>
      <c r="V112" s="57">
        <v>1.0622020000000001</v>
      </c>
      <c r="W112" s="57">
        <v>1.084579</v>
      </c>
      <c r="X112" s="57">
        <v>1.084579</v>
      </c>
      <c r="Y112" s="57">
        <v>1.073059</v>
      </c>
      <c r="Z112" s="57">
        <v>1.073059</v>
      </c>
      <c r="AA112" s="57">
        <v>0.98626499999999995</v>
      </c>
      <c r="AB112" s="57">
        <v>0.98626499999999995</v>
      </c>
      <c r="AC112" s="57">
        <v>0.97824599999999995</v>
      </c>
      <c r="AD112" s="57">
        <v>0.970889</v>
      </c>
      <c r="AE112" s="57">
        <v>1.0432269999999999</v>
      </c>
      <c r="AF112" s="57">
        <v>0.97474099999999997</v>
      </c>
      <c r="AG112" s="57">
        <v>0.97474099999999997</v>
      </c>
      <c r="AH112" s="57">
        <v>1.049892</v>
      </c>
      <c r="AI112" s="57">
        <v>1.049892</v>
      </c>
      <c r="AJ112" s="57">
        <v>1.014937</v>
      </c>
      <c r="AK112" s="57">
        <v>1.014937</v>
      </c>
      <c r="AL112" s="57">
        <v>1.0622020000000001</v>
      </c>
      <c r="AM112" s="57">
        <v>0.97824599999999995</v>
      </c>
      <c r="AN112" s="57">
        <v>0.97824599999999995</v>
      </c>
      <c r="AO112" s="57">
        <v>0.98626499999999995</v>
      </c>
      <c r="AP112" s="57">
        <v>1.049129</v>
      </c>
      <c r="AQ112" s="57">
        <v>1.049129</v>
      </c>
      <c r="AR112" s="57">
        <v>0.97654399999999997</v>
      </c>
      <c r="AS112" s="57">
        <v>0.97654399999999997</v>
      </c>
      <c r="AT112" s="57">
        <v>1.019706</v>
      </c>
    </row>
    <row r="113" spans="1:46" x14ac:dyDescent="0.25">
      <c r="A113" s="65">
        <v>2021</v>
      </c>
      <c r="B113" s="65">
        <v>12</v>
      </c>
      <c r="C113" s="63">
        <v>5</v>
      </c>
      <c r="D113" s="64">
        <v>16</v>
      </c>
      <c r="E113" s="5">
        <v>1.0340480000000001</v>
      </c>
      <c r="F113" s="57">
        <v>1.0340480000000001</v>
      </c>
      <c r="G113" s="57">
        <v>0.98084000000000005</v>
      </c>
      <c r="H113" s="57">
        <v>0.98085599999999995</v>
      </c>
      <c r="I113" s="57">
        <v>0.98306099999999996</v>
      </c>
      <c r="J113" s="57">
        <v>0.98306099999999996</v>
      </c>
      <c r="K113" s="57">
        <v>0.98626499999999995</v>
      </c>
      <c r="L113" s="57">
        <v>0.98626499999999995</v>
      </c>
      <c r="M113" s="57">
        <v>1.049892</v>
      </c>
      <c r="N113" s="57">
        <v>1.049892</v>
      </c>
      <c r="O113" s="57">
        <v>1.019706</v>
      </c>
      <c r="P113" s="57">
        <v>1.019706</v>
      </c>
      <c r="Q113" s="57">
        <v>1.0238020000000001</v>
      </c>
      <c r="R113" s="57">
        <v>1.019706</v>
      </c>
      <c r="S113" s="57">
        <v>1.019706</v>
      </c>
      <c r="T113" s="57">
        <v>1.0340480000000001</v>
      </c>
      <c r="U113" s="57">
        <v>1.0340480000000001</v>
      </c>
      <c r="V113" s="57">
        <v>1.0622020000000001</v>
      </c>
      <c r="W113" s="57">
        <v>1.084579</v>
      </c>
      <c r="X113" s="57">
        <v>1.084579</v>
      </c>
      <c r="Y113" s="57">
        <v>1.073059</v>
      </c>
      <c r="Z113" s="57">
        <v>1.073059</v>
      </c>
      <c r="AA113" s="57">
        <v>0.98626499999999995</v>
      </c>
      <c r="AB113" s="57">
        <v>0.98626499999999995</v>
      </c>
      <c r="AC113" s="57">
        <v>0.97824599999999995</v>
      </c>
      <c r="AD113" s="57">
        <v>0.970889</v>
      </c>
      <c r="AE113" s="57">
        <v>1.0432269999999999</v>
      </c>
      <c r="AF113" s="57">
        <v>0.97474099999999997</v>
      </c>
      <c r="AG113" s="57">
        <v>0.97474099999999997</v>
      </c>
      <c r="AH113" s="57">
        <v>1.049892</v>
      </c>
      <c r="AI113" s="57">
        <v>1.049892</v>
      </c>
      <c r="AJ113" s="57">
        <v>1.014937</v>
      </c>
      <c r="AK113" s="57">
        <v>1.014937</v>
      </c>
      <c r="AL113" s="57">
        <v>1.0622020000000001</v>
      </c>
      <c r="AM113" s="57">
        <v>0.97824599999999995</v>
      </c>
      <c r="AN113" s="57">
        <v>0.97824599999999995</v>
      </c>
      <c r="AO113" s="57">
        <v>0.98626499999999995</v>
      </c>
      <c r="AP113" s="57">
        <v>1.049129</v>
      </c>
      <c r="AQ113" s="57">
        <v>1.049129</v>
      </c>
      <c r="AR113" s="57">
        <v>0.97654399999999997</v>
      </c>
      <c r="AS113" s="57">
        <v>0.97654399999999997</v>
      </c>
      <c r="AT113" s="57">
        <v>1.019706</v>
      </c>
    </row>
    <row r="114" spans="1:46" x14ac:dyDescent="0.25">
      <c r="A114" s="65">
        <v>2021</v>
      </c>
      <c r="B114" s="65">
        <v>12</v>
      </c>
      <c r="C114" s="63">
        <v>5</v>
      </c>
      <c r="D114" s="64">
        <v>17</v>
      </c>
      <c r="E114" s="5">
        <v>1.0340480000000001</v>
      </c>
      <c r="F114" s="57">
        <v>1.0340480000000001</v>
      </c>
      <c r="G114" s="57">
        <v>0.98084000000000005</v>
      </c>
      <c r="H114" s="57">
        <v>0.98085599999999995</v>
      </c>
      <c r="I114" s="57">
        <v>0.98306099999999996</v>
      </c>
      <c r="J114" s="57">
        <v>0.98306099999999996</v>
      </c>
      <c r="K114" s="57">
        <v>0.98626499999999995</v>
      </c>
      <c r="L114" s="57">
        <v>0.98626499999999995</v>
      </c>
      <c r="M114" s="57">
        <v>1.049892</v>
      </c>
      <c r="N114" s="57">
        <v>1.049892</v>
      </c>
      <c r="O114" s="57">
        <v>1.019706</v>
      </c>
      <c r="P114" s="57">
        <v>1.019706</v>
      </c>
      <c r="Q114" s="57">
        <v>1.0238020000000001</v>
      </c>
      <c r="R114" s="57">
        <v>1.019706</v>
      </c>
      <c r="S114" s="57">
        <v>1.019706</v>
      </c>
      <c r="T114" s="57">
        <v>1.0340480000000001</v>
      </c>
      <c r="U114" s="57">
        <v>1.0340480000000001</v>
      </c>
      <c r="V114" s="57">
        <v>1.0622020000000001</v>
      </c>
      <c r="W114" s="57">
        <v>1.084579</v>
      </c>
      <c r="X114" s="57">
        <v>1.084579</v>
      </c>
      <c r="Y114" s="57">
        <v>1.073059</v>
      </c>
      <c r="Z114" s="57">
        <v>1.073059</v>
      </c>
      <c r="AA114" s="57">
        <v>0.98626499999999995</v>
      </c>
      <c r="AB114" s="57">
        <v>0.98626499999999995</v>
      </c>
      <c r="AC114" s="57">
        <v>0.97824599999999995</v>
      </c>
      <c r="AD114" s="57">
        <v>0.970889</v>
      </c>
      <c r="AE114" s="57">
        <v>1.0432269999999999</v>
      </c>
      <c r="AF114" s="57">
        <v>0.97474099999999997</v>
      </c>
      <c r="AG114" s="57">
        <v>0.97474099999999997</v>
      </c>
      <c r="AH114" s="57">
        <v>1.049892</v>
      </c>
      <c r="AI114" s="57">
        <v>1.049892</v>
      </c>
      <c r="AJ114" s="57">
        <v>1.014937</v>
      </c>
      <c r="AK114" s="57">
        <v>1.014937</v>
      </c>
      <c r="AL114" s="57">
        <v>1.0622020000000001</v>
      </c>
      <c r="AM114" s="57">
        <v>0.97824599999999995</v>
      </c>
      <c r="AN114" s="57">
        <v>0.97824599999999995</v>
      </c>
      <c r="AO114" s="57">
        <v>0.98626499999999995</v>
      </c>
      <c r="AP114" s="57">
        <v>1.049129</v>
      </c>
      <c r="AQ114" s="57">
        <v>1.049129</v>
      </c>
      <c r="AR114" s="57">
        <v>0.97654399999999997</v>
      </c>
      <c r="AS114" s="57">
        <v>0.97654399999999997</v>
      </c>
      <c r="AT114" s="57">
        <v>1.019706</v>
      </c>
    </row>
    <row r="115" spans="1:46" x14ac:dyDescent="0.25">
      <c r="A115" s="65">
        <v>2021</v>
      </c>
      <c r="B115" s="65">
        <v>12</v>
      </c>
      <c r="C115" s="63">
        <v>5</v>
      </c>
      <c r="D115" s="64">
        <v>18</v>
      </c>
      <c r="E115" s="5">
        <v>1.0340480000000001</v>
      </c>
      <c r="F115" s="57">
        <v>1.0340480000000001</v>
      </c>
      <c r="G115" s="57">
        <v>0.98084000000000005</v>
      </c>
      <c r="H115" s="57">
        <v>0.98085599999999995</v>
      </c>
      <c r="I115" s="57">
        <v>0.98306099999999996</v>
      </c>
      <c r="J115" s="57">
        <v>0.98306099999999996</v>
      </c>
      <c r="K115" s="57">
        <v>0.98626499999999995</v>
      </c>
      <c r="L115" s="57">
        <v>0.98626499999999995</v>
      </c>
      <c r="M115" s="57">
        <v>1.049892</v>
      </c>
      <c r="N115" s="57">
        <v>1.049892</v>
      </c>
      <c r="O115" s="57">
        <v>1.019706</v>
      </c>
      <c r="P115" s="57">
        <v>1.019706</v>
      </c>
      <c r="Q115" s="57">
        <v>1.0238020000000001</v>
      </c>
      <c r="R115" s="57">
        <v>1.019706</v>
      </c>
      <c r="S115" s="57">
        <v>1.019706</v>
      </c>
      <c r="T115" s="57">
        <v>1.0340480000000001</v>
      </c>
      <c r="U115" s="57">
        <v>1.0340480000000001</v>
      </c>
      <c r="V115" s="57">
        <v>1.0622020000000001</v>
      </c>
      <c r="W115" s="57">
        <v>1.084579</v>
      </c>
      <c r="X115" s="57">
        <v>1.084579</v>
      </c>
      <c r="Y115" s="57">
        <v>1.073059</v>
      </c>
      <c r="Z115" s="57">
        <v>1.073059</v>
      </c>
      <c r="AA115" s="57">
        <v>0.98626499999999995</v>
      </c>
      <c r="AB115" s="57">
        <v>0.98626499999999995</v>
      </c>
      <c r="AC115" s="57">
        <v>0.97824599999999995</v>
      </c>
      <c r="AD115" s="57">
        <v>0.970889</v>
      </c>
      <c r="AE115" s="57">
        <v>1.0432269999999999</v>
      </c>
      <c r="AF115" s="57">
        <v>0.97474099999999997</v>
      </c>
      <c r="AG115" s="57">
        <v>0.97474099999999997</v>
      </c>
      <c r="AH115" s="57">
        <v>1.049892</v>
      </c>
      <c r="AI115" s="57">
        <v>1.049892</v>
      </c>
      <c r="AJ115" s="57">
        <v>1.014937</v>
      </c>
      <c r="AK115" s="57">
        <v>1.014937</v>
      </c>
      <c r="AL115" s="57">
        <v>1.0622020000000001</v>
      </c>
      <c r="AM115" s="57">
        <v>0.97824599999999995</v>
      </c>
      <c r="AN115" s="57">
        <v>0.97824599999999995</v>
      </c>
      <c r="AO115" s="57">
        <v>0.98626499999999995</v>
      </c>
      <c r="AP115" s="57">
        <v>1.049129</v>
      </c>
      <c r="AQ115" s="57">
        <v>1.049129</v>
      </c>
      <c r="AR115" s="57">
        <v>0.97654399999999997</v>
      </c>
      <c r="AS115" s="57">
        <v>0.97654399999999997</v>
      </c>
      <c r="AT115" s="57">
        <v>1.019706</v>
      </c>
    </row>
    <row r="116" spans="1:46" x14ac:dyDescent="0.25">
      <c r="A116" s="65">
        <v>2021</v>
      </c>
      <c r="B116" s="65">
        <v>12</v>
      </c>
      <c r="C116" s="63">
        <v>5</v>
      </c>
      <c r="D116" s="64">
        <v>19</v>
      </c>
      <c r="E116" s="5">
        <v>1.0340480000000001</v>
      </c>
      <c r="F116" s="57">
        <v>1.0340480000000001</v>
      </c>
      <c r="G116" s="57">
        <v>0.98084000000000005</v>
      </c>
      <c r="H116" s="57">
        <v>0.98085599999999995</v>
      </c>
      <c r="I116" s="57">
        <v>0.98306099999999996</v>
      </c>
      <c r="J116" s="57">
        <v>0.98306099999999996</v>
      </c>
      <c r="K116" s="57">
        <v>0.98626499999999995</v>
      </c>
      <c r="L116" s="57">
        <v>0.98626499999999995</v>
      </c>
      <c r="M116" s="57">
        <v>1.049892</v>
      </c>
      <c r="N116" s="57">
        <v>1.049892</v>
      </c>
      <c r="O116" s="57">
        <v>1.019706</v>
      </c>
      <c r="P116" s="57">
        <v>1.019706</v>
      </c>
      <c r="Q116" s="57">
        <v>1.0238020000000001</v>
      </c>
      <c r="R116" s="57">
        <v>1.019706</v>
      </c>
      <c r="S116" s="57">
        <v>1.019706</v>
      </c>
      <c r="T116" s="57">
        <v>1.0340480000000001</v>
      </c>
      <c r="U116" s="57">
        <v>1.0340480000000001</v>
      </c>
      <c r="V116" s="57">
        <v>1.0622020000000001</v>
      </c>
      <c r="W116" s="57">
        <v>1.084579</v>
      </c>
      <c r="X116" s="57">
        <v>1.084579</v>
      </c>
      <c r="Y116" s="57">
        <v>1.073059</v>
      </c>
      <c r="Z116" s="57">
        <v>1.073059</v>
      </c>
      <c r="AA116" s="57">
        <v>0.98626499999999995</v>
      </c>
      <c r="AB116" s="57">
        <v>0.98626499999999995</v>
      </c>
      <c r="AC116" s="57">
        <v>0.97824599999999995</v>
      </c>
      <c r="AD116" s="57">
        <v>0.970889</v>
      </c>
      <c r="AE116" s="57">
        <v>1.0432269999999999</v>
      </c>
      <c r="AF116" s="57">
        <v>0.97474099999999997</v>
      </c>
      <c r="AG116" s="57">
        <v>0.97474099999999997</v>
      </c>
      <c r="AH116" s="57">
        <v>1.049892</v>
      </c>
      <c r="AI116" s="57">
        <v>1.049892</v>
      </c>
      <c r="AJ116" s="57">
        <v>1.014937</v>
      </c>
      <c r="AK116" s="57">
        <v>1.014937</v>
      </c>
      <c r="AL116" s="57">
        <v>1.0622020000000001</v>
      </c>
      <c r="AM116" s="57">
        <v>0.97824599999999995</v>
      </c>
      <c r="AN116" s="57">
        <v>0.97824599999999995</v>
      </c>
      <c r="AO116" s="57">
        <v>0.98626499999999995</v>
      </c>
      <c r="AP116" s="57">
        <v>1.049129</v>
      </c>
      <c r="AQ116" s="57">
        <v>1.049129</v>
      </c>
      <c r="AR116" s="57">
        <v>0.97654399999999997</v>
      </c>
      <c r="AS116" s="57">
        <v>0.97654399999999997</v>
      </c>
      <c r="AT116" s="57">
        <v>1.019706</v>
      </c>
    </row>
    <row r="117" spans="1:46" x14ac:dyDescent="0.25">
      <c r="A117" s="65">
        <v>2021</v>
      </c>
      <c r="B117" s="65">
        <v>12</v>
      </c>
      <c r="C117" s="63">
        <v>5</v>
      </c>
      <c r="D117" s="64">
        <v>20</v>
      </c>
      <c r="E117" s="5">
        <v>1.0340480000000001</v>
      </c>
      <c r="F117" s="57">
        <v>1.0340480000000001</v>
      </c>
      <c r="G117" s="57">
        <v>0.98084000000000005</v>
      </c>
      <c r="H117" s="57">
        <v>0.98085599999999995</v>
      </c>
      <c r="I117" s="57">
        <v>0.98306099999999996</v>
      </c>
      <c r="J117" s="57">
        <v>0.98306099999999996</v>
      </c>
      <c r="K117" s="57">
        <v>0.98626499999999995</v>
      </c>
      <c r="L117" s="57">
        <v>0.98626499999999995</v>
      </c>
      <c r="M117" s="57">
        <v>1.049892</v>
      </c>
      <c r="N117" s="57">
        <v>1.049892</v>
      </c>
      <c r="O117" s="57">
        <v>1.019706</v>
      </c>
      <c r="P117" s="57">
        <v>1.019706</v>
      </c>
      <c r="Q117" s="57">
        <v>1.0238020000000001</v>
      </c>
      <c r="R117" s="57">
        <v>1.019706</v>
      </c>
      <c r="S117" s="57">
        <v>1.019706</v>
      </c>
      <c r="T117" s="57">
        <v>1.0340480000000001</v>
      </c>
      <c r="U117" s="57">
        <v>1.0340480000000001</v>
      </c>
      <c r="V117" s="57">
        <v>1.0622020000000001</v>
      </c>
      <c r="W117" s="57">
        <v>1.084579</v>
      </c>
      <c r="X117" s="57">
        <v>1.084579</v>
      </c>
      <c r="Y117" s="57">
        <v>1.073059</v>
      </c>
      <c r="Z117" s="57">
        <v>1.073059</v>
      </c>
      <c r="AA117" s="57">
        <v>0.98626499999999995</v>
      </c>
      <c r="AB117" s="57">
        <v>0.98626499999999995</v>
      </c>
      <c r="AC117" s="57">
        <v>0.97824599999999995</v>
      </c>
      <c r="AD117" s="57">
        <v>0.970889</v>
      </c>
      <c r="AE117" s="57">
        <v>1.0432269999999999</v>
      </c>
      <c r="AF117" s="57">
        <v>0.97474099999999997</v>
      </c>
      <c r="AG117" s="57">
        <v>0.97474099999999997</v>
      </c>
      <c r="AH117" s="57">
        <v>1.049892</v>
      </c>
      <c r="AI117" s="57">
        <v>1.049892</v>
      </c>
      <c r="AJ117" s="57">
        <v>1.014937</v>
      </c>
      <c r="AK117" s="57">
        <v>1.014937</v>
      </c>
      <c r="AL117" s="57">
        <v>1.0622020000000001</v>
      </c>
      <c r="AM117" s="57">
        <v>0.97824599999999995</v>
      </c>
      <c r="AN117" s="57">
        <v>0.97824599999999995</v>
      </c>
      <c r="AO117" s="57">
        <v>0.98626499999999995</v>
      </c>
      <c r="AP117" s="57">
        <v>1.049129</v>
      </c>
      <c r="AQ117" s="57">
        <v>1.049129</v>
      </c>
      <c r="AR117" s="57">
        <v>0.97654399999999997</v>
      </c>
      <c r="AS117" s="57">
        <v>0.97654399999999997</v>
      </c>
      <c r="AT117" s="57">
        <v>1.019706</v>
      </c>
    </row>
    <row r="118" spans="1:46" x14ac:dyDescent="0.25">
      <c r="A118" s="65">
        <v>2021</v>
      </c>
      <c r="B118" s="65">
        <v>12</v>
      </c>
      <c r="C118" s="63">
        <v>5</v>
      </c>
      <c r="D118" s="64">
        <v>21</v>
      </c>
      <c r="E118" s="5">
        <v>1.0340480000000001</v>
      </c>
      <c r="F118" s="57">
        <v>1.0340480000000001</v>
      </c>
      <c r="G118" s="57">
        <v>0.98084000000000005</v>
      </c>
      <c r="H118" s="57">
        <v>0.98085599999999995</v>
      </c>
      <c r="I118" s="57">
        <v>0.98306099999999996</v>
      </c>
      <c r="J118" s="57">
        <v>0.98306099999999996</v>
      </c>
      <c r="K118" s="57">
        <v>0.98626499999999995</v>
      </c>
      <c r="L118" s="57">
        <v>0.98626499999999995</v>
      </c>
      <c r="M118" s="57">
        <v>1.049892</v>
      </c>
      <c r="N118" s="57">
        <v>1.049892</v>
      </c>
      <c r="O118" s="57">
        <v>1.019706</v>
      </c>
      <c r="P118" s="57">
        <v>1.019706</v>
      </c>
      <c r="Q118" s="57">
        <v>1.0238020000000001</v>
      </c>
      <c r="R118" s="57">
        <v>1.019706</v>
      </c>
      <c r="S118" s="57">
        <v>1.019706</v>
      </c>
      <c r="T118" s="57">
        <v>1.0340480000000001</v>
      </c>
      <c r="U118" s="57">
        <v>1.0340480000000001</v>
      </c>
      <c r="V118" s="57">
        <v>1.0622020000000001</v>
      </c>
      <c r="W118" s="57">
        <v>1.084579</v>
      </c>
      <c r="X118" s="57">
        <v>1.084579</v>
      </c>
      <c r="Y118" s="57">
        <v>1.073059</v>
      </c>
      <c r="Z118" s="57">
        <v>1.073059</v>
      </c>
      <c r="AA118" s="57">
        <v>0.98626499999999995</v>
      </c>
      <c r="AB118" s="57">
        <v>0.98626499999999995</v>
      </c>
      <c r="AC118" s="57">
        <v>0.97824599999999995</v>
      </c>
      <c r="AD118" s="57">
        <v>0.970889</v>
      </c>
      <c r="AE118" s="57">
        <v>1.0432269999999999</v>
      </c>
      <c r="AF118" s="57">
        <v>0.97474099999999997</v>
      </c>
      <c r="AG118" s="57">
        <v>0.97474099999999997</v>
      </c>
      <c r="AH118" s="57">
        <v>1.049892</v>
      </c>
      <c r="AI118" s="57">
        <v>1.049892</v>
      </c>
      <c r="AJ118" s="57">
        <v>1.014937</v>
      </c>
      <c r="AK118" s="57">
        <v>1.014937</v>
      </c>
      <c r="AL118" s="57">
        <v>1.0622020000000001</v>
      </c>
      <c r="AM118" s="57">
        <v>0.97824599999999995</v>
      </c>
      <c r="AN118" s="57">
        <v>0.97824599999999995</v>
      </c>
      <c r="AO118" s="57">
        <v>0.98626499999999995</v>
      </c>
      <c r="AP118" s="57">
        <v>1.049129</v>
      </c>
      <c r="AQ118" s="57">
        <v>1.049129</v>
      </c>
      <c r="AR118" s="57">
        <v>0.97654399999999997</v>
      </c>
      <c r="AS118" s="57">
        <v>0.97654399999999997</v>
      </c>
      <c r="AT118" s="57">
        <v>1.019706</v>
      </c>
    </row>
    <row r="119" spans="1:46" x14ac:dyDescent="0.25">
      <c r="A119" s="65">
        <v>2021</v>
      </c>
      <c r="B119" s="65">
        <v>12</v>
      </c>
      <c r="C119" s="63">
        <v>5</v>
      </c>
      <c r="D119" s="64">
        <v>22</v>
      </c>
      <c r="E119" s="5">
        <v>1.0340480000000001</v>
      </c>
      <c r="F119" s="57">
        <v>1.0340480000000001</v>
      </c>
      <c r="G119" s="57">
        <v>0.98084000000000005</v>
      </c>
      <c r="H119" s="57">
        <v>0.98085599999999995</v>
      </c>
      <c r="I119" s="57">
        <v>0.98306099999999996</v>
      </c>
      <c r="J119" s="57">
        <v>0.98306099999999996</v>
      </c>
      <c r="K119" s="57">
        <v>0.98626499999999995</v>
      </c>
      <c r="L119" s="57">
        <v>0.98626499999999995</v>
      </c>
      <c r="M119" s="57">
        <v>1.049892</v>
      </c>
      <c r="N119" s="57">
        <v>1.049892</v>
      </c>
      <c r="O119" s="57">
        <v>1.019706</v>
      </c>
      <c r="P119" s="57">
        <v>1.019706</v>
      </c>
      <c r="Q119" s="57">
        <v>1.0238020000000001</v>
      </c>
      <c r="R119" s="57">
        <v>1.019706</v>
      </c>
      <c r="S119" s="57">
        <v>1.019706</v>
      </c>
      <c r="T119" s="57">
        <v>1.0340480000000001</v>
      </c>
      <c r="U119" s="57">
        <v>1.0340480000000001</v>
      </c>
      <c r="V119" s="57">
        <v>1.0622020000000001</v>
      </c>
      <c r="W119" s="57">
        <v>1.084579</v>
      </c>
      <c r="X119" s="57">
        <v>1.084579</v>
      </c>
      <c r="Y119" s="57">
        <v>1.073059</v>
      </c>
      <c r="Z119" s="57">
        <v>1.073059</v>
      </c>
      <c r="AA119" s="57">
        <v>0.98626499999999995</v>
      </c>
      <c r="AB119" s="57">
        <v>0.98626499999999995</v>
      </c>
      <c r="AC119" s="57">
        <v>0.97824599999999995</v>
      </c>
      <c r="AD119" s="57">
        <v>0.970889</v>
      </c>
      <c r="AE119" s="57">
        <v>1.0432269999999999</v>
      </c>
      <c r="AF119" s="57">
        <v>0.97474099999999997</v>
      </c>
      <c r="AG119" s="57">
        <v>0.97474099999999997</v>
      </c>
      <c r="AH119" s="57">
        <v>1.049892</v>
      </c>
      <c r="AI119" s="57">
        <v>1.049892</v>
      </c>
      <c r="AJ119" s="57">
        <v>1.014937</v>
      </c>
      <c r="AK119" s="57">
        <v>1.014937</v>
      </c>
      <c r="AL119" s="57">
        <v>1.0622020000000001</v>
      </c>
      <c r="AM119" s="57">
        <v>0.97824599999999995</v>
      </c>
      <c r="AN119" s="57">
        <v>0.97824599999999995</v>
      </c>
      <c r="AO119" s="57">
        <v>0.98626499999999995</v>
      </c>
      <c r="AP119" s="57">
        <v>1.049129</v>
      </c>
      <c r="AQ119" s="57">
        <v>1.049129</v>
      </c>
      <c r="AR119" s="57">
        <v>0.97654399999999997</v>
      </c>
      <c r="AS119" s="57">
        <v>0.97654399999999997</v>
      </c>
      <c r="AT119" s="57">
        <v>1.019706</v>
      </c>
    </row>
    <row r="120" spans="1:46" x14ac:dyDescent="0.25">
      <c r="A120" s="65">
        <v>2021</v>
      </c>
      <c r="B120" s="65">
        <v>12</v>
      </c>
      <c r="C120" s="63">
        <v>5</v>
      </c>
      <c r="D120" s="64">
        <v>23</v>
      </c>
      <c r="E120" s="5">
        <v>1.0340480000000001</v>
      </c>
      <c r="F120" s="57">
        <v>1.0340480000000001</v>
      </c>
      <c r="G120" s="57">
        <v>0.98084000000000005</v>
      </c>
      <c r="H120" s="57">
        <v>0.98085599999999995</v>
      </c>
      <c r="I120" s="57">
        <v>0.98306099999999996</v>
      </c>
      <c r="J120" s="57">
        <v>0.98306099999999996</v>
      </c>
      <c r="K120" s="57">
        <v>0.98626499999999995</v>
      </c>
      <c r="L120" s="57">
        <v>0.98626499999999995</v>
      </c>
      <c r="M120" s="57">
        <v>1.049892</v>
      </c>
      <c r="N120" s="57">
        <v>1.049892</v>
      </c>
      <c r="O120" s="57">
        <v>1.019706</v>
      </c>
      <c r="P120" s="57">
        <v>1.019706</v>
      </c>
      <c r="Q120" s="57">
        <v>1.0238020000000001</v>
      </c>
      <c r="R120" s="57">
        <v>1.019706</v>
      </c>
      <c r="S120" s="57">
        <v>1.019706</v>
      </c>
      <c r="T120" s="57">
        <v>1.0340480000000001</v>
      </c>
      <c r="U120" s="57">
        <v>1.0340480000000001</v>
      </c>
      <c r="V120" s="57">
        <v>1.0622020000000001</v>
      </c>
      <c r="W120" s="57">
        <v>1.084579</v>
      </c>
      <c r="X120" s="57">
        <v>1.084579</v>
      </c>
      <c r="Y120" s="57">
        <v>1.073059</v>
      </c>
      <c r="Z120" s="57">
        <v>1.073059</v>
      </c>
      <c r="AA120" s="57">
        <v>0.98626499999999995</v>
      </c>
      <c r="AB120" s="57">
        <v>0.98626499999999995</v>
      </c>
      <c r="AC120" s="57">
        <v>0.97824599999999995</v>
      </c>
      <c r="AD120" s="57">
        <v>0.970889</v>
      </c>
      <c r="AE120" s="57">
        <v>1.0432269999999999</v>
      </c>
      <c r="AF120" s="57">
        <v>0.97474099999999997</v>
      </c>
      <c r="AG120" s="57">
        <v>0.97474099999999997</v>
      </c>
      <c r="AH120" s="57">
        <v>1.049892</v>
      </c>
      <c r="AI120" s="57">
        <v>1.049892</v>
      </c>
      <c r="AJ120" s="57">
        <v>1.014937</v>
      </c>
      <c r="AK120" s="57">
        <v>1.014937</v>
      </c>
      <c r="AL120" s="57">
        <v>1.0622020000000001</v>
      </c>
      <c r="AM120" s="57">
        <v>0.97824599999999995</v>
      </c>
      <c r="AN120" s="57">
        <v>0.97824599999999995</v>
      </c>
      <c r="AO120" s="57">
        <v>0.98626499999999995</v>
      </c>
      <c r="AP120" s="57">
        <v>1.049129</v>
      </c>
      <c r="AQ120" s="57">
        <v>1.049129</v>
      </c>
      <c r="AR120" s="57">
        <v>0.97654399999999997</v>
      </c>
      <c r="AS120" s="57">
        <v>0.97654399999999997</v>
      </c>
      <c r="AT120" s="57">
        <v>1.019706</v>
      </c>
    </row>
    <row r="121" spans="1:46" x14ac:dyDescent="0.25">
      <c r="A121" s="65">
        <v>2021</v>
      </c>
      <c r="B121" s="65">
        <v>12</v>
      </c>
      <c r="C121" s="63">
        <v>5</v>
      </c>
      <c r="D121" s="64">
        <v>24</v>
      </c>
      <c r="E121" s="5">
        <v>1.0340480000000001</v>
      </c>
      <c r="F121" s="57">
        <v>1.0340480000000001</v>
      </c>
      <c r="G121" s="57">
        <v>0.98084000000000005</v>
      </c>
      <c r="H121" s="57">
        <v>0.98085599999999995</v>
      </c>
      <c r="I121" s="57">
        <v>0.98306099999999996</v>
      </c>
      <c r="J121" s="57">
        <v>0.98306099999999996</v>
      </c>
      <c r="K121" s="57">
        <v>0.98626499999999995</v>
      </c>
      <c r="L121" s="57">
        <v>0.98626499999999995</v>
      </c>
      <c r="M121" s="57">
        <v>1.049892</v>
      </c>
      <c r="N121" s="57">
        <v>1.049892</v>
      </c>
      <c r="O121" s="57">
        <v>1.019706</v>
      </c>
      <c r="P121" s="57">
        <v>1.019706</v>
      </c>
      <c r="Q121" s="57">
        <v>1.0238020000000001</v>
      </c>
      <c r="R121" s="57">
        <v>1.019706</v>
      </c>
      <c r="S121" s="57">
        <v>1.019706</v>
      </c>
      <c r="T121" s="57">
        <v>1.0340480000000001</v>
      </c>
      <c r="U121" s="57">
        <v>1.0340480000000001</v>
      </c>
      <c r="V121" s="57">
        <v>1.0622020000000001</v>
      </c>
      <c r="W121" s="57">
        <v>1.084579</v>
      </c>
      <c r="X121" s="57">
        <v>1.084579</v>
      </c>
      <c r="Y121" s="57">
        <v>1.073059</v>
      </c>
      <c r="Z121" s="57">
        <v>1.073059</v>
      </c>
      <c r="AA121" s="57">
        <v>0.98626499999999995</v>
      </c>
      <c r="AB121" s="57">
        <v>0.98626499999999995</v>
      </c>
      <c r="AC121" s="57">
        <v>0.97824599999999995</v>
      </c>
      <c r="AD121" s="57">
        <v>0.970889</v>
      </c>
      <c r="AE121" s="57">
        <v>1.0432269999999999</v>
      </c>
      <c r="AF121" s="57">
        <v>0.97474099999999997</v>
      </c>
      <c r="AG121" s="57">
        <v>0.97474099999999997</v>
      </c>
      <c r="AH121" s="57">
        <v>1.049892</v>
      </c>
      <c r="AI121" s="57">
        <v>1.049892</v>
      </c>
      <c r="AJ121" s="57">
        <v>1.014937</v>
      </c>
      <c r="AK121" s="57">
        <v>1.014937</v>
      </c>
      <c r="AL121" s="57">
        <v>1.0622020000000001</v>
      </c>
      <c r="AM121" s="57">
        <v>0.97824599999999995</v>
      </c>
      <c r="AN121" s="57">
        <v>0.97824599999999995</v>
      </c>
      <c r="AO121" s="57">
        <v>0.98626499999999995</v>
      </c>
      <c r="AP121" s="57">
        <v>1.049129</v>
      </c>
      <c r="AQ121" s="57">
        <v>1.049129</v>
      </c>
      <c r="AR121" s="57">
        <v>0.97654399999999997</v>
      </c>
      <c r="AS121" s="57">
        <v>0.97654399999999997</v>
      </c>
      <c r="AT121" s="57">
        <v>1.019706</v>
      </c>
    </row>
    <row r="122" spans="1:46" x14ac:dyDescent="0.25">
      <c r="A122" s="65">
        <v>2021</v>
      </c>
      <c r="B122" s="65">
        <v>12</v>
      </c>
      <c r="C122" s="63">
        <v>6</v>
      </c>
      <c r="D122" s="64">
        <v>1</v>
      </c>
      <c r="E122" s="5">
        <v>1.0385770000000001</v>
      </c>
      <c r="F122" s="57">
        <v>1.0385770000000001</v>
      </c>
      <c r="G122" s="57">
        <v>0.97582199999999997</v>
      </c>
      <c r="H122" s="57">
        <v>0.97583299999999995</v>
      </c>
      <c r="I122" s="57">
        <v>0.97839299999999996</v>
      </c>
      <c r="J122" s="57">
        <v>0.97839299999999996</v>
      </c>
      <c r="K122" s="57">
        <v>0.98170800000000003</v>
      </c>
      <c r="L122" s="57">
        <v>0.98170800000000003</v>
      </c>
      <c r="M122" s="57">
        <v>1.048578</v>
      </c>
      <c r="N122" s="57">
        <v>1.048578</v>
      </c>
      <c r="O122" s="57">
        <v>1.0262</v>
      </c>
      <c r="P122" s="57">
        <v>1.0262</v>
      </c>
      <c r="Q122" s="57">
        <v>1.0229900000000001</v>
      </c>
      <c r="R122" s="57">
        <v>1.0262</v>
      </c>
      <c r="S122" s="57">
        <v>1.0262</v>
      </c>
      <c r="T122" s="57">
        <v>1.0385770000000001</v>
      </c>
      <c r="U122" s="57">
        <v>1.0385770000000001</v>
      </c>
      <c r="V122" s="57">
        <v>1.061758</v>
      </c>
      <c r="W122" s="57">
        <v>1.0832580000000001</v>
      </c>
      <c r="X122" s="57">
        <v>1.0832580000000001</v>
      </c>
      <c r="Y122" s="57">
        <v>1.0736509999999999</v>
      </c>
      <c r="Z122" s="57">
        <v>1.0736509999999999</v>
      </c>
      <c r="AA122" s="57">
        <v>0.98170800000000003</v>
      </c>
      <c r="AB122" s="57">
        <v>0.98170800000000003</v>
      </c>
      <c r="AC122" s="57">
        <v>0.96948999999999996</v>
      </c>
      <c r="AD122" s="57">
        <v>0.96221900000000005</v>
      </c>
      <c r="AE122" s="57">
        <v>1.035091</v>
      </c>
      <c r="AF122" s="57">
        <v>0.96619600000000005</v>
      </c>
      <c r="AG122" s="57">
        <v>0.96619600000000005</v>
      </c>
      <c r="AH122" s="57">
        <v>1.048578</v>
      </c>
      <c r="AI122" s="57">
        <v>1.048578</v>
      </c>
      <c r="AJ122" s="57">
        <v>1.0069109999999999</v>
      </c>
      <c r="AK122" s="57">
        <v>1.0069109999999999</v>
      </c>
      <c r="AL122" s="57">
        <v>1.061758</v>
      </c>
      <c r="AM122" s="57">
        <v>0.96948999999999996</v>
      </c>
      <c r="AN122" s="57">
        <v>0.96948999999999996</v>
      </c>
      <c r="AO122" s="57">
        <v>0.98170800000000003</v>
      </c>
      <c r="AP122" s="57">
        <v>1.047423</v>
      </c>
      <c r="AQ122" s="57">
        <v>1.047423</v>
      </c>
      <c r="AR122" s="57">
        <v>0.96774099999999996</v>
      </c>
      <c r="AS122" s="57">
        <v>0.96774099999999996</v>
      </c>
      <c r="AT122" s="57">
        <v>1.0262</v>
      </c>
    </row>
    <row r="123" spans="1:46" x14ac:dyDescent="0.25">
      <c r="A123" s="65">
        <v>2021</v>
      </c>
      <c r="B123" s="65">
        <v>12</v>
      </c>
      <c r="C123" s="63">
        <v>6</v>
      </c>
      <c r="D123" s="64">
        <v>2</v>
      </c>
      <c r="E123" s="5">
        <v>1.0385770000000001</v>
      </c>
      <c r="F123" s="57">
        <v>1.0385770000000001</v>
      </c>
      <c r="G123" s="57">
        <v>0.97582199999999997</v>
      </c>
      <c r="H123" s="57">
        <v>0.97583299999999995</v>
      </c>
      <c r="I123" s="57">
        <v>0.97839299999999996</v>
      </c>
      <c r="J123" s="57">
        <v>0.97839299999999996</v>
      </c>
      <c r="K123" s="57">
        <v>0.98170800000000003</v>
      </c>
      <c r="L123" s="57">
        <v>0.98170800000000003</v>
      </c>
      <c r="M123" s="57">
        <v>1.048578</v>
      </c>
      <c r="N123" s="57">
        <v>1.048578</v>
      </c>
      <c r="O123" s="57">
        <v>1.0262</v>
      </c>
      <c r="P123" s="57">
        <v>1.0262</v>
      </c>
      <c r="Q123" s="57">
        <v>1.0229900000000001</v>
      </c>
      <c r="R123" s="57">
        <v>1.0262</v>
      </c>
      <c r="S123" s="57">
        <v>1.0262</v>
      </c>
      <c r="T123" s="57">
        <v>1.0385770000000001</v>
      </c>
      <c r="U123" s="57">
        <v>1.0385770000000001</v>
      </c>
      <c r="V123" s="57">
        <v>1.061758</v>
      </c>
      <c r="W123" s="57">
        <v>1.0832580000000001</v>
      </c>
      <c r="X123" s="57">
        <v>1.0832580000000001</v>
      </c>
      <c r="Y123" s="57">
        <v>1.0736509999999999</v>
      </c>
      <c r="Z123" s="57">
        <v>1.0736509999999999</v>
      </c>
      <c r="AA123" s="57">
        <v>0.98170800000000003</v>
      </c>
      <c r="AB123" s="57">
        <v>0.98170800000000003</v>
      </c>
      <c r="AC123" s="57">
        <v>0.96948999999999996</v>
      </c>
      <c r="AD123" s="57">
        <v>0.96221900000000005</v>
      </c>
      <c r="AE123" s="57">
        <v>1.035091</v>
      </c>
      <c r="AF123" s="57">
        <v>0.96619600000000005</v>
      </c>
      <c r="AG123" s="57">
        <v>0.96619600000000005</v>
      </c>
      <c r="AH123" s="57">
        <v>1.048578</v>
      </c>
      <c r="AI123" s="57">
        <v>1.048578</v>
      </c>
      <c r="AJ123" s="57">
        <v>1.0069109999999999</v>
      </c>
      <c r="AK123" s="57">
        <v>1.0069109999999999</v>
      </c>
      <c r="AL123" s="57">
        <v>1.061758</v>
      </c>
      <c r="AM123" s="57">
        <v>0.96948999999999996</v>
      </c>
      <c r="AN123" s="57">
        <v>0.96948999999999996</v>
      </c>
      <c r="AO123" s="57">
        <v>0.98170800000000003</v>
      </c>
      <c r="AP123" s="57">
        <v>1.047423</v>
      </c>
      <c r="AQ123" s="57">
        <v>1.047423</v>
      </c>
      <c r="AR123" s="57">
        <v>0.96774099999999996</v>
      </c>
      <c r="AS123" s="57">
        <v>0.96774099999999996</v>
      </c>
      <c r="AT123" s="57">
        <v>1.0262</v>
      </c>
    </row>
    <row r="124" spans="1:46" x14ac:dyDescent="0.25">
      <c r="A124" s="65">
        <v>2021</v>
      </c>
      <c r="B124" s="65">
        <v>12</v>
      </c>
      <c r="C124" s="63">
        <v>6</v>
      </c>
      <c r="D124" s="64">
        <v>3</v>
      </c>
      <c r="E124" s="5">
        <v>1.0385770000000001</v>
      </c>
      <c r="F124" s="57">
        <v>1.0385770000000001</v>
      </c>
      <c r="G124" s="57">
        <v>0.97582199999999997</v>
      </c>
      <c r="H124" s="57">
        <v>0.97583299999999995</v>
      </c>
      <c r="I124" s="57">
        <v>0.97839299999999996</v>
      </c>
      <c r="J124" s="57">
        <v>0.97839299999999996</v>
      </c>
      <c r="K124" s="57">
        <v>0.98170800000000003</v>
      </c>
      <c r="L124" s="57">
        <v>0.98170800000000003</v>
      </c>
      <c r="M124" s="57">
        <v>1.048578</v>
      </c>
      <c r="N124" s="57">
        <v>1.048578</v>
      </c>
      <c r="O124" s="57">
        <v>1.0262</v>
      </c>
      <c r="P124" s="57">
        <v>1.0262</v>
      </c>
      <c r="Q124" s="57">
        <v>1.0229900000000001</v>
      </c>
      <c r="R124" s="57">
        <v>1.0262</v>
      </c>
      <c r="S124" s="57">
        <v>1.0262</v>
      </c>
      <c r="T124" s="57">
        <v>1.0385770000000001</v>
      </c>
      <c r="U124" s="57">
        <v>1.0385770000000001</v>
      </c>
      <c r="V124" s="57">
        <v>1.061758</v>
      </c>
      <c r="W124" s="57">
        <v>1.0832580000000001</v>
      </c>
      <c r="X124" s="57">
        <v>1.0832580000000001</v>
      </c>
      <c r="Y124" s="57">
        <v>1.0736509999999999</v>
      </c>
      <c r="Z124" s="57">
        <v>1.0736509999999999</v>
      </c>
      <c r="AA124" s="57">
        <v>0.98170800000000003</v>
      </c>
      <c r="AB124" s="57">
        <v>0.98170800000000003</v>
      </c>
      <c r="AC124" s="57">
        <v>0.96948999999999996</v>
      </c>
      <c r="AD124" s="57">
        <v>0.96221900000000005</v>
      </c>
      <c r="AE124" s="57">
        <v>1.035091</v>
      </c>
      <c r="AF124" s="57">
        <v>0.96619600000000005</v>
      </c>
      <c r="AG124" s="57">
        <v>0.96619600000000005</v>
      </c>
      <c r="AH124" s="57">
        <v>1.048578</v>
      </c>
      <c r="AI124" s="57">
        <v>1.048578</v>
      </c>
      <c r="AJ124" s="57">
        <v>1.0069109999999999</v>
      </c>
      <c r="AK124" s="57">
        <v>1.0069109999999999</v>
      </c>
      <c r="AL124" s="57">
        <v>1.061758</v>
      </c>
      <c r="AM124" s="57">
        <v>0.96948999999999996</v>
      </c>
      <c r="AN124" s="57">
        <v>0.96948999999999996</v>
      </c>
      <c r="AO124" s="57">
        <v>0.98170800000000003</v>
      </c>
      <c r="AP124" s="57">
        <v>1.047423</v>
      </c>
      <c r="AQ124" s="57">
        <v>1.047423</v>
      </c>
      <c r="AR124" s="57">
        <v>0.96774099999999996</v>
      </c>
      <c r="AS124" s="57">
        <v>0.96774099999999996</v>
      </c>
      <c r="AT124" s="57">
        <v>1.0262</v>
      </c>
    </row>
    <row r="125" spans="1:46" x14ac:dyDescent="0.25">
      <c r="A125" s="65">
        <v>2021</v>
      </c>
      <c r="B125" s="65">
        <v>12</v>
      </c>
      <c r="C125" s="63">
        <v>6</v>
      </c>
      <c r="D125" s="64">
        <v>4</v>
      </c>
      <c r="E125" s="5">
        <v>1.0385770000000001</v>
      </c>
      <c r="F125" s="57">
        <v>1.0385770000000001</v>
      </c>
      <c r="G125" s="57">
        <v>0.97582199999999997</v>
      </c>
      <c r="H125" s="57">
        <v>0.97583299999999995</v>
      </c>
      <c r="I125" s="57">
        <v>0.97839299999999996</v>
      </c>
      <c r="J125" s="57">
        <v>0.97839299999999996</v>
      </c>
      <c r="K125" s="57">
        <v>0.98170800000000003</v>
      </c>
      <c r="L125" s="57">
        <v>0.98170800000000003</v>
      </c>
      <c r="M125" s="57">
        <v>1.048578</v>
      </c>
      <c r="N125" s="57">
        <v>1.048578</v>
      </c>
      <c r="O125" s="57">
        <v>1.0262</v>
      </c>
      <c r="P125" s="57">
        <v>1.0262</v>
      </c>
      <c r="Q125" s="57">
        <v>1.0229900000000001</v>
      </c>
      <c r="R125" s="57">
        <v>1.0262</v>
      </c>
      <c r="S125" s="57">
        <v>1.0262</v>
      </c>
      <c r="T125" s="57">
        <v>1.0385770000000001</v>
      </c>
      <c r="U125" s="57">
        <v>1.0385770000000001</v>
      </c>
      <c r="V125" s="57">
        <v>1.061758</v>
      </c>
      <c r="W125" s="57">
        <v>1.0832580000000001</v>
      </c>
      <c r="X125" s="57">
        <v>1.0832580000000001</v>
      </c>
      <c r="Y125" s="57">
        <v>1.0736509999999999</v>
      </c>
      <c r="Z125" s="57">
        <v>1.0736509999999999</v>
      </c>
      <c r="AA125" s="57">
        <v>0.98170800000000003</v>
      </c>
      <c r="AB125" s="57">
        <v>0.98170800000000003</v>
      </c>
      <c r="AC125" s="57">
        <v>0.96948999999999996</v>
      </c>
      <c r="AD125" s="57">
        <v>0.96221900000000005</v>
      </c>
      <c r="AE125" s="57">
        <v>1.035091</v>
      </c>
      <c r="AF125" s="57">
        <v>0.96619600000000005</v>
      </c>
      <c r="AG125" s="57">
        <v>0.96619600000000005</v>
      </c>
      <c r="AH125" s="57">
        <v>1.048578</v>
      </c>
      <c r="AI125" s="57">
        <v>1.048578</v>
      </c>
      <c r="AJ125" s="57">
        <v>1.0069109999999999</v>
      </c>
      <c r="AK125" s="57">
        <v>1.0069109999999999</v>
      </c>
      <c r="AL125" s="57">
        <v>1.061758</v>
      </c>
      <c r="AM125" s="57">
        <v>0.96948999999999996</v>
      </c>
      <c r="AN125" s="57">
        <v>0.96948999999999996</v>
      </c>
      <c r="AO125" s="57">
        <v>0.98170800000000003</v>
      </c>
      <c r="AP125" s="57">
        <v>1.047423</v>
      </c>
      <c r="AQ125" s="57">
        <v>1.047423</v>
      </c>
      <c r="AR125" s="57">
        <v>0.96774099999999996</v>
      </c>
      <c r="AS125" s="57">
        <v>0.96774099999999996</v>
      </c>
      <c r="AT125" s="57">
        <v>1.0262</v>
      </c>
    </row>
    <row r="126" spans="1:46" x14ac:dyDescent="0.25">
      <c r="A126" s="65">
        <v>2021</v>
      </c>
      <c r="B126" s="65">
        <v>12</v>
      </c>
      <c r="C126" s="63">
        <v>6</v>
      </c>
      <c r="D126" s="64">
        <v>5</v>
      </c>
      <c r="E126" s="5">
        <v>1.0385770000000001</v>
      </c>
      <c r="F126" s="57">
        <v>1.0385770000000001</v>
      </c>
      <c r="G126" s="57">
        <v>0.97582199999999997</v>
      </c>
      <c r="H126" s="57">
        <v>0.97583299999999995</v>
      </c>
      <c r="I126" s="57">
        <v>0.97839299999999996</v>
      </c>
      <c r="J126" s="57">
        <v>0.97839299999999996</v>
      </c>
      <c r="K126" s="57">
        <v>0.98170800000000003</v>
      </c>
      <c r="L126" s="57">
        <v>0.98170800000000003</v>
      </c>
      <c r="M126" s="57">
        <v>1.048578</v>
      </c>
      <c r="N126" s="57">
        <v>1.048578</v>
      </c>
      <c r="O126" s="57">
        <v>1.0262</v>
      </c>
      <c r="P126" s="57">
        <v>1.0262</v>
      </c>
      <c r="Q126" s="57">
        <v>1.0229900000000001</v>
      </c>
      <c r="R126" s="57">
        <v>1.0262</v>
      </c>
      <c r="S126" s="57">
        <v>1.0262</v>
      </c>
      <c r="T126" s="57">
        <v>1.0385770000000001</v>
      </c>
      <c r="U126" s="57">
        <v>1.0385770000000001</v>
      </c>
      <c r="V126" s="57">
        <v>1.061758</v>
      </c>
      <c r="W126" s="57">
        <v>1.0832580000000001</v>
      </c>
      <c r="X126" s="57">
        <v>1.0832580000000001</v>
      </c>
      <c r="Y126" s="57">
        <v>1.0736509999999999</v>
      </c>
      <c r="Z126" s="57">
        <v>1.0736509999999999</v>
      </c>
      <c r="AA126" s="57">
        <v>0.98170800000000003</v>
      </c>
      <c r="AB126" s="57">
        <v>0.98170800000000003</v>
      </c>
      <c r="AC126" s="57">
        <v>0.96948999999999996</v>
      </c>
      <c r="AD126" s="57">
        <v>0.96221900000000005</v>
      </c>
      <c r="AE126" s="57">
        <v>1.035091</v>
      </c>
      <c r="AF126" s="57">
        <v>0.96619600000000005</v>
      </c>
      <c r="AG126" s="57">
        <v>0.96619600000000005</v>
      </c>
      <c r="AH126" s="57">
        <v>1.048578</v>
      </c>
      <c r="AI126" s="57">
        <v>1.048578</v>
      </c>
      <c r="AJ126" s="57">
        <v>1.0069109999999999</v>
      </c>
      <c r="AK126" s="57">
        <v>1.0069109999999999</v>
      </c>
      <c r="AL126" s="57">
        <v>1.061758</v>
      </c>
      <c r="AM126" s="57">
        <v>0.96948999999999996</v>
      </c>
      <c r="AN126" s="57">
        <v>0.96948999999999996</v>
      </c>
      <c r="AO126" s="57">
        <v>0.98170800000000003</v>
      </c>
      <c r="AP126" s="57">
        <v>1.047423</v>
      </c>
      <c r="AQ126" s="57">
        <v>1.047423</v>
      </c>
      <c r="AR126" s="57">
        <v>0.96774099999999996</v>
      </c>
      <c r="AS126" s="57">
        <v>0.96774099999999996</v>
      </c>
      <c r="AT126" s="57">
        <v>1.0262</v>
      </c>
    </row>
    <row r="127" spans="1:46" x14ac:dyDescent="0.25">
      <c r="A127" s="65">
        <v>2021</v>
      </c>
      <c r="B127" s="65">
        <v>12</v>
      </c>
      <c r="C127" s="63">
        <v>6</v>
      </c>
      <c r="D127" s="64">
        <v>6</v>
      </c>
      <c r="E127" s="5">
        <v>1.0385770000000001</v>
      </c>
      <c r="F127" s="57">
        <v>1.0385770000000001</v>
      </c>
      <c r="G127" s="57">
        <v>0.97582199999999997</v>
      </c>
      <c r="H127" s="57">
        <v>0.97583299999999995</v>
      </c>
      <c r="I127" s="57">
        <v>0.97839299999999996</v>
      </c>
      <c r="J127" s="57">
        <v>0.97839299999999996</v>
      </c>
      <c r="K127" s="57">
        <v>0.98170800000000003</v>
      </c>
      <c r="L127" s="57">
        <v>0.98170800000000003</v>
      </c>
      <c r="M127" s="57">
        <v>1.048578</v>
      </c>
      <c r="N127" s="57">
        <v>1.048578</v>
      </c>
      <c r="O127" s="57">
        <v>1.0262</v>
      </c>
      <c r="P127" s="57">
        <v>1.0262</v>
      </c>
      <c r="Q127" s="57">
        <v>1.0229900000000001</v>
      </c>
      <c r="R127" s="57">
        <v>1.0262</v>
      </c>
      <c r="S127" s="57">
        <v>1.0262</v>
      </c>
      <c r="T127" s="57">
        <v>1.0385770000000001</v>
      </c>
      <c r="U127" s="57">
        <v>1.0385770000000001</v>
      </c>
      <c r="V127" s="57">
        <v>1.061758</v>
      </c>
      <c r="W127" s="57">
        <v>1.0832580000000001</v>
      </c>
      <c r="X127" s="57">
        <v>1.0832580000000001</v>
      </c>
      <c r="Y127" s="57">
        <v>1.0736509999999999</v>
      </c>
      <c r="Z127" s="57">
        <v>1.0736509999999999</v>
      </c>
      <c r="AA127" s="57">
        <v>0.98170800000000003</v>
      </c>
      <c r="AB127" s="57">
        <v>0.98170800000000003</v>
      </c>
      <c r="AC127" s="57">
        <v>0.96948999999999996</v>
      </c>
      <c r="AD127" s="57">
        <v>0.96221900000000005</v>
      </c>
      <c r="AE127" s="57">
        <v>1.035091</v>
      </c>
      <c r="AF127" s="57">
        <v>0.96619600000000005</v>
      </c>
      <c r="AG127" s="57">
        <v>0.96619600000000005</v>
      </c>
      <c r="AH127" s="57">
        <v>1.048578</v>
      </c>
      <c r="AI127" s="57">
        <v>1.048578</v>
      </c>
      <c r="AJ127" s="57">
        <v>1.0069109999999999</v>
      </c>
      <c r="AK127" s="57">
        <v>1.0069109999999999</v>
      </c>
      <c r="AL127" s="57">
        <v>1.061758</v>
      </c>
      <c r="AM127" s="57">
        <v>0.96948999999999996</v>
      </c>
      <c r="AN127" s="57">
        <v>0.96948999999999996</v>
      </c>
      <c r="AO127" s="57">
        <v>0.98170800000000003</v>
      </c>
      <c r="AP127" s="57">
        <v>1.047423</v>
      </c>
      <c r="AQ127" s="57">
        <v>1.047423</v>
      </c>
      <c r="AR127" s="57">
        <v>0.96774099999999996</v>
      </c>
      <c r="AS127" s="57">
        <v>0.96774099999999996</v>
      </c>
      <c r="AT127" s="57">
        <v>1.0262</v>
      </c>
    </row>
    <row r="128" spans="1:46" x14ac:dyDescent="0.25">
      <c r="A128" s="65">
        <v>2021</v>
      </c>
      <c r="B128" s="65">
        <v>12</v>
      </c>
      <c r="C128" s="63">
        <v>6</v>
      </c>
      <c r="D128" s="64">
        <v>7</v>
      </c>
      <c r="E128" s="5">
        <v>1.0385770000000001</v>
      </c>
      <c r="F128" s="57">
        <v>1.0385770000000001</v>
      </c>
      <c r="G128" s="57">
        <v>0.97582199999999997</v>
      </c>
      <c r="H128" s="57">
        <v>0.97583299999999995</v>
      </c>
      <c r="I128" s="57">
        <v>0.97839299999999996</v>
      </c>
      <c r="J128" s="57">
        <v>0.97839299999999996</v>
      </c>
      <c r="K128" s="57">
        <v>0.98170800000000003</v>
      </c>
      <c r="L128" s="57">
        <v>0.98170800000000003</v>
      </c>
      <c r="M128" s="57">
        <v>1.048578</v>
      </c>
      <c r="N128" s="57">
        <v>1.048578</v>
      </c>
      <c r="O128" s="57">
        <v>1.0262</v>
      </c>
      <c r="P128" s="57">
        <v>1.0262</v>
      </c>
      <c r="Q128" s="57">
        <v>1.0229900000000001</v>
      </c>
      <c r="R128" s="57">
        <v>1.0262</v>
      </c>
      <c r="S128" s="57">
        <v>1.0262</v>
      </c>
      <c r="T128" s="57">
        <v>1.0385770000000001</v>
      </c>
      <c r="U128" s="57">
        <v>1.0385770000000001</v>
      </c>
      <c r="V128" s="57">
        <v>1.061758</v>
      </c>
      <c r="W128" s="57">
        <v>1.0832580000000001</v>
      </c>
      <c r="X128" s="57">
        <v>1.0832580000000001</v>
      </c>
      <c r="Y128" s="57">
        <v>1.0736509999999999</v>
      </c>
      <c r="Z128" s="57">
        <v>1.0736509999999999</v>
      </c>
      <c r="AA128" s="57">
        <v>0.98170800000000003</v>
      </c>
      <c r="AB128" s="57">
        <v>0.98170800000000003</v>
      </c>
      <c r="AC128" s="57">
        <v>0.96948999999999996</v>
      </c>
      <c r="AD128" s="57">
        <v>0.96221900000000005</v>
      </c>
      <c r="AE128" s="57">
        <v>1.035091</v>
      </c>
      <c r="AF128" s="57">
        <v>0.96619600000000005</v>
      </c>
      <c r="AG128" s="57">
        <v>0.96619600000000005</v>
      </c>
      <c r="AH128" s="57">
        <v>1.048578</v>
      </c>
      <c r="AI128" s="57">
        <v>1.048578</v>
      </c>
      <c r="AJ128" s="57">
        <v>1.0069109999999999</v>
      </c>
      <c r="AK128" s="57">
        <v>1.0069109999999999</v>
      </c>
      <c r="AL128" s="57">
        <v>1.061758</v>
      </c>
      <c r="AM128" s="57">
        <v>0.96948999999999996</v>
      </c>
      <c r="AN128" s="57">
        <v>0.96948999999999996</v>
      </c>
      <c r="AO128" s="57">
        <v>0.98170800000000003</v>
      </c>
      <c r="AP128" s="57">
        <v>1.047423</v>
      </c>
      <c r="AQ128" s="57">
        <v>1.047423</v>
      </c>
      <c r="AR128" s="57">
        <v>0.96774099999999996</v>
      </c>
      <c r="AS128" s="57">
        <v>0.96774099999999996</v>
      </c>
      <c r="AT128" s="57">
        <v>1.0262</v>
      </c>
    </row>
    <row r="129" spans="1:46" x14ac:dyDescent="0.25">
      <c r="A129" s="65">
        <v>2021</v>
      </c>
      <c r="B129" s="65">
        <v>12</v>
      </c>
      <c r="C129" s="63">
        <v>6</v>
      </c>
      <c r="D129" s="64">
        <v>8</v>
      </c>
      <c r="E129" s="5">
        <v>1.0385770000000001</v>
      </c>
      <c r="F129" s="57">
        <v>1.0385770000000001</v>
      </c>
      <c r="G129" s="57">
        <v>0.97582199999999997</v>
      </c>
      <c r="H129" s="57">
        <v>0.97583299999999995</v>
      </c>
      <c r="I129" s="57">
        <v>0.97839299999999996</v>
      </c>
      <c r="J129" s="57">
        <v>0.97839299999999996</v>
      </c>
      <c r="K129" s="57">
        <v>0.98170800000000003</v>
      </c>
      <c r="L129" s="57">
        <v>0.98170800000000003</v>
      </c>
      <c r="M129" s="57">
        <v>1.048578</v>
      </c>
      <c r="N129" s="57">
        <v>1.048578</v>
      </c>
      <c r="O129" s="57">
        <v>1.0262</v>
      </c>
      <c r="P129" s="57">
        <v>1.0262</v>
      </c>
      <c r="Q129" s="57">
        <v>1.0229900000000001</v>
      </c>
      <c r="R129" s="57">
        <v>1.0262</v>
      </c>
      <c r="S129" s="57">
        <v>1.0262</v>
      </c>
      <c r="T129" s="57">
        <v>1.0385770000000001</v>
      </c>
      <c r="U129" s="57">
        <v>1.0385770000000001</v>
      </c>
      <c r="V129" s="57">
        <v>1.061758</v>
      </c>
      <c r="W129" s="57">
        <v>1.0832580000000001</v>
      </c>
      <c r="X129" s="57">
        <v>1.0832580000000001</v>
      </c>
      <c r="Y129" s="57">
        <v>1.0736509999999999</v>
      </c>
      <c r="Z129" s="57">
        <v>1.0736509999999999</v>
      </c>
      <c r="AA129" s="57">
        <v>0.98170800000000003</v>
      </c>
      <c r="AB129" s="57">
        <v>0.98170800000000003</v>
      </c>
      <c r="AC129" s="57">
        <v>0.96948999999999996</v>
      </c>
      <c r="AD129" s="57">
        <v>0.96221900000000005</v>
      </c>
      <c r="AE129" s="57">
        <v>1.035091</v>
      </c>
      <c r="AF129" s="57">
        <v>0.96619600000000005</v>
      </c>
      <c r="AG129" s="57">
        <v>0.96619600000000005</v>
      </c>
      <c r="AH129" s="57">
        <v>1.048578</v>
      </c>
      <c r="AI129" s="57">
        <v>1.048578</v>
      </c>
      <c r="AJ129" s="57">
        <v>1.0069109999999999</v>
      </c>
      <c r="AK129" s="57">
        <v>1.0069109999999999</v>
      </c>
      <c r="AL129" s="57">
        <v>1.061758</v>
      </c>
      <c r="AM129" s="57">
        <v>0.96948999999999996</v>
      </c>
      <c r="AN129" s="57">
        <v>0.96948999999999996</v>
      </c>
      <c r="AO129" s="57">
        <v>0.98170800000000003</v>
      </c>
      <c r="AP129" s="57">
        <v>1.047423</v>
      </c>
      <c r="AQ129" s="57">
        <v>1.047423</v>
      </c>
      <c r="AR129" s="57">
        <v>0.96774099999999996</v>
      </c>
      <c r="AS129" s="57">
        <v>0.96774099999999996</v>
      </c>
      <c r="AT129" s="57">
        <v>1.0262</v>
      </c>
    </row>
    <row r="130" spans="1:46" x14ac:dyDescent="0.25">
      <c r="A130" s="65">
        <v>2021</v>
      </c>
      <c r="B130" s="65">
        <v>12</v>
      </c>
      <c r="C130" s="63">
        <v>6</v>
      </c>
      <c r="D130" s="64">
        <v>9</v>
      </c>
      <c r="E130" s="5">
        <v>1.0385770000000001</v>
      </c>
      <c r="F130" s="57">
        <v>1.0385770000000001</v>
      </c>
      <c r="G130" s="57">
        <v>0.97582199999999997</v>
      </c>
      <c r="H130" s="57">
        <v>0.97583299999999995</v>
      </c>
      <c r="I130" s="57">
        <v>0.97839299999999996</v>
      </c>
      <c r="J130" s="57">
        <v>0.97839299999999996</v>
      </c>
      <c r="K130" s="57">
        <v>0.98170800000000003</v>
      </c>
      <c r="L130" s="57">
        <v>0.98170800000000003</v>
      </c>
      <c r="M130" s="57">
        <v>1.048578</v>
      </c>
      <c r="N130" s="57">
        <v>1.048578</v>
      </c>
      <c r="O130" s="57">
        <v>1.0262</v>
      </c>
      <c r="P130" s="57">
        <v>1.0262</v>
      </c>
      <c r="Q130" s="57">
        <v>1.0229900000000001</v>
      </c>
      <c r="R130" s="57">
        <v>1.0262</v>
      </c>
      <c r="S130" s="57">
        <v>1.0262</v>
      </c>
      <c r="T130" s="57">
        <v>1.0385770000000001</v>
      </c>
      <c r="U130" s="57">
        <v>1.0385770000000001</v>
      </c>
      <c r="V130" s="57">
        <v>1.061758</v>
      </c>
      <c r="W130" s="57">
        <v>1.0832580000000001</v>
      </c>
      <c r="X130" s="57">
        <v>1.0832580000000001</v>
      </c>
      <c r="Y130" s="57">
        <v>1.0736509999999999</v>
      </c>
      <c r="Z130" s="57">
        <v>1.0736509999999999</v>
      </c>
      <c r="AA130" s="57">
        <v>0.98170800000000003</v>
      </c>
      <c r="AB130" s="57">
        <v>0.98170800000000003</v>
      </c>
      <c r="AC130" s="57">
        <v>0.96948999999999996</v>
      </c>
      <c r="AD130" s="57">
        <v>0.96221900000000005</v>
      </c>
      <c r="AE130" s="57">
        <v>1.035091</v>
      </c>
      <c r="AF130" s="57">
        <v>0.96619600000000005</v>
      </c>
      <c r="AG130" s="57">
        <v>0.96619600000000005</v>
      </c>
      <c r="AH130" s="57">
        <v>1.048578</v>
      </c>
      <c r="AI130" s="57">
        <v>1.048578</v>
      </c>
      <c r="AJ130" s="57">
        <v>1.0069109999999999</v>
      </c>
      <c r="AK130" s="57">
        <v>1.0069109999999999</v>
      </c>
      <c r="AL130" s="57">
        <v>1.061758</v>
      </c>
      <c r="AM130" s="57">
        <v>0.96948999999999996</v>
      </c>
      <c r="AN130" s="57">
        <v>0.96948999999999996</v>
      </c>
      <c r="AO130" s="57">
        <v>0.98170800000000003</v>
      </c>
      <c r="AP130" s="57">
        <v>1.047423</v>
      </c>
      <c r="AQ130" s="57">
        <v>1.047423</v>
      </c>
      <c r="AR130" s="57">
        <v>0.96774099999999996</v>
      </c>
      <c r="AS130" s="57">
        <v>0.96774099999999996</v>
      </c>
      <c r="AT130" s="57">
        <v>1.0262</v>
      </c>
    </row>
    <row r="131" spans="1:46" x14ac:dyDescent="0.25">
      <c r="A131" s="65">
        <v>2021</v>
      </c>
      <c r="B131" s="65">
        <v>12</v>
      </c>
      <c r="C131" s="63">
        <v>6</v>
      </c>
      <c r="D131" s="64">
        <v>10</v>
      </c>
      <c r="E131" s="5">
        <v>1.0385770000000001</v>
      </c>
      <c r="F131" s="57">
        <v>1.0385770000000001</v>
      </c>
      <c r="G131" s="57">
        <v>0.97582199999999997</v>
      </c>
      <c r="H131" s="57">
        <v>0.97583299999999995</v>
      </c>
      <c r="I131" s="57">
        <v>0.97839299999999996</v>
      </c>
      <c r="J131" s="57">
        <v>0.97839299999999996</v>
      </c>
      <c r="K131" s="57">
        <v>0.98170800000000003</v>
      </c>
      <c r="L131" s="57">
        <v>0.98170800000000003</v>
      </c>
      <c r="M131" s="57">
        <v>1.048578</v>
      </c>
      <c r="N131" s="57">
        <v>1.048578</v>
      </c>
      <c r="O131" s="57">
        <v>1.0262</v>
      </c>
      <c r="P131" s="57">
        <v>1.0262</v>
      </c>
      <c r="Q131" s="57">
        <v>1.0229900000000001</v>
      </c>
      <c r="R131" s="57">
        <v>1.0262</v>
      </c>
      <c r="S131" s="57">
        <v>1.0262</v>
      </c>
      <c r="T131" s="57">
        <v>1.0385770000000001</v>
      </c>
      <c r="U131" s="57">
        <v>1.0385770000000001</v>
      </c>
      <c r="V131" s="57">
        <v>1.061758</v>
      </c>
      <c r="W131" s="57">
        <v>1.0832580000000001</v>
      </c>
      <c r="X131" s="57">
        <v>1.0832580000000001</v>
      </c>
      <c r="Y131" s="57">
        <v>1.0736509999999999</v>
      </c>
      <c r="Z131" s="57">
        <v>1.0736509999999999</v>
      </c>
      <c r="AA131" s="57">
        <v>0.98170800000000003</v>
      </c>
      <c r="AB131" s="57">
        <v>0.98170800000000003</v>
      </c>
      <c r="AC131" s="57">
        <v>0.96948999999999996</v>
      </c>
      <c r="AD131" s="57">
        <v>0.96221900000000005</v>
      </c>
      <c r="AE131" s="57">
        <v>1.035091</v>
      </c>
      <c r="AF131" s="57">
        <v>0.96619600000000005</v>
      </c>
      <c r="AG131" s="57">
        <v>0.96619600000000005</v>
      </c>
      <c r="AH131" s="57">
        <v>1.048578</v>
      </c>
      <c r="AI131" s="57">
        <v>1.048578</v>
      </c>
      <c r="AJ131" s="57">
        <v>1.0069109999999999</v>
      </c>
      <c r="AK131" s="57">
        <v>1.0069109999999999</v>
      </c>
      <c r="AL131" s="57">
        <v>1.061758</v>
      </c>
      <c r="AM131" s="57">
        <v>0.96948999999999996</v>
      </c>
      <c r="AN131" s="57">
        <v>0.96948999999999996</v>
      </c>
      <c r="AO131" s="57">
        <v>0.98170800000000003</v>
      </c>
      <c r="AP131" s="57">
        <v>1.047423</v>
      </c>
      <c r="AQ131" s="57">
        <v>1.047423</v>
      </c>
      <c r="AR131" s="57">
        <v>0.96774099999999996</v>
      </c>
      <c r="AS131" s="57">
        <v>0.96774099999999996</v>
      </c>
      <c r="AT131" s="57">
        <v>1.0262</v>
      </c>
    </row>
    <row r="132" spans="1:46" x14ac:dyDescent="0.25">
      <c r="A132" s="65">
        <v>2021</v>
      </c>
      <c r="B132" s="65">
        <v>12</v>
      </c>
      <c r="C132" s="63">
        <v>6</v>
      </c>
      <c r="D132" s="64">
        <v>11</v>
      </c>
      <c r="E132" s="5">
        <v>1.0385770000000001</v>
      </c>
      <c r="F132" s="57">
        <v>1.0385770000000001</v>
      </c>
      <c r="G132" s="57">
        <v>0.97582199999999997</v>
      </c>
      <c r="H132" s="57">
        <v>0.97583299999999995</v>
      </c>
      <c r="I132" s="57">
        <v>0.97839299999999996</v>
      </c>
      <c r="J132" s="57">
        <v>0.97839299999999996</v>
      </c>
      <c r="K132" s="57">
        <v>0.98170800000000003</v>
      </c>
      <c r="L132" s="57">
        <v>0.98170800000000003</v>
      </c>
      <c r="M132" s="57">
        <v>1.048578</v>
      </c>
      <c r="N132" s="57">
        <v>1.048578</v>
      </c>
      <c r="O132" s="57">
        <v>1.0262</v>
      </c>
      <c r="P132" s="57">
        <v>1.0262</v>
      </c>
      <c r="Q132" s="57">
        <v>1.0229900000000001</v>
      </c>
      <c r="R132" s="57">
        <v>1.0262</v>
      </c>
      <c r="S132" s="57">
        <v>1.0262</v>
      </c>
      <c r="T132" s="57">
        <v>1.0385770000000001</v>
      </c>
      <c r="U132" s="57">
        <v>1.0385770000000001</v>
      </c>
      <c r="V132" s="57">
        <v>1.061758</v>
      </c>
      <c r="W132" s="57">
        <v>1.0832580000000001</v>
      </c>
      <c r="X132" s="57">
        <v>1.0832580000000001</v>
      </c>
      <c r="Y132" s="57">
        <v>1.0736509999999999</v>
      </c>
      <c r="Z132" s="57">
        <v>1.0736509999999999</v>
      </c>
      <c r="AA132" s="57">
        <v>0.98170800000000003</v>
      </c>
      <c r="AB132" s="57">
        <v>0.98170800000000003</v>
      </c>
      <c r="AC132" s="57">
        <v>0.96948999999999996</v>
      </c>
      <c r="AD132" s="57">
        <v>0.96221900000000005</v>
      </c>
      <c r="AE132" s="57">
        <v>1.035091</v>
      </c>
      <c r="AF132" s="57">
        <v>0.96619600000000005</v>
      </c>
      <c r="AG132" s="57">
        <v>0.96619600000000005</v>
      </c>
      <c r="AH132" s="57">
        <v>1.048578</v>
      </c>
      <c r="AI132" s="57">
        <v>1.048578</v>
      </c>
      <c r="AJ132" s="57">
        <v>1.0069109999999999</v>
      </c>
      <c r="AK132" s="57">
        <v>1.0069109999999999</v>
      </c>
      <c r="AL132" s="57">
        <v>1.061758</v>
      </c>
      <c r="AM132" s="57">
        <v>0.96948999999999996</v>
      </c>
      <c r="AN132" s="57">
        <v>0.96948999999999996</v>
      </c>
      <c r="AO132" s="57">
        <v>0.98170800000000003</v>
      </c>
      <c r="AP132" s="57">
        <v>1.047423</v>
      </c>
      <c r="AQ132" s="57">
        <v>1.047423</v>
      </c>
      <c r="AR132" s="57">
        <v>0.96774099999999996</v>
      </c>
      <c r="AS132" s="57">
        <v>0.96774099999999996</v>
      </c>
      <c r="AT132" s="57">
        <v>1.0262</v>
      </c>
    </row>
    <row r="133" spans="1:46" x14ac:dyDescent="0.25">
      <c r="A133" s="65">
        <v>2021</v>
      </c>
      <c r="B133" s="65">
        <v>12</v>
      </c>
      <c r="C133" s="63">
        <v>6</v>
      </c>
      <c r="D133" s="64">
        <v>12</v>
      </c>
      <c r="E133" s="5">
        <v>1.0385770000000001</v>
      </c>
      <c r="F133" s="57">
        <v>1.0385770000000001</v>
      </c>
      <c r="G133" s="57">
        <v>0.97582199999999997</v>
      </c>
      <c r="H133" s="57">
        <v>0.97583299999999995</v>
      </c>
      <c r="I133" s="57">
        <v>0.97839299999999996</v>
      </c>
      <c r="J133" s="57">
        <v>0.97839299999999996</v>
      </c>
      <c r="K133" s="57">
        <v>0.98170800000000003</v>
      </c>
      <c r="L133" s="57">
        <v>0.98170800000000003</v>
      </c>
      <c r="M133" s="57">
        <v>1.048578</v>
      </c>
      <c r="N133" s="57">
        <v>1.048578</v>
      </c>
      <c r="O133" s="57">
        <v>1.0262</v>
      </c>
      <c r="P133" s="57">
        <v>1.0262</v>
      </c>
      <c r="Q133" s="57">
        <v>1.0229900000000001</v>
      </c>
      <c r="R133" s="57">
        <v>1.0262</v>
      </c>
      <c r="S133" s="57">
        <v>1.0262</v>
      </c>
      <c r="T133" s="57">
        <v>1.0385770000000001</v>
      </c>
      <c r="U133" s="57">
        <v>1.0385770000000001</v>
      </c>
      <c r="V133" s="57">
        <v>1.061758</v>
      </c>
      <c r="W133" s="57">
        <v>1.0832580000000001</v>
      </c>
      <c r="X133" s="57">
        <v>1.0832580000000001</v>
      </c>
      <c r="Y133" s="57">
        <v>1.0736509999999999</v>
      </c>
      <c r="Z133" s="57">
        <v>1.0736509999999999</v>
      </c>
      <c r="AA133" s="57">
        <v>0.98170800000000003</v>
      </c>
      <c r="AB133" s="57">
        <v>0.98170800000000003</v>
      </c>
      <c r="AC133" s="57">
        <v>0.96948999999999996</v>
      </c>
      <c r="AD133" s="57">
        <v>0.96221900000000005</v>
      </c>
      <c r="AE133" s="57">
        <v>1.035091</v>
      </c>
      <c r="AF133" s="57">
        <v>0.96619600000000005</v>
      </c>
      <c r="AG133" s="57">
        <v>0.96619600000000005</v>
      </c>
      <c r="AH133" s="57">
        <v>1.048578</v>
      </c>
      <c r="AI133" s="57">
        <v>1.048578</v>
      </c>
      <c r="AJ133" s="57">
        <v>1.0069109999999999</v>
      </c>
      <c r="AK133" s="57">
        <v>1.0069109999999999</v>
      </c>
      <c r="AL133" s="57">
        <v>1.061758</v>
      </c>
      <c r="AM133" s="57">
        <v>0.96948999999999996</v>
      </c>
      <c r="AN133" s="57">
        <v>0.96948999999999996</v>
      </c>
      <c r="AO133" s="57">
        <v>0.98170800000000003</v>
      </c>
      <c r="AP133" s="57">
        <v>1.047423</v>
      </c>
      <c r="AQ133" s="57">
        <v>1.047423</v>
      </c>
      <c r="AR133" s="57">
        <v>0.96774099999999996</v>
      </c>
      <c r="AS133" s="57">
        <v>0.96774099999999996</v>
      </c>
      <c r="AT133" s="57">
        <v>1.0262</v>
      </c>
    </row>
    <row r="134" spans="1:46" x14ac:dyDescent="0.25">
      <c r="A134" s="65">
        <v>2021</v>
      </c>
      <c r="B134" s="65">
        <v>12</v>
      </c>
      <c r="C134" s="63">
        <v>6</v>
      </c>
      <c r="D134" s="64">
        <v>13</v>
      </c>
      <c r="E134" s="5">
        <v>1.0385770000000001</v>
      </c>
      <c r="F134" s="57">
        <v>1.0385770000000001</v>
      </c>
      <c r="G134" s="57">
        <v>0.97582199999999997</v>
      </c>
      <c r="H134" s="57">
        <v>0.97583299999999995</v>
      </c>
      <c r="I134" s="57">
        <v>0.97839299999999996</v>
      </c>
      <c r="J134" s="57">
        <v>0.97839299999999996</v>
      </c>
      <c r="K134" s="57">
        <v>0.98170800000000003</v>
      </c>
      <c r="L134" s="57">
        <v>0.98170800000000003</v>
      </c>
      <c r="M134" s="57">
        <v>1.048578</v>
      </c>
      <c r="N134" s="57">
        <v>1.048578</v>
      </c>
      <c r="O134" s="57">
        <v>1.0262</v>
      </c>
      <c r="P134" s="57">
        <v>1.0262</v>
      </c>
      <c r="Q134" s="57">
        <v>1.0229900000000001</v>
      </c>
      <c r="R134" s="57">
        <v>1.0262</v>
      </c>
      <c r="S134" s="57">
        <v>1.0262</v>
      </c>
      <c r="T134" s="57">
        <v>1.0385770000000001</v>
      </c>
      <c r="U134" s="57">
        <v>1.0385770000000001</v>
      </c>
      <c r="V134" s="57">
        <v>1.061758</v>
      </c>
      <c r="W134" s="57">
        <v>1.0832580000000001</v>
      </c>
      <c r="X134" s="57">
        <v>1.0832580000000001</v>
      </c>
      <c r="Y134" s="57">
        <v>1.0736509999999999</v>
      </c>
      <c r="Z134" s="57">
        <v>1.0736509999999999</v>
      </c>
      <c r="AA134" s="57">
        <v>0.98170800000000003</v>
      </c>
      <c r="AB134" s="57">
        <v>0.98170800000000003</v>
      </c>
      <c r="AC134" s="57">
        <v>0.96948999999999996</v>
      </c>
      <c r="AD134" s="57">
        <v>0.96221900000000005</v>
      </c>
      <c r="AE134" s="57">
        <v>1.035091</v>
      </c>
      <c r="AF134" s="57">
        <v>0.96619600000000005</v>
      </c>
      <c r="AG134" s="57">
        <v>0.96619600000000005</v>
      </c>
      <c r="AH134" s="57">
        <v>1.048578</v>
      </c>
      <c r="AI134" s="57">
        <v>1.048578</v>
      </c>
      <c r="AJ134" s="57">
        <v>1.0069109999999999</v>
      </c>
      <c r="AK134" s="57">
        <v>1.0069109999999999</v>
      </c>
      <c r="AL134" s="57">
        <v>1.061758</v>
      </c>
      <c r="AM134" s="57">
        <v>0.96948999999999996</v>
      </c>
      <c r="AN134" s="57">
        <v>0.96948999999999996</v>
      </c>
      <c r="AO134" s="57">
        <v>0.98170800000000003</v>
      </c>
      <c r="AP134" s="57">
        <v>1.047423</v>
      </c>
      <c r="AQ134" s="57">
        <v>1.047423</v>
      </c>
      <c r="AR134" s="57">
        <v>0.96774099999999996</v>
      </c>
      <c r="AS134" s="57">
        <v>0.96774099999999996</v>
      </c>
      <c r="AT134" s="57">
        <v>1.0262</v>
      </c>
    </row>
    <row r="135" spans="1:46" x14ac:dyDescent="0.25">
      <c r="A135" s="65">
        <v>2021</v>
      </c>
      <c r="B135" s="65">
        <v>12</v>
      </c>
      <c r="C135" s="63">
        <v>6</v>
      </c>
      <c r="D135" s="64">
        <v>14</v>
      </c>
      <c r="E135" s="5">
        <v>1.0385770000000001</v>
      </c>
      <c r="F135" s="57">
        <v>1.0385770000000001</v>
      </c>
      <c r="G135" s="57">
        <v>0.97582199999999997</v>
      </c>
      <c r="H135" s="57">
        <v>0.97583299999999995</v>
      </c>
      <c r="I135" s="57">
        <v>0.97839299999999996</v>
      </c>
      <c r="J135" s="57">
        <v>0.97839299999999996</v>
      </c>
      <c r="K135" s="57">
        <v>0.98170800000000003</v>
      </c>
      <c r="L135" s="57">
        <v>0.98170800000000003</v>
      </c>
      <c r="M135" s="57">
        <v>1.048578</v>
      </c>
      <c r="N135" s="57">
        <v>1.048578</v>
      </c>
      <c r="O135" s="57">
        <v>1.0262</v>
      </c>
      <c r="P135" s="57">
        <v>1.0262</v>
      </c>
      <c r="Q135" s="57">
        <v>1.0229900000000001</v>
      </c>
      <c r="R135" s="57">
        <v>1.0262</v>
      </c>
      <c r="S135" s="57">
        <v>1.0262</v>
      </c>
      <c r="T135" s="57">
        <v>1.0385770000000001</v>
      </c>
      <c r="U135" s="57">
        <v>1.0385770000000001</v>
      </c>
      <c r="V135" s="57">
        <v>1.061758</v>
      </c>
      <c r="W135" s="57">
        <v>1.0832580000000001</v>
      </c>
      <c r="X135" s="57">
        <v>1.0832580000000001</v>
      </c>
      <c r="Y135" s="57">
        <v>1.0736509999999999</v>
      </c>
      <c r="Z135" s="57">
        <v>1.0736509999999999</v>
      </c>
      <c r="AA135" s="57">
        <v>0.98170800000000003</v>
      </c>
      <c r="AB135" s="57">
        <v>0.98170800000000003</v>
      </c>
      <c r="AC135" s="57">
        <v>0.96948999999999996</v>
      </c>
      <c r="AD135" s="57">
        <v>0.96221900000000005</v>
      </c>
      <c r="AE135" s="57">
        <v>1.035091</v>
      </c>
      <c r="AF135" s="57">
        <v>0.96619600000000005</v>
      </c>
      <c r="AG135" s="57">
        <v>0.96619600000000005</v>
      </c>
      <c r="AH135" s="57">
        <v>1.048578</v>
      </c>
      <c r="AI135" s="57">
        <v>1.048578</v>
      </c>
      <c r="AJ135" s="57">
        <v>1.0069109999999999</v>
      </c>
      <c r="AK135" s="57">
        <v>1.0069109999999999</v>
      </c>
      <c r="AL135" s="57">
        <v>1.061758</v>
      </c>
      <c r="AM135" s="57">
        <v>0.96948999999999996</v>
      </c>
      <c r="AN135" s="57">
        <v>0.96948999999999996</v>
      </c>
      <c r="AO135" s="57">
        <v>0.98170800000000003</v>
      </c>
      <c r="AP135" s="57">
        <v>1.047423</v>
      </c>
      <c r="AQ135" s="57">
        <v>1.047423</v>
      </c>
      <c r="AR135" s="57">
        <v>0.96774099999999996</v>
      </c>
      <c r="AS135" s="57">
        <v>0.96774099999999996</v>
      </c>
      <c r="AT135" s="57">
        <v>1.0262</v>
      </c>
    </row>
    <row r="136" spans="1:46" x14ac:dyDescent="0.25">
      <c r="A136" s="65">
        <v>2021</v>
      </c>
      <c r="B136" s="65">
        <v>12</v>
      </c>
      <c r="C136" s="63">
        <v>6</v>
      </c>
      <c r="D136" s="64">
        <v>15</v>
      </c>
      <c r="E136" s="5">
        <v>1.0385770000000001</v>
      </c>
      <c r="F136" s="57">
        <v>1.0385770000000001</v>
      </c>
      <c r="G136" s="57">
        <v>0.97582199999999997</v>
      </c>
      <c r="H136" s="57">
        <v>0.97583299999999995</v>
      </c>
      <c r="I136" s="57">
        <v>0.97839299999999996</v>
      </c>
      <c r="J136" s="57">
        <v>0.97839299999999996</v>
      </c>
      <c r="K136" s="57">
        <v>0.98170800000000003</v>
      </c>
      <c r="L136" s="57">
        <v>0.98170800000000003</v>
      </c>
      <c r="M136" s="57">
        <v>1.048578</v>
      </c>
      <c r="N136" s="57">
        <v>1.048578</v>
      </c>
      <c r="O136" s="57">
        <v>1.0262</v>
      </c>
      <c r="P136" s="57">
        <v>1.0262</v>
      </c>
      <c r="Q136" s="57">
        <v>1.0229900000000001</v>
      </c>
      <c r="R136" s="57">
        <v>1.0262</v>
      </c>
      <c r="S136" s="57">
        <v>1.0262</v>
      </c>
      <c r="T136" s="57">
        <v>1.0385770000000001</v>
      </c>
      <c r="U136" s="57">
        <v>1.0385770000000001</v>
      </c>
      <c r="V136" s="57">
        <v>1.061758</v>
      </c>
      <c r="W136" s="57">
        <v>1.0832580000000001</v>
      </c>
      <c r="X136" s="57">
        <v>1.0832580000000001</v>
      </c>
      <c r="Y136" s="57">
        <v>1.0736509999999999</v>
      </c>
      <c r="Z136" s="57">
        <v>1.0736509999999999</v>
      </c>
      <c r="AA136" s="57">
        <v>0.98170800000000003</v>
      </c>
      <c r="AB136" s="57">
        <v>0.98170800000000003</v>
      </c>
      <c r="AC136" s="57">
        <v>0.96948999999999996</v>
      </c>
      <c r="AD136" s="57">
        <v>0.96221900000000005</v>
      </c>
      <c r="AE136" s="57">
        <v>1.035091</v>
      </c>
      <c r="AF136" s="57">
        <v>0.96619600000000005</v>
      </c>
      <c r="AG136" s="57">
        <v>0.96619600000000005</v>
      </c>
      <c r="AH136" s="57">
        <v>1.048578</v>
      </c>
      <c r="AI136" s="57">
        <v>1.048578</v>
      </c>
      <c r="AJ136" s="57">
        <v>1.0069109999999999</v>
      </c>
      <c r="AK136" s="57">
        <v>1.0069109999999999</v>
      </c>
      <c r="AL136" s="57">
        <v>1.061758</v>
      </c>
      <c r="AM136" s="57">
        <v>0.96948999999999996</v>
      </c>
      <c r="AN136" s="57">
        <v>0.96948999999999996</v>
      </c>
      <c r="AO136" s="57">
        <v>0.98170800000000003</v>
      </c>
      <c r="AP136" s="57">
        <v>1.047423</v>
      </c>
      <c r="AQ136" s="57">
        <v>1.047423</v>
      </c>
      <c r="AR136" s="57">
        <v>0.96774099999999996</v>
      </c>
      <c r="AS136" s="57">
        <v>0.96774099999999996</v>
      </c>
      <c r="AT136" s="57">
        <v>1.0262</v>
      </c>
    </row>
    <row r="137" spans="1:46" x14ac:dyDescent="0.25">
      <c r="A137" s="65">
        <v>2021</v>
      </c>
      <c r="B137" s="65">
        <v>12</v>
      </c>
      <c r="C137" s="63">
        <v>6</v>
      </c>
      <c r="D137" s="64">
        <v>16</v>
      </c>
      <c r="E137" s="5">
        <v>1.0385770000000001</v>
      </c>
      <c r="F137" s="57">
        <v>1.0385770000000001</v>
      </c>
      <c r="G137" s="57">
        <v>0.97582199999999997</v>
      </c>
      <c r="H137" s="57">
        <v>0.97583299999999995</v>
      </c>
      <c r="I137" s="57">
        <v>0.97839299999999996</v>
      </c>
      <c r="J137" s="57">
        <v>0.97839299999999996</v>
      </c>
      <c r="K137" s="57">
        <v>0.98170800000000003</v>
      </c>
      <c r="L137" s="57">
        <v>0.98170800000000003</v>
      </c>
      <c r="M137" s="57">
        <v>1.048578</v>
      </c>
      <c r="N137" s="57">
        <v>1.048578</v>
      </c>
      <c r="O137" s="57">
        <v>1.0262</v>
      </c>
      <c r="P137" s="57">
        <v>1.0262</v>
      </c>
      <c r="Q137" s="57">
        <v>1.0229900000000001</v>
      </c>
      <c r="R137" s="57">
        <v>1.0262</v>
      </c>
      <c r="S137" s="57">
        <v>1.0262</v>
      </c>
      <c r="T137" s="57">
        <v>1.0385770000000001</v>
      </c>
      <c r="U137" s="57">
        <v>1.0385770000000001</v>
      </c>
      <c r="V137" s="57">
        <v>1.061758</v>
      </c>
      <c r="W137" s="57">
        <v>1.0832580000000001</v>
      </c>
      <c r="X137" s="57">
        <v>1.0832580000000001</v>
      </c>
      <c r="Y137" s="57">
        <v>1.0736509999999999</v>
      </c>
      <c r="Z137" s="57">
        <v>1.0736509999999999</v>
      </c>
      <c r="AA137" s="57">
        <v>0.98170800000000003</v>
      </c>
      <c r="AB137" s="57">
        <v>0.98170800000000003</v>
      </c>
      <c r="AC137" s="57">
        <v>0.96948999999999996</v>
      </c>
      <c r="AD137" s="57">
        <v>0.96221900000000005</v>
      </c>
      <c r="AE137" s="57">
        <v>1.035091</v>
      </c>
      <c r="AF137" s="57">
        <v>0.96619600000000005</v>
      </c>
      <c r="AG137" s="57">
        <v>0.96619600000000005</v>
      </c>
      <c r="AH137" s="57">
        <v>1.048578</v>
      </c>
      <c r="AI137" s="57">
        <v>1.048578</v>
      </c>
      <c r="AJ137" s="57">
        <v>1.0069109999999999</v>
      </c>
      <c r="AK137" s="57">
        <v>1.0069109999999999</v>
      </c>
      <c r="AL137" s="57">
        <v>1.061758</v>
      </c>
      <c r="AM137" s="57">
        <v>0.96948999999999996</v>
      </c>
      <c r="AN137" s="57">
        <v>0.96948999999999996</v>
      </c>
      <c r="AO137" s="57">
        <v>0.98170800000000003</v>
      </c>
      <c r="AP137" s="57">
        <v>1.047423</v>
      </c>
      <c r="AQ137" s="57">
        <v>1.047423</v>
      </c>
      <c r="AR137" s="57">
        <v>0.96774099999999996</v>
      </c>
      <c r="AS137" s="57">
        <v>0.96774099999999996</v>
      </c>
      <c r="AT137" s="57">
        <v>1.0262</v>
      </c>
    </row>
    <row r="138" spans="1:46" x14ac:dyDescent="0.25">
      <c r="A138" s="65">
        <v>2021</v>
      </c>
      <c r="B138" s="65">
        <v>12</v>
      </c>
      <c r="C138" s="63">
        <v>6</v>
      </c>
      <c r="D138" s="64">
        <v>17</v>
      </c>
      <c r="E138" s="5">
        <v>1.0385770000000001</v>
      </c>
      <c r="F138" s="57">
        <v>1.0385770000000001</v>
      </c>
      <c r="G138" s="57">
        <v>0.97582199999999997</v>
      </c>
      <c r="H138" s="57">
        <v>0.97583299999999995</v>
      </c>
      <c r="I138" s="57">
        <v>0.97839299999999996</v>
      </c>
      <c r="J138" s="57">
        <v>0.97839299999999996</v>
      </c>
      <c r="K138" s="57">
        <v>0.98170800000000003</v>
      </c>
      <c r="L138" s="57">
        <v>0.98170800000000003</v>
      </c>
      <c r="M138" s="57">
        <v>1.048578</v>
      </c>
      <c r="N138" s="57">
        <v>1.048578</v>
      </c>
      <c r="O138" s="57">
        <v>1.0262</v>
      </c>
      <c r="P138" s="57">
        <v>1.0262</v>
      </c>
      <c r="Q138" s="57">
        <v>1.0229900000000001</v>
      </c>
      <c r="R138" s="57">
        <v>1.0262</v>
      </c>
      <c r="S138" s="57">
        <v>1.0262</v>
      </c>
      <c r="T138" s="57">
        <v>1.0385770000000001</v>
      </c>
      <c r="U138" s="57">
        <v>1.0385770000000001</v>
      </c>
      <c r="V138" s="57">
        <v>1.061758</v>
      </c>
      <c r="W138" s="57">
        <v>1.0832580000000001</v>
      </c>
      <c r="X138" s="57">
        <v>1.0832580000000001</v>
      </c>
      <c r="Y138" s="57">
        <v>1.0736509999999999</v>
      </c>
      <c r="Z138" s="57">
        <v>1.0736509999999999</v>
      </c>
      <c r="AA138" s="57">
        <v>0.98170800000000003</v>
      </c>
      <c r="AB138" s="57">
        <v>0.98170800000000003</v>
      </c>
      <c r="AC138" s="57">
        <v>0.96948999999999996</v>
      </c>
      <c r="AD138" s="57">
        <v>0.96221900000000005</v>
      </c>
      <c r="AE138" s="57">
        <v>1.035091</v>
      </c>
      <c r="AF138" s="57">
        <v>0.96619600000000005</v>
      </c>
      <c r="AG138" s="57">
        <v>0.96619600000000005</v>
      </c>
      <c r="AH138" s="57">
        <v>1.048578</v>
      </c>
      <c r="AI138" s="57">
        <v>1.048578</v>
      </c>
      <c r="AJ138" s="57">
        <v>1.0069109999999999</v>
      </c>
      <c r="AK138" s="57">
        <v>1.0069109999999999</v>
      </c>
      <c r="AL138" s="57">
        <v>1.061758</v>
      </c>
      <c r="AM138" s="57">
        <v>0.96948999999999996</v>
      </c>
      <c r="AN138" s="57">
        <v>0.96948999999999996</v>
      </c>
      <c r="AO138" s="57">
        <v>0.98170800000000003</v>
      </c>
      <c r="AP138" s="57">
        <v>1.047423</v>
      </c>
      <c r="AQ138" s="57">
        <v>1.047423</v>
      </c>
      <c r="AR138" s="57">
        <v>0.96774099999999996</v>
      </c>
      <c r="AS138" s="57">
        <v>0.96774099999999996</v>
      </c>
      <c r="AT138" s="57">
        <v>1.0262</v>
      </c>
    </row>
    <row r="139" spans="1:46" x14ac:dyDescent="0.25">
      <c r="A139" s="65">
        <v>2021</v>
      </c>
      <c r="B139" s="65">
        <v>12</v>
      </c>
      <c r="C139" s="63">
        <v>6</v>
      </c>
      <c r="D139" s="64">
        <v>18</v>
      </c>
      <c r="E139" s="5">
        <v>1.0385770000000001</v>
      </c>
      <c r="F139" s="57">
        <v>1.0385770000000001</v>
      </c>
      <c r="G139" s="57">
        <v>0.97582199999999997</v>
      </c>
      <c r="H139" s="57">
        <v>0.97583299999999995</v>
      </c>
      <c r="I139" s="57">
        <v>0.97839299999999996</v>
      </c>
      <c r="J139" s="57">
        <v>0.97839299999999996</v>
      </c>
      <c r="K139" s="57">
        <v>0.98170800000000003</v>
      </c>
      <c r="L139" s="57">
        <v>0.98170800000000003</v>
      </c>
      <c r="M139" s="57">
        <v>1.048578</v>
      </c>
      <c r="N139" s="57">
        <v>1.048578</v>
      </c>
      <c r="O139" s="57">
        <v>1.0262</v>
      </c>
      <c r="P139" s="57">
        <v>1.0262</v>
      </c>
      <c r="Q139" s="57">
        <v>1.0229900000000001</v>
      </c>
      <c r="R139" s="57">
        <v>1.0262</v>
      </c>
      <c r="S139" s="57">
        <v>1.0262</v>
      </c>
      <c r="T139" s="57">
        <v>1.0385770000000001</v>
      </c>
      <c r="U139" s="57">
        <v>1.0385770000000001</v>
      </c>
      <c r="V139" s="57">
        <v>1.061758</v>
      </c>
      <c r="W139" s="57">
        <v>1.0832580000000001</v>
      </c>
      <c r="X139" s="57">
        <v>1.0832580000000001</v>
      </c>
      <c r="Y139" s="57">
        <v>1.0736509999999999</v>
      </c>
      <c r="Z139" s="57">
        <v>1.0736509999999999</v>
      </c>
      <c r="AA139" s="57">
        <v>0.98170800000000003</v>
      </c>
      <c r="AB139" s="57">
        <v>0.98170800000000003</v>
      </c>
      <c r="AC139" s="57">
        <v>0.96948999999999996</v>
      </c>
      <c r="AD139" s="57">
        <v>0.96221900000000005</v>
      </c>
      <c r="AE139" s="57">
        <v>1.035091</v>
      </c>
      <c r="AF139" s="57">
        <v>0.96619600000000005</v>
      </c>
      <c r="AG139" s="57">
        <v>0.96619600000000005</v>
      </c>
      <c r="AH139" s="57">
        <v>1.048578</v>
      </c>
      <c r="AI139" s="57">
        <v>1.048578</v>
      </c>
      <c r="AJ139" s="57">
        <v>1.0069109999999999</v>
      </c>
      <c r="AK139" s="57">
        <v>1.0069109999999999</v>
      </c>
      <c r="AL139" s="57">
        <v>1.061758</v>
      </c>
      <c r="AM139" s="57">
        <v>0.96948999999999996</v>
      </c>
      <c r="AN139" s="57">
        <v>0.96948999999999996</v>
      </c>
      <c r="AO139" s="57">
        <v>0.98170800000000003</v>
      </c>
      <c r="AP139" s="57">
        <v>1.047423</v>
      </c>
      <c r="AQ139" s="57">
        <v>1.047423</v>
      </c>
      <c r="AR139" s="57">
        <v>0.96774099999999996</v>
      </c>
      <c r="AS139" s="57">
        <v>0.96774099999999996</v>
      </c>
      <c r="AT139" s="57">
        <v>1.0262</v>
      </c>
    </row>
    <row r="140" spans="1:46" x14ac:dyDescent="0.25">
      <c r="A140" s="65">
        <v>2021</v>
      </c>
      <c r="B140" s="65">
        <v>12</v>
      </c>
      <c r="C140" s="63">
        <v>6</v>
      </c>
      <c r="D140" s="64">
        <v>19</v>
      </c>
      <c r="E140" s="5">
        <v>1.0385770000000001</v>
      </c>
      <c r="F140" s="57">
        <v>1.0385770000000001</v>
      </c>
      <c r="G140" s="57">
        <v>0.97582199999999997</v>
      </c>
      <c r="H140" s="57">
        <v>0.97583299999999995</v>
      </c>
      <c r="I140" s="57">
        <v>0.97839299999999996</v>
      </c>
      <c r="J140" s="57">
        <v>0.97839299999999996</v>
      </c>
      <c r="K140" s="57">
        <v>0.98170800000000003</v>
      </c>
      <c r="L140" s="57">
        <v>0.98170800000000003</v>
      </c>
      <c r="M140" s="57">
        <v>1.048578</v>
      </c>
      <c r="N140" s="57">
        <v>1.048578</v>
      </c>
      <c r="O140" s="57">
        <v>1.0262</v>
      </c>
      <c r="P140" s="57">
        <v>1.0262</v>
      </c>
      <c r="Q140" s="57">
        <v>1.0229900000000001</v>
      </c>
      <c r="R140" s="57">
        <v>1.0262</v>
      </c>
      <c r="S140" s="57">
        <v>1.0262</v>
      </c>
      <c r="T140" s="57">
        <v>1.0385770000000001</v>
      </c>
      <c r="U140" s="57">
        <v>1.0385770000000001</v>
      </c>
      <c r="V140" s="57">
        <v>1.061758</v>
      </c>
      <c r="W140" s="57">
        <v>1.0832580000000001</v>
      </c>
      <c r="X140" s="57">
        <v>1.0832580000000001</v>
      </c>
      <c r="Y140" s="57">
        <v>1.0736509999999999</v>
      </c>
      <c r="Z140" s="57">
        <v>1.0736509999999999</v>
      </c>
      <c r="AA140" s="57">
        <v>0.98170800000000003</v>
      </c>
      <c r="AB140" s="57">
        <v>0.98170800000000003</v>
      </c>
      <c r="AC140" s="57">
        <v>0.96948999999999996</v>
      </c>
      <c r="AD140" s="57">
        <v>0.96221900000000005</v>
      </c>
      <c r="AE140" s="57">
        <v>1.035091</v>
      </c>
      <c r="AF140" s="57">
        <v>0.96619600000000005</v>
      </c>
      <c r="AG140" s="57">
        <v>0.96619600000000005</v>
      </c>
      <c r="AH140" s="57">
        <v>1.048578</v>
      </c>
      <c r="AI140" s="57">
        <v>1.048578</v>
      </c>
      <c r="AJ140" s="57">
        <v>1.0069109999999999</v>
      </c>
      <c r="AK140" s="57">
        <v>1.0069109999999999</v>
      </c>
      <c r="AL140" s="57">
        <v>1.061758</v>
      </c>
      <c r="AM140" s="57">
        <v>0.96948999999999996</v>
      </c>
      <c r="AN140" s="57">
        <v>0.96948999999999996</v>
      </c>
      <c r="AO140" s="57">
        <v>0.98170800000000003</v>
      </c>
      <c r="AP140" s="57">
        <v>1.047423</v>
      </c>
      <c r="AQ140" s="57">
        <v>1.047423</v>
      </c>
      <c r="AR140" s="57">
        <v>0.96774099999999996</v>
      </c>
      <c r="AS140" s="57">
        <v>0.96774099999999996</v>
      </c>
      <c r="AT140" s="57">
        <v>1.0262</v>
      </c>
    </row>
    <row r="141" spans="1:46" x14ac:dyDescent="0.25">
      <c r="A141" s="65">
        <v>2021</v>
      </c>
      <c r="B141" s="65">
        <v>12</v>
      </c>
      <c r="C141" s="63">
        <v>6</v>
      </c>
      <c r="D141" s="64">
        <v>20</v>
      </c>
      <c r="E141" s="5">
        <v>1.0385770000000001</v>
      </c>
      <c r="F141" s="57">
        <v>1.0385770000000001</v>
      </c>
      <c r="G141" s="57">
        <v>0.97582199999999997</v>
      </c>
      <c r="H141" s="57">
        <v>0.97583299999999995</v>
      </c>
      <c r="I141" s="57">
        <v>0.97839299999999996</v>
      </c>
      <c r="J141" s="57">
        <v>0.97839299999999996</v>
      </c>
      <c r="K141" s="57">
        <v>0.98170800000000003</v>
      </c>
      <c r="L141" s="57">
        <v>0.98170800000000003</v>
      </c>
      <c r="M141" s="57">
        <v>1.048578</v>
      </c>
      <c r="N141" s="57">
        <v>1.048578</v>
      </c>
      <c r="O141" s="57">
        <v>1.0262</v>
      </c>
      <c r="P141" s="57">
        <v>1.0262</v>
      </c>
      <c r="Q141" s="57">
        <v>1.0229900000000001</v>
      </c>
      <c r="R141" s="57">
        <v>1.0262</v>
      </c>
      <c r="S141" s="57">
        <v>1.0262</v>
      </c>
      <c r="T141" s="57">
        <v>1.0385770000000001</v>
      </c>
      <c r="U141" s="57">
        <v>1.0385770000000001</v>
      </c>
      <c r="V141" s="57">
        <v>1.061758</v>
      </c>
      <c r="W141" s="57">
        <v>1.0832580000000001</v>
      </c>
      <c r="X141" s="57">
        <v>1.0832580000000001</v>
      </c>
      <c r="Y141" s="57">
        <v>1.0736509999999999</v>
      </c>
      <c r="Z141" s="57">
        <v>1.0736509999999999</v>
      </c>
      <c r="AA141" s="57">
        <v>0.98170800000000003</v>
      </c>
      <c r="AB141" s="57">
        <v>0.98170800000000003</v>
      </c>
      <c r="AC141" s="57">
        <v>0.96948999999999996</v>
      </c>
      <c r="AD141" s="57">
        <v>0.96221900000000005</v>
      </c>
      <c r="AE141" s="57">
        <v>1.035091</v>
      </c>
      <c r="AF141" s="57">
        <v>0.96619600000000005</v>
      </c>
      <c r="AG141" s="57">
        <v>0.96619600000000005</v>
      </c>
      <c r="AH141" s="57">
        <v>1.048578</v>
      </c>
      <c r="AI141" s="57">
        <v>1.048578</v>
      </c>
      <c r="AJ141" s="57">
        <v>1.0069109999999999</v>
      </c>
      <c r="AK141" s="57">
        <v>1.0069109999999999</v>
      </c>
      <c r="AL141" s="57">
        <v>1.061758</v>
      </c>
      <c r="AM141" s="57">
        <v>0.96948999999999996</v>
      </c>
      <c r="AN141" s="57">
        <v>0.96948999999999996</v>
      </c>
      <c r="AO141" s="57">
        <v>0.98170800000000003</v>
      </c>
      <c r="AP141" s="57">
        <v>1.047423</v>
      </c>
      <c r="AQ141" s="57">
        <v>1.047423</v>
      </c>
      <c r="AR141" s="57">
        <v>0.96774099999999996</v>
      </c>
      <c r="AS141" s="57">
        <v>0.96774099999999996</v>
      </c>
      <c r="AT141" s="57">
        <v>1.0262</v>
      </c>
    </row>
    <row r="142" spans="1:46" x14ac:dyDescent="0.25">
      <c r="A142" s="65">
        <v>2021</v>
      </c>
      <c r="B142" s="65">
        <v>12</v>
      </c>
      <c r="C142" s="63">
        <v>6</v>
      </c>
      <c r="D142" s="64">
        <v>21</v>
      </c>
      <c r="E142" s="5">
        <v>1.0385770000000001</v>
      </c>
      <c r="F142" s="57">
        <v>1.0385770000000001</v>
      </c>
      <c r="G142" s="57">
        <v>0.97582199999999997</v>
      </c>
      <c r="H142" s="57">
        <v>0.97583299999999995</v>
      </c>
      <c r="I142" s="57">
        <v>0.97839299999999996</v>
      </c>
      <c r="J142" s="57">
        <v>0.97839299999999996</v>
      </c>
      <c r="K142" s="57">
        <v>0.98170800000000003</v>
      </c>
      <c r="L142" s="57">
        <v>0.98170800000000003</v>
      </c>
      <c r="M142" s="57">
        <v>1.048578</v>
      </c>
      <c r="N142" s="57">
        <v>1.048578</v>
      </c>
      <c r="O142" s="57">
        <v>1.0262</v>
      </c>
      <c r="P142" s="57">
        <v>1.0262</v>
      </c>
      <c r="Q142" s="57">
        <v>1.0229900000000001</v>
      </c>
      <c r="R142" s="57">
        <v>1.0262</v>
      </c>
      <c r="S142" s="57">
        <v>1.0262</v>
      </c>
      <c r="T142" s="57">
        <v>1.0385770000000001</v>
      </c>
      <c r="U142" s="57">
        <v>1.0385770000000001</v>
      </c>
      <c r="V142" s="57">
        <v>1.061758</v>
      </c>
      <c r="W142" s="57">
        <v>1.0832580000000001</v>
      </c>
      <c r="X142" s="57">
        <v>1.0832580000000001</v>
      </c>
      <c r="Y142" s="57">
        <v>1.0736509999999999</v>
      </c>
      <c r="Z142" s="57">
        <v>1.0736509999999999</v>
      </c>
      <c r="AA142" s="57">
        <v>0.98170800000000003</v>
      </c>
      <c r="AB142" s="57">
        <v>0.98170800000000003</v>
      </c>
      <c r="AC142" s="57">
        <v>0.96948999999999996</v>
      </c>
      <c r="AD142" s="57">
        <v>0.96221900000000005</v>
      </c>
      <c r="AE142" s="57">
        <v>1.035091</v>
      </c>
      <c r="AF142" s="57">
        <v>0.96619600000000005</v>
      </c>
      <c r="AG142" s="57">
        <v>0.96619600000000005</v>
      </c>
      <c r="AH142" s="57">
        <v>1.048578</v>
      </c>
      <c r="AI142" s="57">
        <v>1.048578</v>
      </c>
      <c r="AJ142" s="57">
        <v>1.0069109999999999</v>
      </c>
      <c r="AK142" s="57">
        <v>1.0069109999999999</v>
      </c>
      <c r="AL142" s="57">
        <v>1.061758</v>
      </c>
      <c r="AM142" s="57">
        <v>0.96948999999999996</v>
      </c>
      <c r="AN142" s="57">
        <v>0.96948999999999996</v>
      </c>
      <c r="AO142" s="57">
        <v>0.98170800000000003</v>
      </c>
      <c r="AP142" s="57">
        <v>1.047423</v>
      </c>
      <c r="AQ142" s="57">
        <v>1.047423</v>
      </c>
      <c r="AR142" s="57">
        <v>0.96774099999999996</v>
      </c>
      <c r="AS142" s="57">
        <v>0.96774099999999996</v>
      </c>
      <c r="AT142" s="57">
        <v>1.0262</v>
      </c>
    </row>
    <row r="143" spans="1:46" x14ac:dyDescent="0.25">
      <c r="A143" s="65">
        <v>2021</v>
      </c>
      <c r="B143" s="65">
        <v>12</v>
      </c>
      <c r="C143" s="63">
        <v>6</v>
      </c>
      <c r="D143" s="64">
        <v>22</v>
      </c>
      <c r="E143" s="5">
        <v>1.0385770000000001</v>
      </c>
      <c r="F143" s="57">
        <v>1.0385770000000001</v>
      </c>
      <c r="G143" s="57">
        <v>0.97582199999999997</v>
      </c>
      <c r="H143" s="57">
        <v>0.97583299999999995</v>
      </c>
      <c r="I143" s="57">
        <v>0.97839299999999996</v>
      </c>
      <c r="J143" s="57">
        <v>0.97839299999999996</v>
      </c>
      <c r="K143" s="57">
        <v>0.98170800000000003</v>
      </c>
      <c r="L143" s="57">
        <v>0.98170800000000003</v>
      </c>
      <c r="M143" s="57">
        <v>1.048578</v>
      </c>
      <c r="N143" s="57">
        <v>1.048578</v>
      </c>
      <c r="O143" s="57">
        <v>1.0262</v>
      </c>
      <c r="P143" s="57">
        <v>1.0262</v>
      </c>
      <c r="Q143" s="57">
        <v>1.0229900000000001</v>
      </c>
      <c r="R143" s="57">
        <v>1.0262</v>
      </c>
      <c r="S143" s="57">
        <v>1.0262</v>
      </c>
      <c r="T143" s="57">
        <v>1.0385770000000001</v>
      </c>
      <c r="U143" s="57">
        <v>1.0385770000000001</v>
      </c>
      <c r="V143" s="57">
        <v>1.061758</v>
      </c>
      <c r="W143" s="57">
        <v>1.0832580000000001</v>
      </c>
      <c r="X143" s="57">
        <v>1.0832580000000001</v>
      </c>
      <c r="Y143" s="57">
        <v>1.0736509999999999</v>
      </c>
      <c r="Z143" s="57">
        <v>1.0736509999999999</v>
      </c>
      <c r="AA143" s="57">
        <v>0.98170800000000003</v>
      </c>
      <c r="AB143" s="57">
        <v>0.98170800000000003</v>
      </c>
      <c r="AC143" s="57">
        <v>0.96948999999999996</v>
      </c>
      <c r="AD143" s="57">
        <v>0.96221900000000005</v>
      </c>
      <c r="AE143" s="57">
        <v>1.035091</v>
      </c>
      <c r="AF143" s="57">
        <v>0.96619600000000005</v>
      </c>
      <c r="AG143" s="57">
        <v>0.96619600000000005</v>
      </c>
      <c r="AH143" s="57">
        <v>1.048578</v>
      </c>
      <c r="AI143" s="57">
        <v>1.048578</v>
      </c>
      <c r="AJ143" s="57">
        <v>1.0069109999999999</v>
      </c>
      <c r="AK143" s="57">
        <v>1.0069109999999999</v>
      </c>
      <c r="AL143" s="57">
        <v>1.061758</v>
      </c>
      <c r="AM143" s="57">
        <v>0.96948999999999996</v>
      </c>
      <c r="AN143" s="57">
        <v>0.96948999999999996</v>
      </c>
      <c r="AO143" s="57">
        <v>0.98170800000000003</v>
      </c>
      <c r="AP143" s="57">
        <v>1.047423</v>
      </c>
      <c r="AQ143" s="57">
        <v>1.047423</v>
      </c>
      <c r="AR143" s="57">
        <v>0.96774099999999996</v>
      </c>
      <c r="AS143" s="57">
        <v>0.96774099999999996</v>
      </c>
      <c r="AT143" s="57">
        <v>1.0262</v>
      </c>
    </row>
    <row r="144" spans="1:46" x14ac:dyDescent="0.25">
      <c r="A144" s="65">
        <v>2021</v>
      </c>
      <c r="B144" s="65">
        <v>12</v>
      </c>
      <c r="C144" s="63">
        <v>6</v>
      </c>
      <c r="D144" s="64">
        <v>23</v>
      </c>
      <c r="E144" s="5">
        <v>1.0385770000000001</v>
      </c>
      <c r="F144" s="57">
        <v>1.0385770000000001</v>
      </c>
      <c r="G144" s="57">
        <v>0.97582199999999997</v>
      </c>
      <c r="H144" s="57">
        <v>0.97583299999999995</v>
      </c>
      <c r="I144" s="57">
        <v>0.97839299999999996</v>
      </c>
      <c r="J144" s="57">
        <v>0.97839299999999996</v>
      </c>
      <c r="K144" s="57">
        <v>0.98170800000000003</v>
      </c>
      <c r="L144" s="57">
        <v>0.98170800000000003</v>
      </c>
      <c r="M144" s="57">
        <v>1.048578</v>
      </c>
      <c r="N144" s="57">
        <v>1.048578</v>
      </c>
      <c r="O144" s="57">
        <v>1.0262</v>
      </c>
      <c r="P144" s="57">
        <v>1.0262</v>
      </c>
      <c r="Q144" s="57">
        <v>1.0229900000000001</v>
      </c>
      <c r="R144" s="57">
        <v>1.0262</v>
      </c>
      <c r="S144" s="57">
        <v>1.0262</v>
      </c>
      <c r="T144" s="57">
        <v>1.0385770000000001</v>
      </c>
      <c r="U144" s="57">
        <v>1.0385770000000001</v>
      </c>
      <c r="V144" s="57">
        <v>1.061758</v>
      </c>
      <c r="W144" s="57">
        <v>1.0832580000000001</v>
      </c>
      <c r="X144" s="57">
        <v>1.0832580000000001</v>
      </c>
      <c r="Y144" s="57">
        <v>1.0736509999999999</v>
      </c>
      <c r="Z144" s="57">
        <v>1.0736509999999999</v>
      </c>
      <c r="AA144" s="57">
        <v>0.98170800000000003</v>
      </c>
      <c r="AB144" s="57">
        <v>0.98170800000000003</v>
      </c>
      <c r="AC144" s="57">
        <v>0.96948999999999996</v>
      </c>
      <c r="AD144" s="57">
        <v>0.96221900000000005</v>
      </c>
      <c r="AE144" s="57">
        <v>1.035091</v>
      </c>
      <c r="AF144" s="57">
        <v>0.96619600000000005</v>
      </c>
      <c r="AG144" s="57">
        <v>0.96619600000000005</v>
      </c>
      <c r="AH144" s="57">
        <v>1.048578</v>
      </c>
      <c r="AI144" s="57">
        <v>1.048578</v>
      </c>
      <c r="AJ144" s="57">
        <v>1.0069109999999999</v>
      </c>
      <c r="AK144" s="57">
        <v>1.0069109999999999</v>
      </c>
      <c r="AL144" s="57">
        <v>1.061758</v>
      </c>
      <c r="AM144" s="57">
        <v>0.96948999999999996</v>
      </c>
      <c r="AN144" s="57">
        <v>0.96948999999999996</v>
      </c>
      <c r="AO144" s="57">
        <v>0.98170800000000003</v>
      </c>
      <c r="AP144" s="57">
        <v>1.047423</v>
      </c>
      <c r="AQ144" s="57">
        <v>1.047423</v>
      </c>
      <c r="AR144" s="57">
        <v>0.96774099999999996</v>
      </c>
      <c r="AS144" s="57">
        <v>0.96774099999999996</v>
      </c>
      <c r="AT144" s="57">
        <v>1.0262</v>
      </c>
    </row>
    <row r="145" spans="1:46" x14ac:dyDescent="0.25">
      <c r="A145" s="65">
        <v>2021</v>
      </c>
      <c r="B145" s="65">
        <v>12</v>
      </c>
      <c r="C145" s="63">
        <v>6</v>
      </c>
      <c r="D145" s="64">
        <v>24</v>
      </c>
      <c r="E145" s="5">
        <v>1.0385770000000001</v>
      </c>
      <c r="F145" s="57">
        <v>1.0385770000000001</v>
      </c>
      <c r="G145" s="57">
        <v>0.97582199999999997</v>
      </c>
      <c r="H145" s="57">
        <v>0.97583299999999995</v>
      </c>
      <c r="I145" s="57">
        <v>0.97839299999999996</v>
      </c>
      <c r="J145" s="57">
        <v>0.97839299999999996</v>
      </c>
      <c r="K145" s="57">
        <v>0.98170800000000003</v>
      </c>
      <c r="L145" s="57">
        <v>0.98170800000000003</v>
      </c>
      <c r="M145" s="57">
        <v>1.048578</v>
      </c>
      <c r="N145" s="57">
        <v>1.048578</v>
      </c>
      <c r="O145" s="57">
        <v>1.0262</v>
      </c>
      <c r="P145" s="57">
        <v>1.0262</v>
      </c>
      <c r="Q145" s="57">
        <v>1.0229900000000001</v>
      </c>
      <c r="R145" s="57">
        <v>1.0262</v>
      </c>
      <c r="S145" s="57">
        <v>1.0262</v>
      </c>
      <c r="T145" s="57">
        <v>1.0385770000000001</v>
      </c>
      <c r="U145" s="57">
        <v>1.0385770000000001</v>
      </c>
      <c r="V145" s="57">
        <v>1.061758</v>
      </c>
      <c r="W145" s="57">
        <v>1.0832580000000001</v>
      </c>
      <c r="X145" s="57">
        <v>1.0832580000000001</v>
      </c>
      <c r="Y145" s="57">
        <v>1.0736509999999999</v>
      </c>
      <c r="Z145" s="57">
        <v>1.0736509999999999</v>
      </c>
      <c r="AA145" s="57">
        <v>0.98170800000000003</v>
      </c>
      <c r="AB145" s="57">
        <v>0.98170800000000003</v>
      </c>
      <c r="AC145" s="57">
        <v>0.96948999999999996</v>
      </c>
      <c r="AD145" s="57">
        <v>0.96221900000000005</v>
      </c>
      <c r="AE145" s="57">
        <v>1.035091</v>
      </c>
      <c r="AF145" s="57">
        <v>0.96619600000000005</v>
      </c>
      <c r="AG145" s="57">
        <v>0.96619600000000005</v>
      </c>
      <c r="AH145" s="57">
        <v>1.048578</v>
      </c>
      <c r="AI145" s="57">
        <v>1.048578</v>
      </c>
      <c r="AJ145" s="57">
        <v>1.0069109999999999</v>
      </c>
      <c r="AK145" s="57">
        <v>1.0069109999999999</v>
      </c>
      <c r="AL145" s="57">
        <v>1.061758</v>
      </c>
      <c r="AM145" s="57">
        <v>0.96948999999999996</v>
      </c>
      <c r="AN145" s="57">
        <v>0.96948999999999996</v>
      </c>
      <c r="AO145" s="57">
        <v>0.98170800000000003</v>
      </c>
      <c r="AP145" s="57">
        <v>1.047423</v>
      </c>
      <c r="AQ145" s="57">
        <v>1.047423</v>
      </c>
      <c r="AR145" s="57">
        <v>0.96774099999999996</v>
      </c>
      <c r="AS145" s="57">
        <v>0.96774099999999996</v>
      </c>
      <c r="AT145" s="57">
        <v>1.0262</v>
      </c>
    </row>
    <row r="146" spans="1:46" x14ac:dyDescent="0.25">
      <c r="A146" s="65">
        <v>2021</v>
      </c>
      <c r="B146" s="65">
        <v>12</v>
      </c>
      <c r="C146" s="63">
        <v>7</v>
      </c>
      <c r="D146" s="64">
        <v>1</v>
      </c>
      <c r="E146" s="5">
        <v>1.040144</v>
      </c>
      <c r="F146" s="57">
        <v>1.040144</v>
      </c>
      <c r="G146" s="57">
        <v>0.97981099999999999</v>
      </c>
      <c r="H146" s="57">
        <v>0.97982999999999998</v>
      </c>
      <c r="I146" s="57">
        <v>0.98239299999999996</v>
      </c>
      <c r="J146" s="57">
        <v>0.98239299999999996</v>
      </c>
      <c r="K146" s="57">
        <v>0.98185800000000001</v>
      </c>
      <c r="L146" s="57">
        <v>0.98185800000000001</v>
      </c>
      <c r="M146" s="57">
        <v>1.048438</v>
      </c>
      <c r="N146" s="57">
        <v>1.048438</v>
      </c>
      <c r="O146" s="57">
        <v>1.020113</v>
      </c>
      <c r="P146" s="57">
        <v>1.020113</v>
      </c>
      <c r="Q146" s="57">
        <v>1.019784</v>
      </c>
      <c r="R146" s="57">
        <v>1.020113</v>
      </c>
      <c r="S146" s="57">
        <v>1.020113</v>
      </c>
      <c r="T146" s="57">
        <v>1.040144</v>
      </c>
      <c r="U146" s="57">
        <v>1.040144</v>
      </c>
      <c r="V146" s="57">
        <v>1.065121</v>
      </c>
      <c r="W146" s="57">
        <v>1.096827</v>
      </c>
      <c r="X146" s="57">
        <v>1.096827</v>
      </c>
      <c r="Y146" s="57">
        <v>1.069196</v>
      </c>
      <c r="Z146" s="57">
        <v>1.069196</v>
      </c>
      <c r="AA146" s="57">
        <v>0.98185800000000001</v>
      </c>
      <c r="AB146" s="57">
        <v>0.98185800000000001</v>
      </c>
      <c r="AC146" s="57">
        <v>0.97855099999999995</v>
      </c>
      <c r="AD146" s="57">
        <v>0.96851900000000002</v>
      </c>
      <c r="AE146" s="57">
        <v>1.025676</v>
      </c>
      <c r="AF146" s="57">
        <v>0.97381899999999999</v>
      </c>
      <c r="AG146" s="57">
        <v>0.97381899999999999</v>
      </c>
      <c r="AH146" s="57">
        <v>1.048438</v>
      </c>
      <c r="AI146" s="57">
        <v>1.048438</v>
      </c>
      <c r="AJ146" s="57">
        <v>1.0099130000000001</v>
      </c>
      <c r="AK146" s="57">
        <v>1.0099130000000001</v>
      </c>
      <c r="AL146" s="57">
        <v>1.065121</v>
      </c>
      <c r="AM146" s="57">
        <v>0.97855099999999995</v>
      </c>
      <c r="AN146" s="57">
        <v>0.97855099999999995</v>
      </c>
      <c r="AO146" s="57">
        <v>0.98185800000000001</v>
      </c>
      <c r="AP146" s="57">
        <v>1.0487949999999999</v>
      </c>
      <c r="AQ146" s="57">
        <v>1.0487949999999999</v>
      </c>
      <c r="AR146" s="57">
        <v>0.97441199999999994</v>
      </c>
      <c r="AS146" s="57">
        <v>0.97441199999999994</v>
      </c>
      <c r="AT146" s="57">
        <v>1.020113</v>
      </c>
    </row>
    <row r="147" spans="1:46" x14ac:dyDescent="0.25">
      <c r="A147" s="65">
        <v>2021</v>
      </c>
      <c r="B147" s="65">
        <v>12</v>
      </c>
      <c r="C147" s="63">
        <v>7</v>
      </c>
      <c r="D147" s="64">
        <v>2</v>
      </c>
      <c r="E147" s="5">
        <v>1.040144</v>
      </c>
      <c r="F147" s="57">
        <v>1.040144</v>
      </c>
      <c r="G147" s="57">
        <v>0.97981099999999999</v>
      </c>
      <c r="H147" s="57">
        <v>0.97982999999999998</v>
      </c>
      <c r="I147" s="57">
        <v>0.98239299999999996</v>
      </c>
      <c r="J147" s="57">
        <v>0.98239299999999996</v>
      </c>
      <c r="K147" s="57">
        <v>0.98185800000000001</v>
      </c>
      <c r="L147" s="57">
        <v>0.98185800000000001</v>
      </c>
      <c r="M147" s="57">
        <v>1.048438</v>
      </c>
      <c r="N147" s="57">
        <v>1.048438</v>
      </c>
      <c r="O147" s="57">
        <v>1.020113</v>
      </c>
      <c r="P147" s="57">
        <v>1.020113</v>
      </c>
      <c r="Q147" s="57">
        <v>1.019784</v>
      </c>
      <c r="R147" s="57">
        <v>1.020113</v>
      </c>
      <c r="S147" s="57">
        <v>1.020113</v>
      </c>
      <c r="T147" s="57">
        <v>1.040144</v>
      </c>
      <c r="U147" s="57">
        <v>1.040144</v>
      </c>
      <c r="V147" s="57">
        <v>1.065121</v>
      </c>
      <c r="W147" s="57">
        <v>1.096827</v>
      </c>
      <c r="X147" s="57">
        <v>1.096827</v>
      </c>
      <c r="Y147" s="57">
        <v>1.069196</v>
      </c>
      <c r="Z147" s="57">
        <v>1.069196</v>
      </c>
      <c r="AA147" s="57">
        <v>0.98185800000000001</v>
      </c>
      <c r="AB147" s="57">
        <v>0.98185800000000001</v>
      </c>
      <c r="AC147" s="57">
        <v>0.97855099999999995</v>
      </c>
      <c r="AD147" s="57">
        <v>0.96851900000000002</v>
      </c>
      <c r="AE147" s="57">
        <v>1.025676</v>
      </c>
      <c r="AF147" s="57">
        <v>0.97381899999999999</v>
      </c>
      <c r="AG147" s="57">
        <v>0.97381899999999999</v>
      </c>
      <c r="AH147" s="57">
        <v>1.048438</v>
      </c>
      <c r="AI147" s="57">
        <v>1.048438</v>
      </c>
      <c r="AJ147" s="57">
        <v>1.0099130000000001</v>
      </c>
      <c r="AK147" s="57">
        <v>1.0099130000000001</v>
      </c>
      <c r="AL147" s="57">
        <v>1.065121</v>
      </c>
      <c r="AM147" s="57">
        <v>0.97855099999999995</v>
      </c>
      <c r="AN147" s="57">
        <v>0.97855099999999995</v>
      </c>
      <c r="AO147" s="57">
        <v>0.98185800000000001</v>
      </c>
      <c r="AP147" s="57">
        <v>1.0487949999999999</v>
      </c>
      <c r="AQ147" s="57">
        <v>1.0487949999999999</v>
      </c>
      <c r="AR147" s="57">
        <v>0.97441199999999994</v>
      </c>
      <c r="AS147" s="57">
        <v>0.97441199999999994</v>
      </c>
      <c r="AT147" s="57">
        <v>1.020113</v>
      </c>
    </row>
    <row r="148" spans="1:46" x14ac:dyDescent="0.25">
      <c r="A148" s="65">
        <v>2021</v>
      </c>
      <c r="B148" s="65">
        <v>12</v>
      </c>
      <c r="C148" s="63">
        <v>7</v>
      </c>
      <c r="D148" s="64">
        <v>3</v>
      </c>
      <c r="E148" s="5">
        <v>1.040144</v>
      </c>
      <c r="F148" s="57">
        <v>1.040144</v>
      </c>
      <c r="G148" s="57">
        <v>0.97981099999999999</v>
      </c>
      <c r="H148" s="57">
        <v>0.97982999999999998</v>
      </c>
      <c r="I148" s="57">
        <v>0.98239299999999996</v>
      </c>
      <c r="J148" s="57">
        <v>0.98239299999999996</v>
      </c>
      <c r="K148" s="57">
        <v>0.98185800000000001</v>
      </c>
      <c r="L148" s="57">
        <v>0.98185800000000001</v>
      </c>
      <c r="M148" s="57">
        <v>1.048438</v>
      </c>
      <c r="N148" s="57">
        <v>1.048438</v>
      </c>
      <c r="O148" s="57">
        <v>1.020113</v>
      </c>
      <c r="P148" s="57">
        <v>1.020113</v>
      </c>
      <c r="Q148" s="57">
        <v>1.019784</v>
      </c>
      <c r="R148" s="57">
        <v>1.020113</v>
      </c>
      <c r="S148" s="57">
        <v>1.020113</v>
      </c>
      <c r="T148" s="57">
        <v>1.040144</v>
      </c>
      <c r="U148" s="57">
        <v>1.040144</v>
      </c>
      <c r="V148" s="57">
        <v>1.065121</v>
      </c>
      <c r="W148" s="57">
        <v>1.096827</v>
      </c>
      <c r="X148" s="57">
        <v>1.096827</v>
      </c>
      <c r="Y148" s="57">
        <v>1.069196</v>
      </c>
      <c r="Z148" s="57">
        <v>1.069196</v>
      </c>
      <c r="AA148" s="57">
        <v>0.98185800000000001</v>
      </c>
      <c r="AB148" s="57">
        <v>0.98185800000000001</v>
      </c>
      <c r="AC148" s="57">
        <v>0.97855099999999995</v>
      </c>
      <c r="AD148" s="57">
        <v>0.96851900000000002</v>
      </c>
      <c r="AE148" s="57">
        <v>1.025676</v>
      </c>
      <c r="AF148" s="57">
        <v>0.97381899999999999</v>
      </c>
      <c r="AG148" s="57">
        <v>0.97381899999999999</v>
      </c>
      <c r="AH148" s="57">
        <v>1.048438</v>
      </c>
      <c r="AI148" s="57">
        <v>1.048438</v>
      </c>
      <c r="AJ148" s="57">
        <v>1.0099130000000001</v>
      </c>
      <c r="AK148" s="57">
        <v>1.0099130000000001</v>
      </c>
      <c r="AL148" s="57">
        <v>1.065121</v>
      </c>
      <c r="AM148" s="57">
        <v>0.97855099999999995</v>
      </c>
      <c r="AN148" s="57">
        <v>0.97855099999999995</v>
      </c>
      <c r="AO148" s="57">
        <v>0.98185800000000001</v>
      </c>
      <c r="AP148" s="57">
        <v>1.0487949999999999</v>
      </c>
      <c r="AQ148" s="57">
        <v>1.0487949999999999</v>
      </c>
      <c r="AR148" s="57">
        <v>0.97441199999999994</v>
      </c>
      <c r="AS148" s="57">
        <v>0.97441199999999994</v>
      </c>
      <c r="AT148" s="57">
        <v>1.020113</v>
      </c>
    </row>
    <row r="149" spans="1:46" x14ac:dyDescent="0.25">
      <c r="A149" s="65">
        <v>2021</v>
      </c>
      <c r="B149" s="65">
        <v>12</v>
      </c>
      <c r="C149" s="63">
        <v>7</v>
      </c>
      <c r="D149" s="64">
        <v>4</v>
      </c>
      <c r="E149" s="5">
        <v>1.040144</v>
      </c>
      <c r="F149" s="57">
        <v>1.040144</v>
      </c>
      <c r="G149" s="57">
        <v>0.97981099999999999</v>
      </c>
      <c r="H149" s="57">
        <v>0.97982999999999998</v>
      </c>
      <c r="I149" s="57">
        <v>0.98239299999999996</v>
      </c>
      <c r="J149" s="57">
        <v>0.98239299999999996</v>
      </c>
      <c r="K149" s="57">
        <v>0.98185800000000001</v>
      </c>
      <c r="L149" s="57">
        <v>0.98185800000000001</v>
      </c>
      <c r="M149" s="57">
        <v>1.048438</v>
      </c>
      <c r="N149" s="57">
        <v>1.048438</v>
      </c>
      <c r="O149" s="57">
        <v>1.020113</v>
      </c>
      <c r="P149" s="57">
        <v>1.020113</v>
      </c>
      <c r="Q149" s="57">
        <v>1.019784</v>
      </c>
      <c r="R149" s="57">
        <v>1.020113</v>
      </c>
      <c r="S149" s="57">
        <v>1.020113</v>
      </c>
      <c r="T149" s="57">
        <v>1.040144</v>
      </c>
      <c r="U149" s="57">
        <v>1.040144</v>
      </c>
      <c r="V149" s="57">
        <v>1.065121</v>
      </c>
      <c r="W149" s="57">
        <v>1.096827</v>
      </c>
      <c r="X149" s="57">
        <v>1.096827</v>
      </c>
      <c r="Y149" s="57">
        <v>1.069196</v>
      </c>
      <c r="Z149" s="57">
        <v>1.069196</v>
      </c>
      <c r="AA149" s="57">
        <v>0.98185800000000001</v>
      </c>
      <c r="AB149" s="57">
        <v>0.98185800000000001</v>
      </c>
      <c r="AC149" s="57">
        <v>0.97855099999999995</v>
      </c>
      <c r="AD149" s="57">
        <v>0.96851900000000002</v>
      </c>
      <c r="AE149" s="57">
        <v>1.025676</v>
      </c>
      <c r="AF149" s="57">
        <v>0.97381899999999999</v>
      </c>
      <c r="AG149" s="57">
        <v>0.97381899999999999</v>
      </c>
      <c r="AH149" s="57">
        <v>1.048438</v>
      </c>
      <c r="AI149" s="57">
        <v>1.048438</v>
      </c>
      <c r="AJ149" s="57">
        <v>1.0099130000000001</v>
      </c>
      <c r="AK149" s="57">
        <v>1.0099130000000001</v>
      </c>
      <c r="AL149" s="57">
        <v>1.065121</v>
      </c>
      <c r="AM149" s="57">
        <v>0.97855099999999995</v>
      </c>
      <c r="AN149" s="57">
        <v>0.97855099999999995</v>
      </c>
      <c r="AO149" s="57">
        <v>0.98185800000000001</v>
      </c>
      <c r="AP149" s="57">
        <v>1.0487949999999999</v>
      </c>
      <c r="AQ149" s="57">
        <v>1.0487949999999999</v>
      </c>
      <c r="AR149" s="57">
        <v>0.97441199999999994</v>
      </c>
      <c r="AS149" s="57">
        <v>0.97441199999999994</v>
      </c>
      <c r="AT149" s="57">
        <v>1.020113</v>
      </c>
    </row>
    <row r="150" spans="1:46" x14ac:dyDescent="0.25">
      <c r="A150" s="65">
        <v>2021</v>
      </c>
      <c r="B150" s="65">
        <v>12</v>
      </c>
      <c r="C150" s="63">
        <v>7</v>
      </c>
      <c r="D150" s="64">
        <v>5</v>
      </c>
      <c r="E150" s="5">
        <v>1.040144</v>
      </c>
      <c r="F150" s="57">
        <v>1.040144</v>
      </c>
      <c r="G150" s="57">
        <v>0.97981099999999999</v>
      </c>
      <c r="H150" s="57">
        <v>0.97982999999999998</v>
      </c>
      <c r="I150" s="57">
        <v>0.98239299999999996</v>
      </c>
      <c r="J150" s="57">
        <v>0.98239299999999996</v>
      </c>
      <c r="K150" s="57">
        <v>0.98185800000000001</v>
      </c>
      <c r="L150" s="57">
        <v>0.98185800000000001</v>
      </c>
      <c r="M150" s="57">
        <v>1.048438</v>
      </c>
      <c r="N150" s="57">
        <v>1.048438</v>
      </c>
      <c r="O150" s="57">
        <v>1.020113</v>
      </c>
      <c r="P150" s="57">
        <v>1.020113</v>
      </c>
      <c r="Q150" s="57">
        <v>1.019784</v>
      </c>
      <c r="R150" s="57">
        <v>1.020113</v>
      </c>
      <c r="S150" s="57">
        <v>1.020113</v>
      </c>
      <c r="T150" s="57">
        <v>1.040144</v>
      </c>
      <c r="U150" s="57">
        <v>1.040144</v>
      </c>
      <c r="V150" s="57">
        <v>1.065121</v>
      </c>
      <c r="W150" s="57">
        <v>1.096827</v>
      </c>
      <c r="X150" s="57">
        <v>1.096827</v>
      </c>
      <c r="Y150" s="57">
        <v>1.069196</v>
      </c>
      <c r="Z150" s="57">
        <v>1.069196</v>
      </c>
      <c r="AA150" s="57">
        <v>0.98185800000000001</v>
      </c>
      <c r="AB150" s="57">
        <v>0.98185800000000001</v>
      </c>
      <c r="AC150" s="57">
        <v>0.97855099999999995</v>
      </c>
      <c r="AD150" s="57">
        <v>0.96851900000000002</v>
      </c>
      <c r="AE150" s="57">
        <v>1.025676</v>
      </c>
      <c r="AF150" s="57">
        <v>0.97381899999999999</v>
      </c>
      <c r="AG150" s="57">
        <v>0.97381899999999999</v>
      </c>
      <c r="AH150" s="57">
        <v>1.048438</v>
      </c>
      <c r="AI150" s="57">
        <v>1.048438</v>
      </c>
      <c r="AJ150" s="57">
        <v>1.0099130000000001</v>
      </c>
      <c r="AK150" s="57">
        <v>1.0099130000000001</v>
      </c>
      <c r="AL150" s="57">
        <v>1.065121</v>
      </c>
      <c r="AM150" s="57">
        <v>0.97855099999999995</v>
      </c>
      <c r="AN150" s="57">
        <v>0.97855099999999995</v>
      </c>
      <c r="AO150" s="57">
        <v>0.98185800000000001</v>
      </c>
      <c r="AP150" s="57">
        <v>1.0487949999999999</v>
      </c>
      <c r="AQ150" s="57">
        <v>1.0487949999999999</v>
      </c>
      <c r="AR150" s="57">
        <v>0.97441199999999994</v>
      </c>
      <c r="AS150" s="57">
        <v>0.97441199999999994</v>
      </c>
      <c r="AT150" s="57">
        <v>1.020113</v>
      </c>
    </row>
    <row r="151" spans="1:46" x14ac:dyDescent="0.25">
      <c r="A151" s="65">
        <v>2021</v>
      </c>
      <c r="B151" s="65">
        <v>12</v>
      </c>
      <c r="C151" s="63">
        <v>7</v>
      </c>
      <c r="D151" s="64">
        <v>6</v>
      </c>
      <c r="E151" s="5">
        <v>1.040144</v>
      </c>
      <c r="F151" s="57">
        <v>1.040144</v>
      </c>
      <c r="G151" s="57">
        <v>0.97981099999999999</v>
      </c>
      <c r="H151" s="57">
        <v>0.97982999999999998</v>
      </c>
      <c r="I151" s="57">
        <v>0.98239299999999996</v>
      </c>
      <c r="J151" s="57">
        <v>0.98239299999999996</v>
      </c>
      <c r="K151" s="57">
        <v>0.98185800000000001</v>
      </c>
      <c r="L151" s="57">
        <v>0.98185800000000001</v>
      </c>
      <c r="M151" s="57">
        <v>1.048438</v>
      </c>
      <c r="N151" s="57">
        <v>1.048438</v>
      </c>
      <c r="O151" s="57">
        <v>1.020113</v>
      </c>
      <c r="P151" s="57">
        <v>1.020113</v>
      </c>
      <c r="Q151" s="57">
        <v>1.019784</v>
      </c>
      <c r="R151" s="57">
        <v>1.020113</v>
      </c>
      <c r="S151" s="57">
        <v>1.020113</v>
      </c>
      <c r="T151" s="57">
        <v>1.040144</v>
      </c>
      <c r="U151" s="57">
        <v>1.040144</v>
      </c>
      <c r="V151" s="57">
        <v>1.065121</v>
      </c>
      <c r="W151" s="57">
        <v>1.096827</v>
      </c>
      <c r="X151" s="57">
        <v>1.096827</v>
      </c>
      <c r="Y151" s="57">
        <v>1.069196</v>
      </c>
      <c r="Z151" s="57">
        <v>1.069196</v>
      </c>
      <c r="AA151" s="57">
        <v>0.98185800000000001</v>
      </c>
      <c r="AB151" s="57">
        <v>0.98185800000000001</v>
      </c>
      <c r="AC151" s="57">
        <v>0.97855099999999995</v>
      </c>
      <c r="AD151" s="57">
        <v>0.96851900000000002</v>
      </c>
      <c r="AE151" s="57">
        <v>1.025676</v>
      </c>
      <c r="AF151" s="57">
        <v>0.97381899999999999</v>
      </c>
      <c r="AG151" s="57">
        <v>0.97381899999999999</v>
      </c>
      <c r="AH151" s="57">
        <v>1.048438</v>
      </c>
      <c r="AI151" s="57">
        <v>1.048438</v>
      </c>
      <c r="AJ151" s="57">
        <v>1.0099130000000001</v>
      </c>
      <c r="AK151" s="57">
        <v>1.0099130000000001</v>
      </c>
      <c r="AL151" s="57">
        <v>1.065121</v>
      </c>
      <c r="AM151" s="57">
        <v>0.97855099999999995</v>
      </c>
      <c r="AN151" s="57">
        <v>0.97855099999999995</v>
      </c>
      <c r="AO151" s="57">
        <v>0.98185800000000001</v>
      </c>
      <c r="AP151" s="57">
        <v>1.0487949999999999</v>
      </c>
      <c r="AQ151" s="57">
        <v>1.0487949999999999</v>
      </c>
      <c r="AR151" s="57">
        <v>0.97441199999999994</v>
      </c>
      <c r="AS151" s="57">
        <v>0.97441199999999994</v>
      </c>
      <c r="AT151" s="57">
        <v>1.020113</v>
      </c>
    </row>
    <row r="152" spans="1:46" x14ac:dyDescent="0.25">
      <c r="A152" s="65">
        <v>2021</v>
      </c>
      <c r="B152" s="65">
        <v>12</v>
      </c>
      <c r="C152" s="63">
        <v>7</v>
      </c>
      <c r="D152" s="64">
        <v>7</v>
      </c>
      <c r="E152" s="5">
        <v>1.040144</v>
      </c>
      <c r="F152" s="57">
        <v>1.040144</v>
      </c>
      <c r="G152" s="57">
        <v>0.97981099999999999</v>
      </c>
      <c r="H152" s="57">
        <v>0.97982999999999998</v>
      </c>
      <c r="I152" s="57">
        <v>0.98239299999999996</v>
      </c>
      <c r="J152" s="57">
        <v>0.98239299999999996</v>
      </c>
      <c r="K152" s="57">
        <v>0.98185800000000001</v>
      </c>
      <c r="L152" s="57">
        <v>0.98185800000000001</v>
      </c>
      <c r="M152" s="57">
        <v>1.048438</v>
      </c>
      <c r="N152" s="57">
        <v>1.048438</v>
      </c>
      <c r="O152" s="57">
        <v>1.020113</v>
      </c>
      <c r="P152" s="57">
        <v>1.020113</v>
      </c>
      <c r="Q152" s="57">
        <v>1.019784</v>
      </c>
      <c r="R152" s="57">
        <v>1.020113</v>
      </c>
      <c r="S152" s="57">
        <v>1.020113</v>
      </c>
      <c r="T152" s="57">
        <v>1.040144</v>
      </c>
      <c r="U152" s="57">
        <v>1.040144</v>
      </c>
      <c r="V152" s="57">
        <v>1.065121</v>
      </c>
      <c r="W152" s="57">
        <v>1.096827</v>
      </c>
      <c r="X152" s="57">
        <v>1.096827</v>
      </c>
      <c r="Y152" s="57">
        <v>1.069196</v>
      </c>
      <c r="Z152" s="57">
        <v>1.069196</v>
      </c>
      <c r="AA152" s="57">
        <v>0.98185800000000001</v>
      </c>
      <c r="AB152" s="57">
        <v>0.98185800000000001</v>
      </c>
      <c r="AC152" s="57">
        <v>0.97855099999999995</v>
      </c>
      <c r="AD152" s="57">
        <v>0.96851900000000002</v>
      </c>
      <c r="AE152" s="57">
        <v>1.025676</v>
      </c>
      <c r="AF152" s="57">
        <v>0.97381899999999999</v>
      </c>
      <c r="AG152" s="57">
        <v>0.97381899999999999</v>
      </c>
      <c r="AH152" s="57">
        <v>1.048438</v>
      </c>
      <c r="AI152" s="57">
        <v>1.048438</v>
      </c>
      <c r="AJ152" s="57">
        <v>1.0099130000000001</v>
      </c>
      <c r="AK152" s="57">
        <v>1.0099130000000001</v>
      </c>
      <c r="AL152" s="57">
        <v>1.065121</v>
      </c>
      <c r="AM152" s="57">
        <v>0.97855099999999995</v>
      </c>
      <c r="AN152" s="57">
        <v>0.97855099999999995</v>
      </c>
      <c r="AO152" s="57">
        <v>0.98185800000000001</v>
      </c>
      <c r="AP152" s="57">
        <v>1.0487949999999999</v>
      </c>
      <c r="AQ152" s="57">
        <v>1.0487949999999999</v>
      </c>
      <c r="AR152" s="57">
        <v>0.97441199999999994</v>
      </c>
      <c r="AS152" s="57">
        <v>0.97441199999999994</v>
      </c>
      <c r="AT152" s="57">
        <v>1.020113</v>
      </c>
    </row>
    <row r="153" spans="1:46" x14ac:dyDescent="0.25">
      <c r="A153" s="65">
        <v>2021</v>
      </c>
      <c r="B153" s="65">
        <v>12</v>
      </c>
      <c r="C153" s="63">
        <v>7</v>
      </c>
      <c r="D153" s="64">
        <v>8</v>
      </c>
      <c r="E153" s="5">
        <v>1.040144</v>
      </c>
      <c r="F153" s="57">
        <v>1.040144</v>
      </c>
      <c r="G153" s="57">
        <v>0.97981099999999999</v>
      </c>
      <c r="H153" s="57">
        <v>0.97982999999999998</v>
      </c>
      <c r="I153" s="57">
        <v>0.98239299999999996</v>
      </c>
      <c r="J153" s="57">
        <v>0.98239299999999996</v>
      </c>
      <c r="K153" s="57">
        <v>0.98185800000000001</v>
      </c>
      <c r="L153" s="57">
        <v>0.98185800000000001</v>
      </c>
      <c r="M153" s="57">
        <v>1.048438</v>
      </c>
      <c r="N153" s="57">
        <v>1.048438</v>
      </c>
      <c r="O153" s="57">
        <v>1.020113</v>
      </c>
      <c r="P153" s="57">
        <v>1.020113</v>
      </c>
      <c r="Q153" s="57">
        <v>1.019784</v>
      </c>
      <c r="R153" s="57">
        <v>1.020113</v>
      </c>
      <c r="S153" s="57">
        <v>1.020113</v>
      </c>
      <c r="T153" s="57">
        <v>1.040144</v>
      </c>
      <c r="U153" s="57">
        <v>1.040144</v>
      </c>
      <c r="V153" s="57">
        <v>1.065121</v>
      </c>
      <c r="W153" s="57">
        <v>1.096827</v>
      </c>
      <c r="X153" s="57">
        <v>1.096827</v>
      </c>
      <c r="Y153" s="57">
        <v>1.069196</v>
      </c>
      <c r="Z153" s="57">
        <v>1.069196</v>
      </c>
      <c r="AA153" s="57">
        <v>0.98185800000000001</v>
      </c>
      <c r="AB153" s="57">
        <v>0.98185800000000001</v>
      </c>
      <c r="AC153" s="57">
        <v>0.97855099999999995</v>
      </c>
      <c r="AD153" s="57">
        <v>0.96851900000000002</v>
      </c>
      <c r="AE153" s="57">
        <v>1.025676</v>
      </c>
      <c r="AF153" s="57">
        <v>0.97381899999999999</v>
      </c>
      <c r="AG153" s="57">
        <v>0.97381899999999999</v>
      </c>
      <c r="AH153" s="57">
        <v>1.048438</v>
      </c>
      <c r="AI153" s="57">
        <v>1.048438</v>
      </c>
      <c r="AJ153" s="57">
        <v>1.0099130000000001</v>
      </c>
      <c r="AK153" s="57">
        <v>1.0099130000000001</v>
      </c>
      <c r="AL153" s="57">
        <v>1.065121</v>
      </c>
      <c r="AM153" s="57">
        <v>0.97855099999999995</v>
      </c>
      <c r="AN153" s="57">
        <v>0.97855099999999995</v>
      </c>
      <c r="AO153" s="57">
        <v>0.98185800000000001</v>
      </c>
      <c r="AP153" s="57">
        <v>1.0487949999999999</v>
      </c>
      <c r="AQ153" s="57">
        <v>1.0487949999999999</v>
      </c>
      <c r="AR153" s="57">
        <v>0.97441199999999994</v>
      </c>
      <c r="AS153" s="57">
        <v>0.97441199999999994</v>
      </c>
      <c r="AT153" s="57">
        <v>1.020113</v>
      </c>
    </row>
    <row r="154" spans="1:46" x14ac:dyDescent="0.25">
      <c r="A154" s="65">
        <v>2021</v>
      </c>
      <c r="B154" s="65">
        <v>12</v>
      </c>
      <c r="C154" s="63">
        <v>7</v>
      </c>
      <c r="D154" s="64">
        <v>9</v>
      </c>
      <c r="E154" s="5">
        <v>1.040144</v>
      </c>
      <c r="F154" s="57">
        <v>1.040144</v>
      </c>
      <c r="G154" s="57">
        <v>0.97981099999999999</v>
      </c>
      <c r="H154" s="57">
        <v>0.97982999999999998</v>
      </c>
      <c r="I154" s="57">
        <v>0.98239299999999996</v>
      </c>
      <c r="J154" s="57">
        <v>0.98239299999999996</v>
      </c>
      <c r="K154" s="57">
        <v>0.98185800000000001</v>
      </c>
      <c r="L154" s="57">
        <v>0.98185800000000001</v>
      </c>
      <c r="M154" s="57">
        <v>1.048438</v>
      </c>
      <c r="N154" s="57">
        <v>1.048438</v>
      </c>
      <c r="O154" s="57">
        <v>1.020113</v>
      </c>
      <c r="P154" s="57">
        <v>1.020113</v>
      </c>
      <c r="Q154" s="57">
        <v>1.019784</v>
      </c>
      <c r="R154" s="57">
        <v>1.020113</v>
      </c>
      <c r="S154" s="57">
        <v>1.020113</v>
      </c>
      <c r="T154" s="57">
        <v>1.040144</v>
      </c>
      <c r="U154" s="57">
        <v>1.040144</v>
      </c>
      <c r="V154" s="57">
        <v>1.065121</v>
      </c>
      <c r="W154" s="57">
        <v>1.096827</v>
      </c>
      <c r="X154" s="57">
        <v>1.096827</v>
      </c>
      <c r="Y154" s="57">
        <v>1.069196</v>
      </c>
      <c r="Z154" s="57">
        <v>1.069196</v>
      </c>
      <c r="AA154" s="57">
        <v>0.98185800000000001</v>
      </c>
      <c r="AB154" s="57">
        <v>0.98185800000000001</v>
      </c>
      <c r="AC154" s="57">
        <v>0.97855099999999995</v>
      </c>
      <c r="AD154" s="57">
        <v>0.96851900000000002</v>
      </c>
      <c r="AE154" s="57">
        <v>1.025676</v>
      </c>
      <c r="AF154" s="57">
        <v>0.97381899999999999</v>
      </c>
      <c r="AG154" s="57">
        <v>0.97381899999999999</v>
      </c>
      <c r="AH154" s="57">
        <v>1.048438</v>
      </c>
      <c r="AI154" s="57">
        <v>1.048438</v>
      </c>
      <c r="AJ154" s="57">
        <v>1.0099130000000001</v>
      </c>
      <c r="AK154" s="57">
        <v>1.0099130000000001</v>
      </c>
      <c r="AL154" s="57">
        <v>1.065121</v>
      </c>
      <c r="AM154" s="57">
        <v>0.97855099999999995</v>
      </c>
      <c r="AN154" s="57">
        <v>0.97855099999999995</v>
      </c>
      <c r="AO154" s="57">
        <v>0.98185800000000001</v>
      </c>
      <c r="AP154" s="57">
        <v>1.0487949999999999</v>
      </c>
      <c r="AQ154" s="57">
        <v>1.0487949999999999</v>
      </c>
      <c r="AR154" s="57">
        <v>0.97441199999999994</v>
      </c>
      <c r="AS154" s="57">
        <v>0.97441199999999994</v>
      </c>
      <c r="AT154" s="57">
        <v>1.020113</v>
      </c>
    </row>
    <row r="155" spans="1:46" x14ac:dyDescent="0.25">
      <c r="A155" s="65">
        <v>2021</v>
      </c>
      <c r="B155" s="65">
        <v>12</v>
      </c>
      <c r="C155" s="63">
        <v>7</v>
      </c>
      <c r="D155" s="64">
        <v>10</v>
      </c>
      <c r="E155" s="5">
        <v>1.040144</v>
      </c>
      <c r="F155" s="57">
        <v>1.040144</v>
      </c>
      <c r="G155" s="57">
        <v>0.97981099999999999</v>
      </c>
      <c r="H155" s="57">
        <v>0.97982999999999998</v>
      </c>
      <c r="I155" s="57">
        <v>0.98239299999999996</v>
      </c>
      <c r="J155" s="57">
        <v>0.98239299999999996</v>
      </c>
      <c r="K155" s="57">
        <v>0.98185800000000001</v>
      </c>
      <c r="L155" s="57">
        <v>0.98185800000000001</v>
      </c>
      <c r="M155" s="57">
        <v>1.048438</v>
      </c>
      <c r="N155" s="57">
        <v>1.048438</v>
      </c>
      <c r="O155" s="57">
        <v>1.020113</v>
      </c>
      <c r="P155" s="57">
        <v>1.020113</v>
      </c>
      <c r="Q155" s="57">
        <v>1.019784</v>
      </c>
      <c r="R155" s="57">
        <v>1.020113</v>
      </c>
      <c r="S155" s="57">
        <v>1.020113</v>
      </c>
      <c r="T155" s="57">
        <v>1.040144</v>
      </c>
      <c r="U155" s="57">
        <v>1.040144</v>
      </c>
      <c r="V155" s="57">
        <v>1.065121</v>
      </c>
      <c r="W155" s="57">
        <v>1.096827</v>
      </c>
      <c r="X155" s="57">
        <v>1.096827</v>
      </c>
      <c r="Y155" s="57">
        <v>1.069196</v>
      </c>
      <c r="Z155" s="57">
        <v>1.069196</v>
      </c>
      <c r="AA155" s="57">
        <v>0.98185800000000001</v>
      </c>
      <c r="AB155" s="57">
        <v>0.98185800000000001</v>
      </c>
      <c r="AC155" s="57">
        <v>0.97855099999999995</v>
      </c>
      <c r="AD155" s="57">
        <v>0.96851900000000002</v>
      </c>
      <c r="AE155" s="57">
        <v>1.025676</v>
      </c>
      <c r="AF155" s="57">
        <v>0.97381899999999999</v>
      </c>
      <c r="AG155" s="57">
        <v>0.97381899999999999</v>
      </c>
      <c r="AH155" s="57">
        <v>1.048438</v>
      </c>
      <c r="AI155" s="57">
        <v>1.048438</v>
      </c>
      <c r="AJ155" s="57">
        <v>1.0099130000000001</v>
      </c>
      <c r="AK155" s="57">
        <v>1.0099130000000001</v>
      </c>
      <c r="AL155" s="57">
        <v>1.065121</v>
      </c>
      <c r="AM155" s="57">
        <v>0.97855099999999995</v>
      </c>
      <c r="AN155" s="57">
        <v>0.97855099999999995</v>
      </c>
      <c r="AO155" s="57">
        <v>0.98185800000000001</v>
      </c>
      <c r="AP155" s="57">
        <v>1.0487949999999999</v>
      </c>
      <c r="AQ155" s="57">
        <v>1.0487949999999999</v>
      </c>
      <c r="AR155" s="57">
        <v>0.97441199999999994</v>
      </c>
      <c r="AS155" s="57">
        <v>0.97441199999999994</v>
      </c>
      <c r="AT155" s="57">
        <v>1.020113</v>
      </c>
    </row>
    <row r="156" spans="1:46" x14ac:dyDescent="0.25">
      <c r="A156" s="65">
        <v>2021</v>
      </c>
      <c r="B156" s="65">
        <v>12</v>
      </c>
      <c r="C156" s="63">
        <v>7</v>
      </c>
      <c r="D156" s="64">
        <v>11</v>
      </c>
      <c r="E156" s="5">
        <v>1.040144</v>
      </c>
      <c r="F156" s="57">
        <v>1.040144</v>
      </c>
      <c r="G156" s="57">
        <v>0.97981099999999999</v>
      </c>
      <c r="H156" s="57">
        <v>0.97982999999999998</v>
      </c>
      <c r="I156" s="57">
        <v>0.98239299999999996</v>
      </c>
      <c r="J156" s="57">
        <v>0.98239299999999996</v>
      </c>
      <c r="K156" s="57">
        <v>0.98185800000000001</v>
      </c>
      <c r="L156" s="57">
        <v>0.98185800000000001</v>
      </c>
      <c r="M156" s="57">
        <v>1.048438</v>
      </c>
      <c r="N156" s="57">
        <v>1.048438</v>
      </c>
      <c r="O156" s="57">
        <v>1.020113</v>
      </c>
      <c r="P156" s="57">
        <v>1.020113</v>
      </c>
      <c r="Q156" s="57">
        <v>1.019784</v>
      </c>
      <c r="R156" s="57">
        <v>1.020113</v>
      </c>
      <c r="S156" s="57">
        <v>1.020113</v>
      </c>
      <c r="T156" s="57">
        <v>1.040144</v>
      </c>
      <c r="U156" s="57">
        <v>1.040144</v>
      </c>
      <c r="V156" s="57">
        <v>1.065121</v>
      </c>
      <c r="W156" s="57">
        <v>1.096827</v>
      </c>
      <c r="X156" s="57">
        <v>1.096827</v>
      </c>
      <c r="Y156" s="57">
        <v>1.069196</v>
      </c>
      <c r="Z156" s="57">
        <v>1.069196</v>
      </c>
      <c r="AA156" s="57">
        <v>0.98185800000000001</v>
      </c>
      <c r="AB156" s="57">
        <v>0.98185800000000001</v>
      </c>
      <c r="AC156" s="57">
        <v>0.97855099999999995</v>
      </c>
      <c r="AD156" s="57">
        <v>0.96851900000000002</v>
      </c>
      <c r="AE156" s="57">
        <v>1.025676</v>
      </c>
      <c r="AF156" s="57">
        <v>0.97381899999999999</v>
      </c>
      <c r="AG156" s="57">
        <v>0.97381899999999999</v>
      </c>
      <c r="AH156" s="57">
        <v>1.048438</v>
      </c>
      <c r="AI156" s="57">
        <v>1.048438</v>
      </c>
      <c r="AJ156" s="57">
        <v>1.0099130000000001</v>
      </c>
      <c r="AK156" s="57">
        <v>1.0099130000000001</v>
      </c>
      <c r="AL156" s="57">
        <v>1.065121</v>
      </c>
      <c r="AM156" s="57">
        <v>0.97855099999999995</v>
      </c>
      <c r="AN156" s="57">
        <v>0.97855099999999995</v>
      </c>
      <c r="AO156" s="57">
        <v>0.98185800000000001</v>
      </c>
      <c r="AP156" s="57">
        <v>1.0487949999999999</v>
      </c>
      <c r="AQ156" s="57">
        <v>1.0487949999999999</v>
      </c>
      <c r="AR156" s="57">
        <v>0.97441199999999994</v>
      </c>
      <c r="AS156" s="57">
        <v>0.97441199999999994</v>
      </c>
      <c r="AT156" s="57">
        <v>1.020113</v>
      </c>
    </row>
    <row r="157" spans="1:46" x14ac:dyDescent="0.25">
      <c r="A157" s="65">
        <v>2021</v>
      </c>
      <c r="B157" s="65">
        <v>12</v>
      </c>
      <c r="C157" s="63">
        <v>7</v>
      </c>
      <c r="D157" s="64">
        <v>12</v>
      </c>
      <c r="E157" s="5">
        <v>1.040144</v>
      </c>
      <c r="F157" s="57">
        <v>1.040144</v>
      </c>
      <c r="G157" s="57">
        <v>0.97981099999999999</v>
      </c>
      <c r="H157" s="57">
        <v>0.97982999999999998</v>
      </c>
      <c r="I157" s="57">
        <v>0.98239299999999996</v>
      </c>
      <c r="J157" s="57">
        <v>0.98239299999999996</v>
      </c>
      <c r="K157" s="57">
        <v>0.98185800000000001</v>
      </c>
      <c r="L157" s="57">
        <v>0.98185800000000001</v>
      </c>
      <c r="M157" s="57">
        <v>1.048438</v>
      </c>
      <c r="N157" s="57">
        <v>1.048438</v>
      </c>
      <c r="O157" s="57">
        <v>1.020113</v>
      </c>
      <c r="P157" s="57">
        <v>1.020113</v>
      </c>
      <c r="Q157" s="57">
        <v>1.019784</v>
      </c>
      <c r="R157" s="57">
        <v>1.020113</v>
      </c>
      <c r="S157" s="57">
        <v>1.020113</v>
      </c>
      <c r="T157" s="57">
        <v>1.040144</v>
      </c>
      <c r="U157" s="57">
        <v>1.040144</v>
      </c>
      <c r="V157" s="57">
        <v>1.065121</v>
      </c>
      <c r="W157" s="57">
        <v>1.096827</v>
      </c>
      <c r="X157" s="57">
        <v>1.096827</v>
      </c>
      <c r="Y157" s="57">
        <v>1.069196</v>
      </c>
      <c r="Z157" s="57">
        <v>1.069196</v>
      </c>
      <c r="AA157" s="57">
        <v>0.98185800000000001</v>
      </c>
      <c r="AB157" s="57">
        <v>0.98185800000000001</v>
      </c>
      <c r="AC157" s="57">
        <v>0.97855099999999995</v>
      </c>
      <c r="AD157" s="57">
        <v>0.96851900000000002</v>
      </c>
      <c r="AE157" s="57">
        <v>1.025676</v>
      </c>
      <c r="AF157" s="57">
        <v>0.97381899999999999</v>
      </c>
      <c r="AG157" s="57">
        <v>0.97381899999999999</v>
      </c>
      <c r="AH157" s="57">
        <v>1.048438</v>
      </c>
      <c r="AI157" s="57">
        <v>1.048438</v>
      </c>
      <c r="AJ157" s="57">
        <v>1.0099130000000001</v>
      </c>
      <c r="AK157" s="57">
        <v>1.0099130000000001</v>
      </c>
      <c r="AL157" s="57">
        <v>1.065121</v>
      </c>
      <c r="AM157" s="57">
        <v>0.97855099999999995</v>
      </c>
      <c r="AN157" s="57">
        <v>0.97855099999999995</v>
      </c>
      <c r="AO157" s="57">
        <v>0.98185800000000001</v>
      </c>
      <c r="AP157" s="57">
        <v>1.0487949999999999</v>
      </c>
      <c r="AQ157" s="57">
        <v>1.0487949999999999</v>
      </c>
      <c r="AR157" s="57">
        <v>0.97441199999999994</v>
      </c>
      <c r="AS157" s="57">
        <v>0.97441199999999994</v>
      </c>
      <c r="AT157" s="57">
        <v>1.020113</v>
      </c>
    </row>
    <row r="158" spans="1:46" x14ac:dyDescent="0.25">
      <c r="A158" s="65">
        <v>2021</v>
      </c>
      <c r="B158" s="65">
        <v>12</v>
      </c>
      <c r="C158" s="63">
        <v>7</v>
      </c>
      <c r="D158" s="64">
        <v>13</v>
      </c>
      <c r="E158" s="5">
        <v>1.040144</v>
      </c>
      <c r="F158" s="57">
        <v>1.040144</v>
      </c>
      <c r="G158" s="57">
        <v>0.97981099999999999</v>
      </c>
      <c r="H158" s="57">
        <v>0.97982999999999998</v>
      </c>
      <c r="I158" s="57">
        <v>0.98239299999999996</v>
      </c>
      <c r="J158" s="57">
        <v>0.98239299999999996</v>
      </c>
      <c r="K158" s="57">
        <v>0.98185800000000001</v>
      </c>
      <c r="L158" s="57">
        <v>0.98185800000000001</v>
      </c>
      <c r="M158" s="57">
        <v>1.048438</v>
      </c>
      <c r="N158" s="57">
        <v>1.048438</v>
      </c>
      <c r="O158" s="57">
        <v>1.020113</v>
      </c>
      <c r="P158" s="57">
        <v>1.020113</v>
      </c>
      <c r="Q158" s="57">
        <v>1.019784</v>
      </c>
      <c r="R158" s="57">
        <v>1.020113</v>
      </c>
      <c r="S158" s="57">
        <v>1.020113</v>
      </c>
      <c r="T158" s="57">
        <v>1.040144</v>
      </c>
      <c r="U158" s="57">
        <v>1.040144</v>
      </c>
      <c r="V158" s="57">
        <v>1.065121</v>
      </c>
      <c r="W158" s="57">
        <v>1.096827</v>
      </c>
      <c r="X158" s="57">
        <v>1.096827</v>
      </c>
      <c r="Y158" s="57">
        <v>1.069196</v>
      </c>
      <c r="Z158" s="57">
        <v>1.069196</v>
      </c>
      <c r="AA158" s="57">
        <v>0.98185800000000001</v>
      </c>
      <c r="AB158" s="57">
        <v>0.98185800000000001</v>
      </c>
      <c r="AC158" s="57">
        <v>0.97855099999999995</v>
      </c>
      <c r="AD158" s="57">
        <v>0.96851900000000002</v>
      </c>
      <c r="AE158" s="57">
        <v>1.025676</v>
      </c>
      <c r="AF158" s="57">
        <v>0.97381899999999999</v>
      </c>
      <c r="AG158" s="57">
        <v>0.97381899999999999</v>
      </c>
      <c r="AH158" s="57">
        <v>1.048438</v>
      </c>
      <c r="AI158" s="57">
        <v>1.048438</v>
      </c>
      <c r="AJ158" s="57">
        <v>1.0099130000000001</v>
      </c>
      <c r="AK158" s="57">
        <v>1.0099130000000001</v>
      </c>
      <c r="AL158" s="57">
        <v>1.065121</v>
      </c>
      <c r="AM158" s="57">
        <v>0.97855099999999995</v>
      </c>
      <c r="AN158" s="57">
        <v>0.97855099999999995</v>
      </c>
      <c r="AO158" s="57">
        <v>0.98185800000000001</v>
      </c>
      <c r="AP158" s="57">
        <v>1.0487949999999999</v>
      </c>
      <c r="AQ158" s="57">
        <v>1.0487949999999999</v>
      </c>
      <c r="AR158" s="57">
        <v>0.97441199999999994</v>
      </c>
      <c r="AS158" s="57">
        <v>0.97441199999999994</v>
      </c>
      <c r="AT158" s="57">
        <v>1.020113</v>
      </c>
    </row>
    <row r="159" spans="1:46" x14ac:dyDescent="0.25">
      <c r="A159" s="65">
        <v>2021</v>
      </c>
      <c r="B159" s="65">
        <v>12</v>
      </c>
      <c r="C159" s="63">
        <v>7</v>
      </c>
      <c r="D159" s="64">
        <v>14</v>
      </c>
      <c r="E159" s="5">
        <v>1.040144</v>
      </c>
      <c r="F159" s="57">
        <v>1.040144</v>
      </c>
      <c r="G159" s="57">
        <v>0.97981099999999999</v>
      </c>
      <c r="H159" s="57">
        <v>0.97982999999999998</v>
      </c>
      <c r="I159" s="57">
        <v>0.98239299999999996</v>
      </c>
      <c r="J159" s="57">
        <v>0.98239299999999996</v>
      </c>
      <c r="K159" s="57">
        <v>0.98185800000000001</v>
      </c>
      <c r="L159" s="57">
        <v>0.98185800000000001</v>
      </c>
      <c r="M159" s="57">
        <v>1.048438</v>
      </c>
      <c r="N159" s="57">
        <v>1.048438</v>
      </c>
      <c r="O159" s="57">
        <v>1.020113</v>
      </c>
      <c r="P159" s="57">
        <v>1.020113</v>
      </c>
      <c r="Q159" s="57">
        <v>1.019784</v>
      </c>
      <c r="R159" s="57">
        <v>1.020113</v>
      </c>
      <c r="S159" s="57">
        <v>1.020113</v>
      </c>
      <c r="T159" s="57">
        <v>1.040144</v>
      </c>
      <c r="U159" s="57">
        <v>1.040144</v>
      </c>
      <c r="V159" s="57">
        <v>1.065121</v>
      </c>
      <c r="W159" s="57">
        <v>1.096827</v>
      </c>
      <c r="X159" s="57">
        <v>1.096827</v>
      </c>
      <c r="Y159" s="57">
        <v>1.069196</v>
      </c>
      <c r="Z159" s="57">
        <v>1.069196</v>
      </c>
      <c r="AA159" s="57">
        <v>0.98185800000000001</v>
      </c>
      <c r="AB159" s="57">
        <v>0.98185800000000001</v>
      </c>
      <c r="AC159" s="57">
        <v>0.97855099999999995</v>
      </c>
      <c r="AD159" s="57">
        <v>0.96851900000000002</v>
      </c>
      <c r="AE159" s="57">
        <v>1.025676</v>
      </c>
      <c r="AF159" s="57">
        <v>0.97381899999999999</v>
      </c>
      <c r="AG159" s="57">
        <v>0.97381899999999999</v>
      </c>
      <c r="AH159" s="57">
        <v>1.048438</v>
      </c>
      <c r="AI159" s="57">
        <v>1.048438</v>
      </c>
      <c r="AJ159" s="57">
        <v>1.0099130000000001</v>
      </c>
      <c r="AK159" s="57">
        <v>1.0099130000000001</v>
      </c>
      <c r="AL159" s="57">
        <v>1.065121</v>
      </c>
      <c r="AM159" s="57">
        <v>0.97855099999999995</v>
      </c>
      <c r="AN159" s="57">
        <v>0.97855099999999995</v>
      </c>
      <c r="AO159" s="57">
        <v>0.98185800000000001</v>
      </c>
      <c r="AP159" s="57">
        <v>1.0487949999999999</v>
      </c>
      <c r="AQ159" s="57">
        <v>1.0487949999999999</v>
      </c>
      <c r="AR159" s="57">
        <v>0.97441199999999994</v>
      </c>
      <c r="AS159" s="57">
        <v>0.97441199999999994</v>
      </c>
      <c r="AT159" s="57">
        <v>1.020113</v>
      </c>
    </row>
    <row r="160" spans="1:46" x14ac:dyDescent="0.25">
      <c r="A160" s="65">
        <v>2021</v>
      </c>
      <c r="B160" s="65">
        <v>12</v>
      </c>
      <c r="C160" s="63">
        <v>7</v>
      </c>
      <c r="D160" s="64">
        <v>15</v>
      </c>
      <c r="E160" s="5">
        <v>1.040144</v>
      </c>
      <c r="F160" s="57">
        <v>1.040144</v>
      </c>
      <c r="G160" s="57">
        <v>0.97981099999999999</v>
      </c>
      <c r="H160" s="57">
        <v>0.97982999999999998</v>
      </c>
      <c r="I160" s="57">
        <v>0.98239299999999996</v>
      </c>
      <c r="J160" s="57">
        <v>0.98239299999999996</v>
      </c>
      <c r="K160" s="57">
        <v>0.98185800000000001</v>
      </c>
      <c r="L160" s="57">
        <v>0.98185800000000001</v>
      </c>
      <c r="M160" s="57">
        <v>1.048438</v>
      </c>
      <c r="N160" s="57">
        <v>1.048438</v>
      </c>
      <c r="O160" s="57">
        <v>1.020113</v>
      </c>
      <c r="P160" s="57">
        <v>1.020113</v>
      </c>
      <c r="Q160" s="57">
        <v>1.019784</v>
      </c>
      <c r="R160" s="57">
        <v>1.020113</v>
      </c>
      <c r="S160" s="57">
        <v>1.020113</v>
      </c>
      <c r="T160" s="57">
        <v>1.040144</v>
      </c>
      <c r="U160" s="57">
        <v>1.040144</v>
      </c>
      <c r="V160" s="57">
        <v>1.065121</v>
      </c>
      <c r="W160" s="57">
        <v>1.096827</v>
      </c>
      <c r="X160" s="57">
        <v>1.096827</v>
      </c>
      <c r="Y160" s="57">
        <v>1.069196</v>
      </c>
      <c r="Z160" s="57">
        <v>1.069196</v>
      </c>
      <c r="AA160" s="57">
        <v>0.98185800000000001</v>
      </c>
      <c r="AB160" s="57">
        <v>0.98185800000000001</v>
      </c>
      <c r="AC160" s="57">
        <v>0.97855099999999995</v>
      </c>
      <c r="AD160" s="57">
        <v>0.96851900000000002</v>
      </c>
      <c r="AE160" s="57">
        <v>1.025676</v>
      </c>
      <c r="AF160" s="57">
        <v>0.97381899999999999</v>
      </c>
      <c r="AG160" s="57">
        <v>0.97381899999999999</v>
      </c>
      <c r="AH160" s="57">
        <v>1.048438</v>
      </c>
      <c r="AI160" s="57">
        <v>1.048438</v>
      </c>
      <c r="AJ160" s="57">
        <v>1.0099130000000001</v>
      </c>
      <c r="AK160" s="57">
        <v>1.0099130000000001</v>
      </c>
      <c r="AL160" s="57">
        <v>1.065121</v>
      </c>
      <c r="AM160" s="57">
        <v>0.97855099999999995</v>
      </c>
      <c r="AN160" s="57">
        <v>0.97855099999999995</v>
      </c>
      <c r="AO160" s="57">
        <v>0.98185800000000001</v>
      </c>
      <c r="AP160" s="57">
        <v>1.0487949999999999</v>
      </c>
      <c r="AQ160" s="57">
        <v>1.0487949999999999</v>
      </c>
      <c r="AR160" s="57">
        <v>0.97441199999999994</v>
      </c>
      <c r="AS160" s="57">
        <v>0.97441199999999994</v>
      </c>
      <c r="AT160" s="57">
        <v>1.020113</v>
      </c>
    </row>
    <row r="161" spans="1:46" x14ac:dyDescent="0.25">
      <c r="A161" s="65">
        <v>2021</v>
      </c>
      <c r="B161" s="65">
        <v>12</v>
      </c>
      <c r="C161" s="63">
        <v>7</v>
      </c>
      <c r="D161" s="64">
        <v>16</v>
      </c>
      <c r="E161" s="5">
        <v>1.040144</v>
      </c>
      <c r="F161" s="57">
        <v>1.040144</v>
      </c>
      <c r="G161" s="57">
        <v>0.97981099999999999</v>
      </c>
      <c r="H161" s="57">
        <v>0.97982999999999998</v>
      </c>
      <c r="I161" s="57">
        <v>0.98239299999999996</v>
      </c>
      <c r="J161" s="57">
        <v>0.98239299999999996</v>
      </c>
      <c r="K161" s="57">
        <v>0.98185800000000001</v>
      </c>
      <c r="L161" s="57">
        <v>0.98185800000000001</v>
      </c>
      <c r="M161" s="57">
        <v>1.048438</v>
      </c>
      <c r="N161" s="57">
        <v>1.048438</v>
      </c>
      <c r="O161" s="57">
        <v>1.020113</v>
      </c>
      <c r="P161" s="57">
        <v>1.020113</v>
      </c>
      <c r="Q161" s="57">
        <v>1.019784</v>
      </c>
      <c r="R161" s="57">
        <v>1.020113</v>
      </c>
      <c r="S161" s="57">
        <v>1.020113</v>
      </c>
      <c r="T161" s="57">
        <v>1.040144</v>
      </c>
      <c r="U161" s="57">
        <v>1.040144</v>
      </c>
      <c r="V161" s="57">
        <v>1.065121</v>
      </c>
      <c r="W161" s="57">
        <v>1.096827</v>
      </c>
      <c r="X161" s="57">
        <v>1.096827</v>
      </c>
      <c r="Y161" s="57">
        <v>1.069196</v>
      </c>
      <c r="Z161" s="57">
        <v>1.069196</v>
      </c>
      <c r="AA161" s="57">
        <v>0.98185800000000001</v>
      </c>
      <c r="AB161" s="57">
        <v>0.98185800000000001</v>
      </c>
      <c r="AC161" s="57">
        <v>0.97855099999999995</v>
      </c>
      <c r="AD161" s="57">
        <v>0.96851900000000002</v>
      </c>
      <c r="AE161" s="57">
        <v>1.025676</v>
      </c>
      <c r="AF161" s="57">
        <v>0.97381899999999999</v>
      </c>
      <c r="AG161" s="57">
        <v>0.97381899999999999</v>
      </c>
      <c r="AH161" s="57">
        <v>1.048438</v>
      </c>
      <c r="AI161" s="57">
        <v>1.048438</v>
      </c>
      <c r="AJ161" s="57">
        <v>1.0099130000000001</v>
      </c>
      <c r="AK161" s="57">
        <v>1.0099130000000001</v>
      </c>
      <c r="AL161" s="57">
        <v>1.065121</v>
      </c>
      <c r="AM161" s="57">
        <v>0.97855099999999995</v>
      </c>
      <c r="AN161" s="57">
        <v>0.97855099999999995</v>
      </c>
      <c r="AO161" s="57">
        <v>0.98185800000000001</v>
      </c>
      <c r="AP161" s="57">
        <v>1.0487949999999999</v>
      </c>
      <c r="AQ161" s="57">
        <v>1.0487949999999999</v>
      </c>
      <c r="AR161" s="57">
        <v>0.97441199999999994</v>
      </c>
      <c r="AS161" s="57">
        <v>0.97441199999999994</v>
      </c>
      <c r="AT161" s="57">
        <v>1.020113</v>
      </c>
    </row>
    <row r="162" spans="1:46" x14ac:dyDescent="0.25">
      <c r="A162" s="65">
        <v>2021</v>
      </c>
      <c r="B162" s="65">
        <v>12</v>
      </c>
      <c r="C162" s="63">
        <v>7</v>
      </c>
      <c r="D162" s="64">
        <v>17</v>
      </c>
      <c r="E162" s="5">
        <v>1.040144</v>
      </c>
      <c r="F162" s="57">
        <v>1.040144</v>
      </c>
      <c r="G162" s="57">
        <v>0.97981099999999999</v>
      </c>
      <c r="H162" s="57">
        <v>0.97982999999999998</v>
      </c>
      <c r="I162" s="57">
        <v>0.98239299999999996</v>
      </c>
      <c r="J162" s="57">
        <v>0.98239299999999996</v>
      </c>
      <c r="K162" s="57">
        <v>0.98185800000000001</v>
      </c>
      <c r="L162" s="57">
        <v>0.98185800000000001</v>
      </c>
      <c r="M162" s="57">
        <v>1.048438</v>
      </c>
      <c r="N162" s="57">
        <v>1.048438</v>
      </c>
      <c r="O162" s="57">
        <v>1.020113</v>
      </c>
      <c r="P162" s="57">
        <v>1.020113</v>
      </c>
      <c r="Q162" s="57">
        <v>1.019784</v>
      </c>
      <c r="R162" s="57">
        <v>1.020113</v>
      </c>
      <c r="S162" s="57">
        <v>1.020113</v>
      </c>
      <c r="T162" s="57">
        <v>1.040144</v>
      </c>
      <c r="U162" s="57">
        <v>1.040144</v>
      </c>
      <c r="V162" s="57">
        <v>1.065121</v>
      </c>
      <c r="W162" s="57">
        <v>1.096827</v>
      </c>
      <c r="X162" s="57">
        <v>1.096827</v>
      </c>
      <c r="Y162" s="57">
        <v>1.069196</v>
      </c>
      <c r="Z162" s="57">
        <v>1.069196</v>
      </c>
      <c r="AA162" s="57">
        <v>0.98185800000000001</v>
      </c>
      <c r="AB162" s="57">
        <v>0.98185800000000001</v>
      </c>
      <c r="AC162" s="57">
        <v>0.97855099999999995</v>
      </c>
      <c r="AD162" s="57">
        <v>0.96851900000000002</v>
      </c>
      <c r="AE162" s="57">
        <v>1.025676</v>
      </c>
      <c r="AF162" s="57">
        <v>0.97381899999999999</v>
      </c>
      <c r="AG162" s="57">
        <v>0.97381899999999999</v>
      </c>
      <c r="AH162" s="57">
        <v>1.048438</v>
      </c>
      <c r="AI162" s="57">
        <v>1.048438</v>
      </c>
      <c r="AJ162" s="57">
        <v>1.0099130000000001</v>
      </c>
      <c r="AK162" s="57">
        <v>1.0099130000000001</v>
      </c>
      <c r="AL162" s="57">
        <v>1.065121</v>
      </c>
      <c r="AM162" s="57">
        <v>0.97855099999999995</v>
      </c>
      <c r="AN162" s="57">
        <v>0.97855099999999995</v>
      </c>
      <c r="AO162" s="57">
        <v>0.98185800000000001</v>
      </c>
      <c r="AP162" s="57">
        <v>1.0487949999999999</v>
      </c>
      <c r="AQ162" s="57">
        <v>1.0487949999999999</v>
      </c>
      <c r="AR162" s="57">
        <v>0.97441199999999994</v>
      </c>
      <c r="AS162" s="57">
        <v>0.97441199999999994</v>
      </c>
      <c r="AT162" s="57">
        <v>1.020113</v>
      </c>
    </row>
    <row r="163" spans="1:46" x14ac:dyDescent="0.25">
      <c r="A163" s="65">
        <v>2021</v>
      </c>
      <c r="B163" s="65">
        <v>12</v>
      </c>
      <c r="C163" s="63">
        <v>7</v>
      </c>
      <c r="D163" s="64">
        <v>18</v>
      </c>
      <c r="E163" s="5">
        <v>1.040144</v>
      </c>
      <c r="F163" s="57">
        <v>1.040144</v>
      </c>
      <c r="G163" s="57">
        <v>0.97981099999999999</v>
      </c>
      <c r="H163" s="57">
        <v>0.97982999999999998</v>
      </c>
      <c r="I163" s="57">
        <v>0.98239299999999996</v>
      </c>
      <c r="J163" s="57">
        <v>0.98239299999999996</v>
      </c>
      <c r="K163" s="57">
        <v>0.98185800000000001</v>
      </c>
      <c r="L163" s="57">
        <v>0.98185800000000001</v>
      </c>
      <c r="M163" s="57">
        <v>1.048438</v>
      </c>
      <c r="N163" s="57">
        <v>1.048438</v>
      </c>
      <c r="O163" s="57">
        <v>1.020113</v>
      </c>
      <c r="P163" s="57">
        <v>1.020113</v>
      </c>
      <c r="Q163" s="57">
        <v>1.019784</v>
      </c>
      <c r="R163" s="57">
        <v>1.020113</v>
      </c>
      <c r="S163" s="57">
        <v>1.020113</v>
      </c>
      <c r="T163" s="57">
        <v>1.040144</v>
      </c>
      <c r="U163" s="57">
        <v>1.040144</v>
      </c>
      <c r="V163" s="57">
        <v>1.065121</v>
      </c>
      <c r="W163" s="57">
        <v>1.096827</v>
      </c>
      <c r="X163" s="57">
        <v>1.096827</v>
      </c>
      <c r="Y163" s="57">
        <v>1.069196</v>
      </c>
      <c r="Z163" s="57">
        <v>1.069196</v>
      </c>
      <c r="AA163" s="57">
        <v>0.98185800000000001</v>
      </c>
      <c r="AB163" s="57">
        <v>0.98185800000000001</v>
      </c>
      <c r="AC163" s="57">
        <v>0.97855099999999995</v>
      </c>
      <c r="AD163" s="57">
        <v>0.96851900000000002</v>
      </c>
      <c r="AE163" s="57">
        <v>1.025676</v>
      </c>
      <c r="AF163" s="57">
        <v>0.97381899999999999</v>
      </c>
      <c r="AG163" s="57">
        <v>0.97381899999999999</v>
      </c>
      <c r="AH163" s="57">
        <v>1.048438</v>
      </c>
      <c r="AI163" s="57">
        <v>1.048438</v>
      </c>
      <c r="AJ163" s="57">
        <v>1.0099130000000001</v>
      </c>
      <c r="AK163" s="57">
        <v>1.0099130000000001</v>
      </c>
      <c r="AL163" s="57">
        <v>1.065121</v>
      </c>
      <c r="AM163" s="57">
        <v>0.97855099999999995</v>
      </c>
      <c r="AN163" s="57">
        <v>0.97855099999999995</v>
      </c>
      <c r="AO163" s="57">
        <v>0.98185800000000001</v>
      </c>
      <c r="AP163" s="57">
        <v>1.0487949999999999</v>
      </c>
      <c r="AQ163" s="57">
        <v>1.0487949999999999</v>
      </c>
      <c r="AR163" s="57">
        <v>0.97441199999999994</v>
      </c>
      <c r="AS163" s="57">
        <v>0.97441199999999994</v>
      </c>
      <c r="AT163" s="57">
        <v>1.020113</v>
      </c>
    </row>
    <row r="164" spans="1:46" x14ac:dyDescent="0.25">
      <c r="A164" s="65">
        <v>2021</v>
      </c>
      <c r="B164" s="65">
        <v>12</v>
      </c>
      <c r="C164" s="63">
        <v>7</v>
      </c>
      <c r="D164" s="64">
        <v>19</v>
      </c>
      <c r="E164" s="5">
        <v>1.040144</v>
      </c>
      <c r="F164" s="57">
        <v>1.040144</v>
      </c>
      <c r="G164" s="57">
        <v>0.97981099999999999</v>
      </c>
      <c r="H164" s="57">
        <v>0.97982999999999998</v>
      </c>
      <c r="I164" s="57">
        <v>0.98239299999999996</v>
      </c>
      <c r="J164" s="57">
        <v>0.98239299999999996</v>
      </c>
      <c r="K164" s="57">
        <v>0.98185800000000001</v>
      </c>
      <c r="L164" s="57">
        <v>0.98185800000000001</v>
      </c>
      <c r="M164" s="57">
        <v>1.048438</v>
      </c>
      <c r="N164" s="57">
        <v>1.048438</v>
      </c>
      <c r="O164" s="57">
        <v>1.020113</v>
      </c>
      <c r="P164" s="57">
        <v>1.020113</v>
      </c>
      <c r="Q164" s="57">
        <v>1.019784</v>
      </c>
      <c r="R164" s="57">
        <v>1.020113</v>
      </c>
      <c r="S164" s="57">
        <v>1.020113</v>
      </c>
      <c r="T164" s="57">
        <v>1.040144</v>
      </c>
      <c r="U164" s="57">
        <v>1.040144</v>
      </c>
      <c r="V164" s="57">
        <v>1.065121</v>
      </c>
      <c r="W164" s="57">
        <v>1.096827</v>
      </c>
      <c r="X164" s="57">
        <v>1.096827</v>
      </c>
      <c r="Y164" s="57">
        <v>1.069196</v>
      </c>
      <c r="Z164" s="57">
        <v>1.069196</v>
      </c>
      <c r="AA164" s="57">
        <v>0.98185800000000001</v>
      </c>
      <c r="AB164" s="57">
        <v>0.98185800000000001</v>
      </c>
      <c r="AC164" s="57">
        <v>0.97855099999999995</v>
      </c>
      <c r="AD164" s="57">
        <v>0.96851900000000002</v>
      </c>
      <c r="AE164" s="57">
        <v>1.025676</v>
      </c>
      <c r="AF164" s="57">
        <v>0.97381899999999999</v>
      </c>
      <c r="AG164" s="57">
        <v>0.97381899999999999</v>
      </c>
      <c r="AH164" s="57">
        <v>1.048438</v>
      </c>
      <c r="AI164" s="57">
        <v>1.048438</v>
      </c>
      <c r="AJ164" s="57">
        <v>1.0099130000000001</v>
      </c>
      <c r="AK164" s="57">
        <v>1.0099130000000001</v>
      </c>
      <c r="AL164" s="57">
        <v>1.065121</v>
      </c>
      <c r="AM164" s="57">
        <v>0.97855099999999995</v>
      </c>
      <c r="AN164" s="57">
        <v>0.97855099999999995</v>
      </c>
      <c r="AO164" s="57">
        <v>0.98185800000000001</v>
      </c>
      <c r="AP164" s="57">
        <v>1.0487949999999999</v>
      </c>
      <c r="AQ164" s="57">
        <v>1.0487949999999999</v>
      </c>
      <c r="AR164" s="57">
        <v>0.97441199999999994</v>
      </c>
      <c r="AS164" s="57">
        <v>0.97441199999999994</v>
      </c>
      <c r="AT164" s="57">
        <v>1.020113</v>
      </c>
    </row>
    <row r="165" spans="1:46" x14ac:dyDescent="0.25">
      <c r="A165" s="65">
        <v>2021</v>
      </c>
      <c r="B165" s="65">
        <v>12</v>
      </c>
      <c r="C165" s="63">
        <v>7</v>
      </c>
      <c r="D165" s="64">
        <v>20</v>
      </c>
      <c r="E165" s="5">
        <v>1.040144</v>
      </c>
      <c r="F165" s="57">
        <v>1.040144</v>
      </c>
      <c r="G165" s="57">
        <v>0.97981099999999999</v>
      </c>
      <c r="H165" s="57">
        <v>0.97982999999999998</v>
      </c>
      <c r="I165" s="57">
        <v>0.98239299999999996</v>
      </c>
      <c r="J165" s="57">
        <v>0.98239299999999996</v>
      </c>
      <c r="K165" s="57">
        <v>0.98185800000000001</v>
      </c>
      <c r="L165" s="57">
        <v>0.98185800000000001</v>
      </c>
      <c r="M165" s="57">
        <v>1.048438</v>
      </c>
      <c r="N165" s="57">
        <v>1.048438</v>
      </c>
      <c r="O165" s="57">
        <v>1.020113</v>
      </c>
      <c r="P165" s="57">
        <v>1.020113</v>
      </c>
      <c r="Q165" s="57">
        <v>1.019784</v>
      </c>
      <c r="R165" s="57">
        <v>1.020113</v>
      </c>
      <c r="S165" s="57">
        <v>1.020113</v>
      </c>
      <c r="T165" s="57">
        <v>1.040144</v>
      </c>
      <c r="U165" s="57">
        <v>1.040144</v>
      </c>
      <c r="V165" s="57">
        <v>1.065121</v>
      </c>
      <c r="W165" s="57">
        <v>1.096827</v>
      </c>
      <c r="X165" s="57">
        <v>1.096827</v>
      </c>
      <c r="Y165" s="57">
        <v>1.069196</v>
      </c>
      <c r="Z165" s="57">
        <v>1.069196</v>
      </c>
      <c r="AA165" s="57">
        <v>0.98185800000000001</v>
      </c>
      <c r="AB165" s="57">
        <v>0.98185800000000001</v>
      </c>
      <c r="AC165" s="57">
        <v>0.97855099999999995</v>
      </c>
      <c r="AD165" s="57">
        <v>0.96851900000000002</v>
      </c>
      <c r="AE165" s="57">
        <v>1.025676</v>
      </c>
      <c r="AF165" s="57">
        <v>0.97381899999999999</v>
      </c>
      <c r="AG165" s="57">
        <v>0.97381899999999999</v>
      </c>
      <c r="AH165" s="57">
        <v>1.048438</v>
      </c>
      <c r="AI165" s="57">
        <v>1.048438</v>
      </c>
      <c r="AJ165" s="57">
        <v>1.0099130000000001</v>
      </c>
      <c r="AK165" s="57">
        <v>1.0099130000000001</v>
      </c>
      <c r="AL165" s="57">
        <v>1.065121</v>
      </c>
      <c r="AM165" s="57">
        <v>0.97855099999999995</v>
      </c>
      <c r="AN165" s="57">
        <v>0.97855099999999995</v>
      </c>
      <c r="AO165" s="57">
        <v>0.98185800000000001</v>
      </c>
      <c r="AP165" s="57">
        <v>1.0487949999999999</v>
      </c>
      <c r="AQ165" s="57">
        <v>1.0487949999999999</v>
      </c>
      <c r="AR165" s="57">
        <v>0.97441199999999994</v>
      </c>
      <c r="AS165" s="57">
        <v>0.97441199999999994</v>
      </c>
      <c r="AT165" s="57">
        <v>1.020113</v>
      </c>
    </row>
    <row r="166" spans="1:46" x14ac:dyDescent="0.25">
      <c r="A166" s="65">
        <v>2021</v>
      </c>
      <c r="B166" s="65">
        <v>12</v>
      </c>
      <c r="C166" s="63">
        <v>7</v>
      </c>
      <c r="D166" s="64">
        <v>21</v>
      </c>
      <c r="E166" s="5">
        <v>1.040144</v>
      </c>
      <c r="F166" s="57">
        <v>1.040144</v>
      </c>
      <c r="G166" s="57">
        <v>0.97981099999999999</v>
      </c>
      <c r="H166" s="57">
        <v>0.97982999999999998</v>
      </c>
      <c r="I166" s="57">
        <v>0.98239299999999996</v>
      </c>
      <c r="J166" s="57">
        <v>0.98239299999999996</v>
      </c>
      <c r="K166" s="57">
        <v>0.98185800000000001</v>
      </c>
      <c r="L166" s="57">
        <v>0.98185800000000001</v>
      </c>
      <c r="M166" s="57">
        <v>1.048438</v>
      </c>
      <c r="N166" s="57">
        <v>1.048438</v>
      </c>
      <c r="O166" s="57">
        <v>1.020113</v>
      </c>
      <c r="P166" s="57">
        <v>1.020113</v>
      </c>
      <c r="Q166" s="57">
        <v>1.019784</v>
      </c>
      <c r="R166" s="57">
        <v>1.020113</v>
      </c>
      <c r="S166" s="57">
        <v>1.020113</v>
      </c>
      <c r="T166" s="57">
        <v>1.040144</v>
      </c>
      <c r="U166" s="57">
        <v>1.040144</v>
      </c>
      <c r="V166" s="57">
        <v>1.065121</v>
      </c>
      <c r="W166" s="57">
        <v>1.096827</v>
      </c>
      <c r="X166" s="57">
        <v>1.096827</v>
      </c>
      <c r="Y166" s="57">
        <v>1.069196</v>
      </c>
      <c r="Z166" s="57">
        <v>1.069196</v>
      </c>
      <c r="AA166" s="57">
        <v>0.98185800000000001</v>
      </c>
      <c r="AB166" s="57">
        <v>0.98185800000000001</v>
      </c>
      <c r="AC166" s="57">
        <v>0.97855099999999995</v>
      </c>
      <c r="AD166" s="57">
        <v>0.96851900000000002</v>
      </c>
      <c r="AE166" s="57">
        <v>1.025676</v>
      </c>
      <c r="AF166" s="57">
        <v>0.97381899999999999</v>
      </c>
      <c r="AG166" s="57">
        <v>0.97381899999999999</v>
      </c>
      <c r="AH166" s="57">
        <v>1.048438</v>
      </c>
      <c r="AI166" s="57">
        <v>1.048438</v>
      </c>
      <c r="AJ166" s="57">
        <v>1.0099130000000001</v>
      </c>
      <c r="AK166" s="57">
        <v>1.0099130000000001</v>
      </c>
      <c r="AL166" s="57">
        <v>1.065121</v>
      </c>
      <c r="AM166" s="57">
        <v>0.97855099999999995</v>
      </c>
      <c r="AN166" s="57">
        <v>0.97855099999999995</v>
      </c>
      <c r="AO166" s="57">
        <v>0.98185800000000001</v>
      </c>
      <c r="AP166" s="57">
        <v>1.0487949999999999</v>
      </c>
      <c r="AQ166" s="57">
        <v>1.0487949999999999</v>
      </c>
      <c r="AR166" s="57">
        <v>0.97441199999999994</v>
      </c>
      <c r="AS166" s="57">
        <v>0.97441199999999994</v>
      </c>
      <c r="AT166" s="57">
        <v>1.020113</v>
      </c>
    </row>
    <row r="167" spans="1:46" x14ac:dyDescent="0.25">
      <c r="A167" s="65">
        <v>2021</v>
      </c>
      <c r="B167" s="65">
        <v>12</v>
      </c>
      <c r="C167" s="63">
        <v>7</v>
      </c>
      <c r="D167" s="64">
        <v>22</v>
      </c>
      <c r="E167" s="5">
        <v>1.040144</v>
      </c>
      <c r="F167" s="57">
        <v>1.040144</v>
      </c>
      <c r="G167" s="57">
        <v>0.97981099999999999</v>
      </c>
      <c r="H167" s="57">
        <v>0.97982999999999998</v>
      </c>
      <c r="I167" s="57">
        <v>0.98239299999999996</v>
      </c>
      <c r="J167" s="57">
        <v>0.98239299999999996</v>
      </c>
      <c r="K167" s="57">
        <v>0.98185800000000001</v>
      </c>
      <c r="L167" s="57">
        <v>0.98185800000000001</v>
      </c>
      <c r="M167" s="57">
        <v>1.048438</v>
      </c>
      <c r="N167" s="57">
        <v>1.048438</v>
      </c>
      <c r="O167" s="57">
        <v>1.020113</v>
      </c>
      <c r="P167" s="57">
        <v>1.020113</v>
      </c>
      <c r="Q167" s="57">
        <v>1.019784</v>
      </c>
      <c r="R167" s="57">
        <v>1.020113</v>
      </c>
      <c r="S167" s="57">
        <v>1.020113</v>
      </c>
      <c r="T167" s="57">
        <v>1.040144</v>
      </c>
      <c r="U167" s="57">
        <v>1.040144</v>
      </c>
      <c r="V167" s="57">
        <v>1.065121</v>
      </c>
      <c r="W167" s="57">
        <v>1.096827</v>
      </c>
      <c r="X167" s="57">
        <v>1.096827</v>
      </c>
      <c r="Y167" s="57">
        <v>1.069196</v>
      </c>
      <c r="Z167" s="57">
        <v>1.069196</v>
      </c>
      <c r="AA167" s="57">
        <v>0.98185800000000001</v>
      </c>
      <c r="AB167" s="57">
        <v>0.98185800000000001</v>
      </c>
      <c r="AC167" s="57">
        <v>0.97855099999999995</v>
      </c>
      <c r="AD167" s="57">
        <v>0.96851900000000002</v>
      </c>
      <c r="AE167" s="57">
        <v>1.025676</v>
      </c>
      <c r="AF167" s="57">
        <v>0.97381899999999999</v>
      </c>
      <c r="AG167" s="57">
        <v>0.97381899999999999</v>
      </c>
      <c r="AH167" s="57">
        <v>1.048438</v>
      </c>
      <c r="AI167" s="57">
        <v>1.048438</v>
      </c>
      <c r="AJ167" s="57">
        <v>1.0099130000000001</v>
      </c>
      <c r="AK167" s="57">
        <v>1.0099130000000001</v>
      </c>
      <c r="AL167" s="57">
        <v>1.065121</v>
      </c>
      <c r="AM167" s="57">
        <v>0.97855099999999995</v>
      </c>
      <c r="AN167" s="57">
        <v>0.97855099999999995</v>
      </c>
      <c r="AO167" s="57">
        <v>0.98185800000000001</v>
      </c>
      <c r="AP167" s="57">
        <v>1.0487949999999999</v>
      </c>
      <c r="AQ167" s="57">
        <v>1.0487949999999999</v>
      </c>
      <c r="AR167" s="57">
        <v>0.97441199999999994</v>
      </c>
      <c r="AS167" s="57">
        <v>0.97441199999999994</v>
      </c>
      <c r="AT167" s="57">
        <v>1.020113</v>
      </c>
    </row>
    <row r="168" spans="1:46" x14ac:dyDescent="0.25">
      <c r="A168" s="65">
        <v>2021</v>
      </c>
      <c r="B168" s="65">
        <v>12</v>
      </c>
      <c r="C168" s="63">
        <v>7</v>
      </c>
      <c r="D168" s="64">
        <v>23</v>
      </c>
      <c r="E168" s="5">
        <v>1.040144</v>
      </c>
      <c r="F168" s="57">
        <v>1.040144</v>
      </c>
      <c r="G168" s="57">
        <v>0.97981099999999999</v>
      </c>
      <c r="H168" s="57">
        <v>0.97982999999999998</v>
      </c>
      <c r="I168" s="57">
        <v>0.98239299999999996</v>
      </c>
      <c r="J168" s="57">
        <v>0.98239299999999996</v>
      </c>
      <c r="K168" s="57">
        <v>0.98185800000000001</v>
      </c>
      <c r="L168" s="57">
        <v>0.98185800000000001</v>
      </c>
      <c r="M168" s="57">
        <v>1.048438</v>
      </c>
      <c r="N168" s="57">
        <v>1.048438</v>
      </c>
      <c r="O168" s="57">
        <v>1.020113</v>
      </c>
      <c r="P168" s="57">
        <v>1.020113</v>
      </c>
      <c r="Q168" s="57">
        <v>1.019784</v>
      </c>
      <c r="R168" s="57">
        <v>1.020113</v>
      </c>
      <c r="S168" s="57">
        <v>1.020113</v>
      </c>
      <c r="T168" s="57">
        <v>1.040144</v>
      </c>
      <c r="U168" s="57">
        <v>1.040144</v>
      </c>
      <c r="V168" s="57">
        <v>1.065121</v>
      </c>
      <c r="W168" s="57">
        <v>1.096827</v>
      </c>
      <c r="X168" s="57">
        <v>1.096827</v>
      </c>
      <c r="Y168" s="57">
        <v>1.069196</v>
      </c>
      <c r="Z168" s="57">
        <v>1.069196</v>
      </c>
      <c r="AA168" s="57">
        <v>0.98185800000000001</v>
      </c>
      <c r="AB168" s="57">
        <v>0.98185800000000001</v>
      </c>
      <c r="AC168" s="57">
        <v>0.97855099999999995</v>
      </c>
      <c r="AD168" s="57">
        <v>0.96851900000000002</v>
      </c>
      <c r="AE168" s="57">
        <v>1.025676</v>
      </c>
      <c r="AF168" s="57">
        <v>0.97381899999999999</v>
      </c>
      <c r="AG168" s="57">
        <v>0.97381899999999999</v>
      </c>
      <c r="AH168" s="57">
        <v>1.048438</v>
      </c>
      <c r="AI168" s="57">
        <v>1.048438</v>
      </c>
      <c r="AJ168" s="57">
        <v>1.0099130000000001</v>
      </c>
      <c r="AK168" s="57">
        <v>1.0099130000000001</v>
      </c>
      <c r="AL168" s="57">
        <v>1.065121</v>
      </c>
      <c r="AM168" s="57">
        <v>0.97855099999999995</v>
      </c>
      <c r="AN168" s="57">
        <v>0.97855099999999995</v>
      </c>
      <c r="AO168" s="57">
        <v>0.98185800000000001</v>
      </c>
      <c r="AP168" s="57">
        <v>1.0487949999999999</v>
      </c>
      <c r="AQ168" s="57">
        <v>1.0487949999999999</v>
      </c>
      <c r="AR168" s="57">
        <v>0.97441199999999994</v>
      </c>
      <c r="AS168" s="57">
        <v>0.97441199999999994</v>
      </c>
      <c r="AT168" s="57">
        <v>1.020113</v>
      </c>
    </row>
    <row r="169" spans="1:46" x14ac:dyDescent="0.25">
      <c r="A169" s="65">
        <v>2021</v>
      </c>
      <c r="B169" s="65">
        <v>12</v>
      </c>
      <c r="C169" s="63">
        <v>7</v>
      </c>
      <c r="D169" s="64">
        <v>24</v>
      </c>
      <c r="E169" s="5">
        <v>1.040144</v>
      </c>
      <c r="F169" s="57">
        <v>1.040144</v>
      </c>
      <c r="G169" s="57">
        <v>0.97981099999999999</v>
      </c>
      <c r="H169" s="57">
        <v>0.97982999999999998</v>
      </c>
      <c r="I169" s="57">
        <v>0.98239299999999996</v>
      </c>
      <c r="J169" s="57">
        <v>0.98239299999999996</v>
      </c>
      <c r="K169" s="57">
        <v>0.98185800000000001</v>
      </c>
      <c r="L169" s="57">
        <v>0.98185800000000001</v>
      </c>
      <c r="M169" s="57">
        <v>1.048438</v>
      </c>
      <c r="N169" s="57">
        <v>1.048438</v>
      </c>
      <c r="O169" s="57">
        <v>1.020113</v>
      </c>
      <c r="P169" s="57">
        <v>1.020113</v>
      </c>
      <c r="Q169" s="57">
        <v>1.019784</v>
      </c>
      <c r="R169" s="57">
        <v>1.020113</v>
      </c>
      <c r="S169" s="57">
        <v>1.020113</v>
      </c>
      <c r="T169" s="57">
        <v>1.040144</v>
      </c>
      <c r="U169" s="57">
        <v>1.040144</v>
      </c>
      <c r="V169" s="57">
        <v>1.065121</v>
      </c>
      <c r="W169" s="57">
        <v>1.096827</v>
      </c>
      <c r="X169" s="57">
        <v>1.096827</v>
      </c>
      <c r="Y169" s="57">
        <v>1.069196</v>
      </c>
      <c r="Z169" s="57">
        <v>1.069196</v>
      </c>
      <c r="AA169" s="57">
        <v>0.98185800000000001</v>
      </c>
      <c r="AB169" s="57">
        <v>0.98185800000000001</v>
      </c>
      <c r="AC169" s="57">
        <v>0.97855099999999995</v>
      </c>
      <c r="AD169" s="57">
        <v>0.96851900000000002</v>
      </c>
      <c r="AE169" s="57">
        <v>1.025676</v>
      </c>
      <c r="AF169" s="57">
        <v>0.97381899999999999</v>
      </c>
      <c r="AG169" s="57">
        <v>0.97381899999999999</v>
      </c>
      <c r="AH169" s="57">
        <v>1.048438</v>
      </c>
      <c r="AI169" s="57">
        <v>1.048438</v>
      </c>
      <c r="AJ169" s="57">
        <v>1.0099130000000001</v>
      </c>
      <c r="AK169" s="57">
        <v>1.0099130000000001</v>
      </c>
      <c r="AL169" s="57">
        <v>1.065121</v>
      </c>
      <c r="AM169" s="57">
        <v>0.97855099999999995</v>
      </c>
      <c r="AN169" s="57">
        <v>0.97855099999999995</v>
      </c>
      <c r="AO169" s="57">
        <v>0.98185800000000001</v>
      </c>
      <c r="AP169" s="57">
        <v>1.0487949999999999</v>
      </c>
      <c r="AQ169" s="57">
        <v>1.0487949999999999</v>
      </c>
      <c r="AR169" s="57">
        <v>0.97441199999999994</v>
      </c>
      <c r="AS169" s="57">
        <v>0.97441199999999994</v>
      </c>
      <c r="AT169" s="57">
        <v>1.020113</v>
      </c>
    </row>
    <row r="170" spans="1:46" x14ac:dyDescent="0.25">
      <c r="A170" s="65">
        <v>2021</v>
      </c>
      <c r="B170" s="65">
        <v>12</v>
      </c>
      <c r="C170" s="63">
        <v>8</v>
      </c>
      <c r="D170" s="64">
        <v>1</v>
      </c>
      <c r="E170" s="5">
        <v>1.0432760000000001</v>
      </c>
      <c r="F170" s="57">
        <v>1.0432760000000001</v>
      </c>
      <c r="G170" s="57">
        <v>0.97741500000000003</v>
      </c>
      <c r="H170" s="57">
        <v>0.97743800000000003</v>
      </c>
      <c r="I170" s="57">
        <v>0.98097400000000001</v>
      </c>
      <c r="J170" s="57">
        <v>0.98097400000000001</v>
      </c>
      <c r="K170" s="57">
        <v>0.98522900000000002</v>
      </c>
      <c r="L170" s="57">
        <v>0.98522900000000002</v>
      </c>
      <c r="M170" s="57">
        <v>1.049993</v>
      </c>
      <c r="N170" s="57">
        <v>1.049993</v>
      </c>
      <c r="O170" s="57">
        <v>1.029363</v>
      </c>
      <c r="P170" s="57">
        <v>1.029363</v>
      </c>
      <c r="Q170" s="57">
        <v>1.023226</v>
      </c>
      <c r="R170" s="57">
        <v>1.029363</v>
      </c>
      <c r="S170" s="57">
        <v>1.029363</v>
      </c>
      <c r="T170" s="57">
        <v>1.0432760000000001</v>
      </c>
      <c r="U170" s="57">
        <v>1.0432760000000001</v>
      </c>
      <c r="V170" s="57">
        <v>1.0626949999999999</v>
      </c>
      <c r="W170" s="57">
        <v>1.099723</v>
      </c>
      <c r="X170" s="57">
        <v>1.099723</v>
      </c>
      <c r="Y170" s="57">
        <v>1.0754969999999999</v>
      </c>
      <c r="Z170" s="57">
        <v>1.0754969999999999</v>
      </c>
      <c r="AA170" s="57">
        <v>0.98522900000000002</v>
      </c>
      <c r="AB170" s="57">
        <v>0.98522900000000002</v>
      </c>
      <c r="AC170" s="57">
        <v>0.97437300000000004</v>
      </c>
      <c r="AD170" s="57">
        <v>0.96695699999999996</v>
      </c>
      <c r="AE170" s="57">
        <v>1.058773</v>
      </c>
      <c r="AF170" s="57">
        <v>0.97193399999999996</v>
      </c>
      <c r="AG170" s="57">
        <v>0.97193399999999996</v>
      </c>
      <c r="AH170" s="57">
        <v>1.049993</v>
      </c>
      <c r="AI170" s="57">
        <v>1.049993</v>
      </c>
      <c r="AJ170" s="57">
        <v>1.0007330000000001</v>
      </c>
      <c r="AK170" s="57">
        <v>1.0007330000000001</v>
      </c>
      <c r="AL170" s="57">
        <v>1.0626949999999999</v>
      </c>
      <c r="AM170" s="57">
        <v>0.97437300000000004</v>
      </c>
      <c r="AN170" s="57">
        <v>0.97437300000000004</v>
      </c>
      <c r="AO170" s="57">
        <v>0.98522900000000002</v>
      </c>
      <c r="AP170" s="57">
        <v>1.0492030000000001</v>
      </c>
      <c r="AQ170" s="57">
        <v>1.0492030000000001</v>
      </c>
      <c r="AR170" s="57">
        <v>0.97179599999999999</v>
      </c>
      <c r="AS170" s="57">
        <v>0.97179599999999999</v>
      </c>
      <c r="AT170" s="57">
        <v>1.029363</v>
      </c>
    </row>
    <row r="171" spans="1:46" x14ac:dyDescent="0.25">
      <c r="A171" s="65">
        <v>2021</v>
      </c>
      <c r="B171" s="65">
        <v>12</v>
      </c>
      <c r="C171" s="63">
        <v>8</v>
      </c>
      <c r="D171" s="64">
        <v>2</v>
      </c>
      <c r="E171" s="5">
        <v>1.0432760000000001</v>
      </c>
      <c r="F171" s="57">
        <v>1.0432760000000001</v>
      </c>
      <c r="G171" s="57">
        <v>0.97741500000000003</v>
      </c>
      <c r="H171" s="57">
        <v>0.97743800000000003</v>
      </c>
      <c r="I171" s="57">
        <v>0.98097400000000001</v>
      </c>
      <c r="J171" s="57">
        <v>0.98097400000000001</v>
      </c>
      <c r="K171" s="57">
        <v>0.98522900000000002</v>
      </c>
      <c r="L171" s="57">
        <v>0.98522900000000002</v>
      </c>
      <c r="M171" s="57">
        <v>1.049993</v>
      </c>
      <c r="N171" s="57">
        <v>1.049993</v>
      </c>
      <c r="O171" s="57">
        <v>1.029363</v>
      </c>
      <c r="P171" s="57">
        <v>1.029363</v>
      </c>
      <c r="Q171" s="57">
        <v>1.023226</v>
      </c>
      <c r="R171" s="57">
        <v>1.029363</v>
      </c>
      <c r="S171" s="57">
        <v>1.029363</v>
      </c>
      <c r="T171" s="57">
        <v>1.0432760000000001</v>
      </c>
      <c r="U171" s="57">
        <v>1.0432760000000001</v>
      </c>
      <c r="V171" s="57">
        <v>1.0626949999999999</v>
      </c>
      <c r="W171" s="57">
        <v>1.099723</v>
      </c>
      <c r="X171" s="57">
        <v>1.099723</v>
      </c>
      <c r="Y171" s="57">
        <v>1.0754969999999999</v>
      </c>
      <c r="Z171" s="57">
        <v>1.0754969999999999</v>
      </c>
      <c r="AA171" s="57">
        <v>0.98522900000000002</v>
      </c>
      <c r="AB171" s="57">
        <v>0.98522900000000002</v>
      </c>
      <c r="AC171" s="57">
        <v>0.97437300000000004</v>
      </c>
      <c r="AD171" s="57">
        <v>0.96695699999999996</v>
      </c>
      <c r="AE171" s="57">
        <v>1.058773</v>
      </c>
      <c r="AF171" s="57">
        <v>0.97193399999999996</v>
      </c>
      <c r="AG171" s="57">
        <v>0.97193399999999996</v>
      </c>
      <c r="AH171" s="57">
        <v>1.049993</v>
      </c>
      <c r="AI171" s="57">
        <v>1.049993</v>
      </c>
      <c r="AJ171" s="57">
        <v>1.0007330000000001</v>
      </c>
      <c r="AK171" s="57">
        <v>1.0007330000000001</v>
      </c>
      <c r="AL171" s="57">
        <v>1.0626949999999999</v>
      </c>
      <c r="AM171" s="57">
        <v>0.97437300000000004</v>
      </c>
      <c r="AN171" s="57">
        <v>0.97437300000000004</v>
      </c>
      <c r="AO171" s="57">
        <v>0.98522900000000002</v>
      </c>
      <c r="AP171" s="57">
        <v>1.0492030000000001</v>
      </c>
      <c r="AQ171" s="57">
        <v>1.0492030000000001</v>
      </c>
      <c r="AR171" s="57">
        <v>0.97179599999999999</v>
      </c>
      <c r="AS171" s="57">
        <v>0.97179599999999999</v>
      </c>
      <c r="AT171" s="57">
        <v>1.029363</v>
      </c>
    </row>
    <row r="172" spans="1:46" x14ac:dyDescent="0.25">
      <c r="A172" s="65">
        <v>2021</v>
      </c>
      <c r="B172" s="65">
        <v>12</v>
      </c>
      <c r="C172" s="63">
        <v>8</v>
      </c>
      <c r="D172" s="64">
        <v>3</v>
      </c>
      <c r="E172" s="5">
        <v>1.0432760000000001</v>
      </c>
      <c r="F172" s="57">
        <v>1.0432760000000001</v>
      </c>
      <c r="G172" s="57">
        <v>0.97741500000000003</v>
      </c>
      <c r="H172" s="57">
        <v>0.97743800000000003</v>
      </c>
      <c r="I172" s="57">
        <v>0.98097400000000001</v>
      </c>
      <c r="J172" s="57">
        <v>0.98097400000000001</v>
      </c>
      <c r="K172" s="57">
        <v>0.98522900000000002</v>
      </c>
      <c r="L172" s="57">
        <v>0.98522900000000002</v>
      </c>
      <c r="M172" s="57">
        <v>1.049993</v>
      </c>
      <c r="N172" s="57">
        <v>1.049993</v>
      </c>
      <c r="O172" s="57">
        <v>1.029363</v>
      </c>
      <c r="P172" s="57">
        <v>1.029363</v>
      </c>
      <c r="Q172" s="57">
        <v>1.023226</v>
      </c>
      <c r="R172" s="57">
        <v>1.029363</v>
      </c>
      <c r="S172" s="57">
        <v>1.029363</v>
      </c>
      <c r="T172" s="57">
        <v>1.0432760000000001</v>
      </c>
      <c r="U172" s="57">
        <v>1.0432760000000001</v>
      </c>
      <c r="V172" s="57">
        <v>1.0626949999999999</v>
      </c>
      <c r="W172" s="57">
        <v>1.099723</v>
      </c>
      <c r="X172" s="57">
        <v>1.099723</v>
      </c>
      <c r="Y172" s="57">
        <v>1.0754969999999999</v>
      </c>
      <c r="Z172" s="57">
        <v>1.0754969999999999</v>
      </c>
      <c r="AA172" s="57">
        <v>0.98522900000000002</v>
      </c>
      <c r="AB172" s="57">
        <v>0.98522900000000002</v>
      </c>
      <c r="AC172" s="57">
        <v>0.97437300000000004</v>
      </c>
      <c r="AD172" s="57">
        <v>0.96695699999999996</v>
      </c>
      <c r="AE172" s="57">
        <v>1.058773</v>
      </c>
      <c r="AF172" s="57">
        <v>0.97193399999999996</v>
      </c>
      <c r="AG172" s="57">
        <v>0.97193399999999996</v>
      </c>
      <c r="AH172" s="57">
        <v>1.049993</v>
      </c>
      <c r="AI172" s="57">
        <v>1.049993</v>
      </c>
      <c r="AJ172" s="57">
        <v>1.0007330000000001</v>
      </c>
      <c r="AK172" s="57">
        <v>1.0007330000000001</v>
      </c>
      <c r="AL172" s="57">
        <v>1.0626949999999999</v>
      </c>
      <c r="AM172" s="57">
        <v>0.97437300000000004</v>
      </c>
      <c r="AN172" s="57">
        <v>0.97437300000000004</v>
      </c>
      <c r="AO172" s="57">
        <v>0.98522900000000002</v>
      </c>
      <c r="AP172" s="57">
        <v>1.0492030000000001</v>
      </c>
      <c r="AQ172" s="57">
        <v>1.0492030000000001</v>
      </c>
      <c r="AR172" s="57">
        <v>0.97179599999999999</v>
      </c>
      <c r="AS172" s="57">
        <v>0.97179599999999999</v>
      </c>
      <c r="AT172" s="57">
        <v>1.029363</v>
      </c>
    </row>
    <row r="173" spans="1:46" x14ac:dyDescent="0.25">
      <c r="A173" s="65">
        <v>2021</v>
      </c>
      <c r="B173" s="65">
        <v>12</v>
      </c>
      <c r="C173" s="63">
        <v>8</v>
      </c>
      <c r="D173" s="64">
        <v>4</v>
      </c>
      <c r="E173" s="5">
        <v>1.0432760000000001</v>
      </c>
      <c r="F173" s="57">
        <v>1.0432760000000001</v>
      </c>
      <c r="G173" s="57">
        <v>0.97741500000000003</v>
      </c>
      <c r="H173" s="57">
        <v>0.97743800000000003</v>
      </c>
      <c r="I173" s="57">
        <v>0.98097400000000001</v>
      </c>
      <c r="J173" s="57">
        <v>0.98097400000000001</v>
      </c>
      <c r="K173" s="57">
        <v>0.98522900000000002</v>
      </c>
      <c r="L173" s="57">
        <v>0.98522900000000002</v>
      </c>
      <c r="M173" s="57">
        <v>1.049993</v>
      </c>
      <c r="N173" s="57">
        <v>1.049993</v>
      </c>
      <c r="O173" s="57">
        <v>1.029363</v>
      </c>
      <c r="P173" s="57">
        <v>1.029363</v>
      </c>
      <c r="Q173" s="57">
        <v>1.023226</v>
      </c>
      <c r="R173" s="57">
        <v>1.029363</v>
      </c>
      <c r="S173" s="57">
        <v>1.029363</v>
      </c>
      <c r="T173" s="57">
        <v>1.0432760000000001</v>
      </c>
      <c r="U173" s="57">
        <v>1.0432760000000001</v>
      </c>
      <c r="V173" s="57">
        <v>1.0626949999999999</v>
      </c>
      <c r="W173" s="57">
        <v>1.099723</v>
      </c>
      <c r="X173" s="57">
        <v>1.099723</v>
      </c>
      <c r="Y173" s="57">
        <v>1.0754969999999999</v>
      </c>
      <c r="Z173" s="57">
        <v>1.0754969999999999</v>
      </c>
      <c r="AA173" s="57">
        <v>0.98522900000000002</v>
      </c>
      <c r="AB173" s="57">
        <v>0.98522900000000002</v>
      </c>
      <c r="AC173" s="57">
        <v>0.97437300000000004</v>
      </c>
      <c r="AD173" s="57">
        <v>0.96695699999999996</v>
      </c>
      <c r="AE173" s="57">
        <v>1.058773</v>
      </c>
      <c r="AF173" s="57">
        <v>0.97193399999999996</v>
      </c>
      <c r="AG173" s="57">
        <v>0.97193399999999996</v>
      </c>
      <c r="AH173" s="57">
        <v>1.049993</v>
      </c>
      <c r="AI173" s="57">
        <v>1.049993</v>
      </c>
      <c r="AJ173" s="57">
        <v>1.0007330000000001</v>
      </c>
      <c r="AK173" s="57">
        <v>1.0007330000000001</v>
      </c>
      <c r="AL173" s="57">
        <v>1.0626949999999999</v>
      </c>
      <c r="AM173" s="57">
        <v>0.97437300000000004</v>
      </c>
      <c r="AN173" s="57">
        <v>0.97437300000000004</v>
      </c>
      <c r="AO173" s="57">
        <v>0.98522900000000002</v>
      </c>
      <c r="AP173" s="57">
        <v>1.0492030000000001</v>
      </c>
      <c r="AQ173" s="57">
        <v>1.0492030000000001</v>
      </c>
      <c r="AR173" s="57">
        <v>0.97179599999999999</v>
      </c>
      <c r="AS173" s="57">
        <v>0.97179599999999999</v>
      </c>
      <c r="AT173" s="57">
        <v>1.029363</v>
      </c>
    </row>
    <row r="174" spans="1:46" x14ac:dyDescent="0.25">
      <c r="A174" s="65">
        <v>2021</v>
      </c>
      <c r="B174" s="65">
        <v>12</v>
      </c>
      <c r="C174" s="63">
        <v>8</v>
      </c>
      <c r="D174" s="64">
        <v>5</v>
      </c>
      <c r="E174" s="5">
        <v>1.0432760000000001</v>
      </c>
      <c r="F174" s="57">
        <v>1.0432760000000001</v>
      </c>
      <c r="G174" s="57">
        <v>0.97741500000000003</v>
      </c>
      <c r="H174" s="57">
        <v>0.97743800000000003</v>
      </c>
      <c r="I174" s="57">
        <v>0.98097400000000001</v>
      </c>
      <c r="J174" s="57">
        <v>0.98097400000000001</v>
      </c>
      <c r="K174" s="57">
        <v>0.98522900000000002</v>
      </c>
      <c r="L174" s="57">
        <v>0.98522900000000002</v>
      </c>
      <c r="M174" s="57">
        <v>1.049993</v>
      </c>
      <c r="N174" s="57">
        <v>1.049993</v>
      </c>
      <c r="O174" s="57">
        <v>1.029363</v>
      </c>
      <c r="P174" s="57">
        <v>1.029363</v>
      </c>
      <c r="Q174" s="57">
        <v>1.023226</v>
      </c>
      <c r="R174" s="57">
        <v>1.029363</v>
      </c>
      <c r="S174" s="57">
        <v>1.029363</v>
      </c>
      <c r="T174" s="57">
        <v>1.0432760000000001</v>
      </c>
      <c r="U174" s="57">
        <v>1.0432760000000001</v>
      </c>
      <c r="V174" s="57">
        <v>1.0626949999999999</v>
      </c>
      <c r="W174" s="57">
        <v>1.099723</v>
      </c>
      <c r="X174" s="57">
        <v>1.099723</v>
      </c>
      <c r="Y174" s="57">
        <v>1.0754969999999999</v>
      </c>
      <c r="Z174" s="57">
        <v>1.0754969999999999</v>
      </c>
      <c r="AA174" s="57">
        <v>0.98522900000000002</v>
      </c>
      <c r="AB174" s="57">
        <v>0.98522900000000002</v>
      </c>
      <c r="AC174" s="57">
        <v>0.97437300000000004</v>
      </c>
      <c r="AD174" s="57">
        <v>0.96695699999999996</v>
      </c>
      <c r="AE174" s="57">
        <v>1.058773</v>
      </c>
      <c r="AF174" s="57">
        <v>0.97193399999999996</v>
      </c>
      <c r="AG174" s="57">
        <v>0.97193399999999996</v>
      </c>
      <c r="AH174" s="57">
        <v>1.049993</v>
      </c>
      <c r="AI174" s="57">
        <v>1.049993</v>
      </c>
      <c r="AJ174" s="57">
        <v>1.0007330000000001</v>
      </c>
      <c r="AK174" s="57">
        <v>1.0007330000000001</v>
      </c>
      <c r="AL174" s="57">
        <v>1.0626949999999999</v>
      </c>
      <c r="AM174" s="57">
        <v>0.97437300000000004</v>
      </c>
      <c r="AN174" s="57">
        <v>0.97437300000000004</v>
      </c>
      <c r="AO174" s="57">
        <v>0.98522900000000002</v>
      </c>
      <c r="AP174" s="57">
        <v>1.0492030000000001</v>
      </c>
      <c r="AQ174" s="57">
        <v>1.0492030000000001</v>
      </c>
      <c r="AR174" s="57">
        <v>0.97179599999999999</v>
      </c>
      <c r="AS174" s="57">
        <v>0.97179599999999999</v>
      </c>
      <c r="AT174" s="57">
        <v>1.029363</v>
      </c>
    </row>
    <row r="175" spans="1:46" x14ac:dyDescent="0.25">
      <c r="A175" s="65">
        <v>2021</v>
      </c>
      <c r="B175" s="65">
        <v>12</v>
      </c>
      <c r="C175" s="63">
        <v>8</v>
      </c>
      <c r="D175" s="64">
        <v>6</v>
      </c>
      <c r="E175" s="5">
        <v>1.0432760000000001</v>
      </c>
      <c r="F175" s="57">
        <v>1.0432760000000001</v>
      </c>
      <c r="G175" s="57">
        <v>0.97741500000000003</v>
      </c>
      <c r="H175" s="57">
        <v>0.97743800000000003</v>
      </c>
      <c r="I175" s="57">
        <v>0.98097400000000001</v>
      </c>
      <c r="J175" s="57">
        <v>0.98097400000000001</v>
      </c>
      <c r="K175" s="57">
        <v>0.98522900000000002</v>
      </c>
      <c r="L175" s="57">
        <v>0.98522900000000002</v>
      </c>
      <c r="M175" s="57">
        <v>1.049993</v>
      </c>
      <c r="N175" s="57">
        <v>1.049993</v>
      </c>
      <c r="O175" s="57">
        <v>1.029363</v>
      </c>
      <c r="P175" s="57">
        <v>1.029363</v>
      </c>
      <c r="Q175" s="57">
        <v>1.023226</v>
      </c>
      <c r="R175" s="57">
        <v>1.029363</v>
      </c>
      <c r="S175" s="57">
        <v>1.029363</v>
      </c>
      <c r="T175" s="57">
        <v>1.0432760000000001</v>
      </c>
      <c r="U175" s="57">
        <v>1.0432760000000001</v>
      </c>
      <c r="V175" s="57">
        <v>1.0626949999999999</v>
      </c>
      <c r="W175" s="57">
        <v>1.099723</v>
      </c>
      <c r="X175" s="57">
        <v>1.099723</v>
      </c>
      <c r="Y175" s="57">
        <v>1.0754969999999999</v>
      </c>
      <c r="Z175" s="57">
        <v>1.0754969999999999</v>
      </c>
      <c r="AA175" s="57">
        <v>0.98522900000000002</v>
      </c>
      <c r="AB175" s="57">
        <v>0.98522900000000002</v>
      </c>
      <c r="AC175" s="57">
        <v>0.97437300000000004</v>
      </c>
      <c r="AD175" s="57">
        <v>0.96695699999999996</v>
      </c>
      <c r="AE175" s="57">
        <v>1.058773</v>
      </c>
      <c r="AF175" s="57">
        <v>0.97193399999999996</v>
      </c>
      <c r="AG175" s="57">
        <v>0.97193399999999996</v>
      </c>
      <c r="AH175" s="57">
        <v>1.049993</v>
      </c>
      <c r="AI175" s="57">
        <v>1.049993</v>
      </c>
      <c r="AJ175" s="57">
        <v>1.0007330000000001</v>
      </c>
      <c r="AK175" s="57">
        <v>1.0007330000000001</v>
      </c>
      <c r="AL175" s="57">
        <v>1.0626949999999999</v>
      </c>
      <c r="AM175" s="57">
        <v>0.97437300000000004</v>
      </c>
      <c r="AN175" s="57">
        <v>0.97437300000000004</v>
      </c>
      <c r="AO175" s="57">
        <v>0.98522900000000002</v>
      </c>
      <c r="AP175" s="57">
        <v>1.0492030000000001</v>
      </c>
      <c r="AQ175" s="57">
        <v>1.0492030000000001</v>
      </c>
      <c r="AR175" s="57">
        <v>0.97179599999999999</v>
      </c>
      <c r="AS175" s="57">
        <v>0.97179599999999999</v>
      </c>
      <c r="AT175" s="57">
        <v>1.029363</v>
      </c>
    </row>
    <row r="176" spans="1:46" x14ac:dyDescent="0.25">
      <c r="A176" s="65">
        <v>2021</v>
      </c>
      <c r="B176" s="65">
        <v>12</v>
      </c>
      <c r="C176" s="63">
        <v>8</v>
      </c>
      <c r="D176" s="64">
        <v>7</v>
      </c>
      <c r="E176" s="5">
        <v>1.0432760000000001</v>
      </c>
      <c r="F176" s="57">
        <v>1.0432760000000001</v>
      </c>
      <c r="G176" s="57">
        <v>0.97741500000000003</v>
      </c>
      <c r="H176" s="57">
        <v>0.97743800000000003</v>
      </c>
      <c r="I176" s="57">
        <v>0.98097400000000001</v>
      </c>
      <c r="J176" s="57">
        <v>0.98097400000000001</v>
      </c>
      <c r="K176" s="57">
        <v>0.98522900000000002</v>
      </c>
      <c r="L176" s="57">
        <v>0.98522900000000002</v>
      </c>
      <c r="M176" s="57">
        <v>1.049993</v>
      </c>
      <c r="N176" s="57">
        <v>1.049993</v>
      </c>
      <c r="O176" s="57">
        <v>1.029363</v>
      </c>
      <c r="P176" s="57">
        <v>1.029363</v>
      </c>
      <c r="Q176" s="57">
        <v>1.023226</v>
      </c>
      <c r="R176" s="57">
        <v>1.029363</v>
      </c>
      <c r="S176" s="57">
        <v>1.029363</v>
      </c>
      <c r="T176" s="57">
        <v>1.0432760000000001</v>
      </c>
      <c r="U176" s="57">
        <v>1.0432760000000001</v>
      </c>
      <c r="V176" s="57">
        <v>1.0626949999999999</v>
      </c>
      <c r="W176" s="57">
        <v>1.099723</v>
      </c>
      <c r="X176" s="57">
        <v>1.099723</v>
      </c>
      <c r="Y176" s="57">
        <v>1.0754969999999999</v>
      </c>
      <c r="Z176" s="57">
        <v>1.0754969999999999</v>
      </c>
      <c r="AA176" s="57">
        <v>0.98522900000000002</v>
      </c>
      <c r="AB176" s="57">
        <v>0.98522900000000002</v>
      </c>
      <c r="AC176" s="57">
        <v>0.97437300000000004</v>
      </c>
      <c r="AD176" s="57">
        <v>0.96695699999999996</v>
      </c>
      <c r="AE176" s="57">
        <v>1.058773</v>
      </c>
      <c r="AF176" s="57">
        <v>0.97193399999999996</v>
      </c>
      <c r="AG176" s="57">
        <v>0.97193399999999996</v>
      </c>
      <c r="AH176" s="57">
        <v>1.049993</v>
      </c>
      <c r="AI176" s="57">
        <v>1.049993</v>
      </c>
      <c r="AJ176" s="57">
        <v>1.0007330000000001</v>
      </c>
      <c r="AK176" s="57">
        <v>1.0007330000000001</v>
      </c>
      <c r="AL176" s="57">
        <v>1.0626949999999999</v>
      </c>
      <c r="AM176" s="57">
        <v>0.97437300000000004</v>
      </c>
      <c r="AN176" s="57">
        <v>0.97437300000000004</v>
      </c>
      <c r="AO176" s="57">
        <v>0.98522900000000002</v>
      </c>
      <c r="AP176" s="57">
        <v>1.0492030000000001</v>
      </c>
      <c r="AQ176" s="57">
        <v>1.0492030000000001</v>
      </c>
      <c r="AR176" s="57">
        <v>0.97179599999999999</v>
      </c>
      <c r="AS176" s="57">
        <v>0.97179599999999999</v>
      </c>
      <c r="AT176" s="57">
        <v>1.029363</v>
      </c>
    </row>
    <row r="177" spans="1:46" x14ac:dyDescent="0.25">
      <c r="A177" s="65">
        <v>2021</v>
      </c>
      <c r="B177" s="65">
        <v>12</v>
      </c>
      <c r="C177" s="63">
        <v>8</v>
      </c>
      <c r="D177" s="64">
        <v>8</v>
      </c>
      <c r="E177" s="5">
        <v>1.0432760000000001</v>
      </c>
      <c r="F177" s="57">
        <v>1.0432760000000001</v>
      </c>
      <c r="G177" s="57">
        <v>0.97741500000000003</v>
      </c>
      <c r="H177" s="57">
        <v>0.97743800000000003</v>
      </c>
      <c r="I177" s="57">
        <v>0.98097400000000001</v>
      </c>
      <c r="J177" s="57">
        <v>0.98097400000000001</v>
      </c>
      <c r="K177" s="57">
        <v>0.98522900000000002</v>
      </c>
      <c r="L177" s="57">
        <v>0.98522900000000002</v>
      </c>
      <c r="M177" s="57">
        <v>1.049993</v>
      </c>
      <c r="N177" s="57">
        <v>1.049993</v>
      </c>
      <c r="O177" s="57">
        <v>1.029363</v>
      </c>
      <c r="P177" s="57">
        <v>1.029363</v>
      </c>
      <c r="Q177" s="57">
        <v>1.023226</v>
      </c>
      <c r="R177" s="57">
        <v>1.029363</v>
      </c>
      <c r="S177" s="57">
        <v>1.029363</v>
      </c>
      <c r="T177" s="57">
        <v>1.0432760000000001</v>
      </c>
      <c r="U177" s="57">
        <v>1.0432760000000001</v>
      </c>
      <c r="V177" s="57">
        <v>1.0626949999999999</v>
      </c>
      <c r="W177" s="57">
        <v>1.099723</v>
      </c>
      <c r="X177" s="57">
        <v>1.099723</v>
      </c>
      <c r="Y177" s="57">
        <v>1.0754969999999999</v>
      </c>
      <c r="Z177" s="57">
        <v>1.0754969999999999</v>
      </c>
      <c r="AA177" s="57">
        <v>0.98522900000000002</v>
      </c>
      <c r="AB177" s="57">
        <v>0.98522900000000002</v>
      </c>
      <c r="AC177" s="57">
        <v>0.97437300000000004</v>
      </c>
      <c r="AD177" s="57">
        <v>0.96695699999999996</v>
      </c>
      <c r="AE177" s="57">
        <v>1.058773</v>
      </c>
      <c r="AF177" s="57">
        <v>0.97193399999999996</v>
      </c>
      <c r="AG177" s="57">
        <v>0.97193399999999996</v>
      </c>
      <c r="AH177" s="57">
        <v>1.049993</v>
      </c>
      <c r="AI177" s="57">
        <v>1.049993</v>
      </c>
      <c r="AJ177" s="57">
        <v>1.0007330000000001</v>
      </c>
      <c r="AK177" s="57">
        <v>1.0007330000000001</v>
      </c>
      <c r="AL177" s="57">
        <v>1.0626949999999999</v>
      </c>
      <c r="AM177" s="57">
        <v>0.97437300000000004</v>
      </c>
      <c r="AN177" s="57">
        <v>0.97437300000000004</v>
      </c>
      <c r="AO177" s="57">
        <v>0.98522900000000002</v>
      </c>
      <c r="AP177" s="57">
        <v>1.0492030000000001</v>
      </c>
      <c r="AQ177" s="57">
        <v>1.0492030000000001</v>
      </c>
      <c r="AR177" s="57">
        <v>0.97179599999999999</v>
      </c>
      <c r="AS177" s="57">
        <v>0.97179599999999999</v>
      </c>
      <c r="AT177" s="57">
        <v>1.029363</v>
      </c>
    </row>
    <row r="178" spans="1:46" x14ac:dyDescent="0.25">
      <c r="A178" s="65">
        <v>2021</v>
      </c>
      <c r="B178" s="65">
        <v>12</v>
      </c>
      <c r="C178" s="63">
        <v>8</v>
      </c>
      <c r="D178" s="64">
        <v>9</v>
      </c>
      <c r="E178" s="5">
        <v>1.0432760000000001</v>
      </c>
      <c r="F178" s="57">
        <v>1.0432760000000001</v>
      </c>
      <c r="G178" s="57">
        <v>0.97741500000000003</v>
      </c>
      <c r="H178" s="57">
        <v>0.97743800000000003</v>
      </c>
      <c r="I178" s="57">
        <v>0.98097400000000001</v>
      </c>
      <c r="J178" s="57">
        <v>0.98097400000000001</v>
      </c>
      <c r="K178" s="57">
        <v>0.98522900000000002</v>
      </c>
      <c r="L178" s="57">
        <v>0.98522900000000002</v>
      </c>
      <c r="M178" s="57">
        <v>1.049993</v>
      </c>
      <c r="N178" s="57">
        <v>1.049993</v>
      </c>
      <c r="O178" s="57">
        <v>1.029363</v>
      </c>
      <c r="P178" s="57">
        <v>1.029363</v>
      </c>
      <c r="Q178" s="57">
        <v>1.023226</v>
      </c>
      <c r="R178" s="57">
        <v>1.029363</v>
      </c>
      <c r="S178" s="57">
        <v>1.029363</v>
      </c>
      <c r="T178" s="57">
        <v>1.0432760000000001</v>
      </c>
      <c r="U178" s="57">
        <v>1.0432760000000001</v>
      </c>
      <c r="V178" s="57">
        <v>1.0626949999999999</v>
      </c>
      <c r="W178" s="57">
        <v>1.099723</v>
      </c>
      <c r="X178" s="57">
        <v>1.099723</v>
      </c>
      <c r="Y178" s="57">
        <v>1.0754969999999999</v>
      </c>
      <c r="Z178" s="57">
        <v>1.0754969999999999</v>
      </c>
      <c r="AA178" s="57">
        <v>0.98522900000000002</v>
      </c>
      <c r="AB178" s="57">
        <v>0.98522900000000002</v>
      </c>
      <c r="AC178" s="57">
        <v>0.97437300000000004</v>
      </c>
      <c r="AD178" s="57">
        <v>0.96695699999999996</v>
      </c>
      <c r="AE178" s="57">
        <v>1.058773</v>
      </c>
      <c r="AF178" s="57">
        <v>0.97193399999999996</v>
      </c>
      <c r="AG178" s="57">
        <v>0.97193399999999996</v>
      </c>
      <c r="AH178" s="57">
        <v>1.049993</v>
      </c>
      <c r="AI178" s="57">
        <v>1.049993</v>
      </c>
      <c r="AJ178" s="57">
        <v>1.0007330000000001</v>
      </c>
      <c r="AK178" s="57">
        <v>1.0007330000000001</v>
      </c>
      <c r="AL178" s="57">
        <v>1.0626949999999999</v>
      </c>
      <c r="AM178" s="57">
        <v>0.97437300000000004</v>
      </c>
      <c r="AN178" s="57">
        <v>0.97437300000000004</v>
      </c>
      <c r="AO178" s="57">
        <v>0.98522900000000002</v>
      </c>
      <c r="AP178" s="57">
        <v>1.0492030000000001</v>
      </c>
      <c r="AQ178" s="57">
        <v>1.0492030000000001</v>
      </c>
      <c r="AR178" s="57">
        <v>0.97179599999999999</v>
      </c>
      <c r="AS178" s="57">
        <v>0.97179599999999999</v>
      </c>
      <c r="AT178" s="57">
        <v>1.029363</v>
      </c>
    </row>
    <row r="179" spans="1:46" x14ac:dyDescent="0.25">
      <c r="A179" s="65">
        <v>2021</v>
      </c>
      <c r="B179" s="65">
        <v>12</v>
      </c>
      <c r="C179" s="63">
        <v>8</v>
      </c>
      <c r="D179" s="64">
        <v>10</v>
      </c>
      <c r="E179" s="5">
        <v>1.0432760000000001</v>
      </c>
      <c r="F179" s="57">
        <v>1.0432760000000001</v>
      </c>
      <c r="G179" s="57">
        <v>0.97741500000000003</v>
      </c>
      <c r="H179" s="57">
        <v>0.97743800000000003</v>
      </c>
      <c r="I179" s="57">
        <v>0.98097400000000001</v>
      </c>
      <c r="J179" s="57">
        <v>0.98097400000000001</v>
      </c>
      <c r="K179" s="57">
        <v>0.98522900000000002</v>
      </c>
      <c r="L179" s="57">
        <v>0.98522900000000002</v>
      </c>
      <c r="M179" s="57">
        <v>1.049993</v>
      </c>
      <c r="N179" s="57">
        <v>1.049993</v>
      </c>
      <c r="O179" s="57">
        <v>1.029363</v>
      </c>
      <c r="P179" s="57">
        <v>1.029363</v>
      </c>
      <c r="Q179" s="57">
        <v>1.023226</v>
      </c>
      <c r="R179" s="57">
        <v>1.029363</v>
      </c>
      <c r="S179" s="57">
        <v>1.029363</v>
      </c>
      <c r="T179" s="57">
        <v>1.0432760000000001</v>
      </c>
      <c r="U179" s="57">
        <v>1.0432760000000001</v>
      </c>
      <c r="V179" s="57">
        <v>1.0626949999999999</v>
      </c>
      <c r="W179" s="57">
        <v>1.099723</v>
      </c>
      <c r="X179" s="57">
        <v>1.099723</v>
      </c>
      <c r="Y179" s="57">
        <v>1.0754969999999999</v>
      </c>
      <c r="Z179" s="57">
        <v>1.0754969999999999</v>
      </c>
      <c r="AA179" s="57">
        <v>0.98522900000000002</v>
      </c>
      <c r="AB179" s="57">
        <v>0.98522900000000002</v>
      </c>
      <c r="AC179" s="57">
        <v>0.97437300000000004</v>
      </c>
      <c r="AD179" s="57">
        <v>0.96695699999999996</v>
      </c>
      <c r="AE179" s="57">
        <v>1.058773</v>
      </c>
      <c r="AF179" s="57">
        <v>0.97193399999999996</v>
      </c>
      <c r="AG179" s="57">
        <v>0.97193399999999996</v>
      </c>
      <c r="AH179" s="57">
        <v>1.049993</v>
      </c>
      <c r="AI179" s="57">
        <v>1.049993</v>
      </c>
      <c r="AJ179" s="57">
        <v>1.0007330000000001</v>
      </c>
      <c r="AK179" s="57">
        <v>1.0007330000000001</v>
      </c>
      <c r="AL179" s="57">
        <v>1.0626949999999999</v>
      </c>
      <c r="AM179" s="57">
        <v>0.97437300000000004</v>
      </c>
      <c r="AN179" s="57">
        <v>0.97437300000000004</v>
      </c>
      <c r="AO179" s="57">
        <v>0.98522900000000002</v>
      </c>
      <c r="AP179" s="57">
        <v>1.0492030000000001</v>
      </c>
      <c r="AQ179" s="57">
        <v>1.0492030000000001</v>
      </c>
      <c r="AR179" s="57">
        <v>0.97179599999999999</v>
      </c>
      <c r="AS179" s="57">
        <v>0.97179599999999999</v>
      </c>
      <c r="AT179" s="57">
        <v>1.029363</v>
      </c>
    </row>
    <row r="180" spans="1:46" x14ac:dyDescent="0.25">
      <c r="A180" s="65">
        <v>2021</v>
      </c>
      <c r="B180" s="65">
        <v>12</v>
      </c>
      <c r="C180" s="63">
        <v>8</v>
      </c>
      <c r="D180" s="64">
        <v>11</v>
      </c>
      <c r="E180" s="5">
        <v>1.0432760000000001</v>
      </c>
      <c r="F180" s="57">
        <v>1.0432760000000001</v>
      </c>
      <c r="G180" s="57">
        <v>0.97741500000000003</v>
      </c>
      <c r="H180" s="57">
        <v>0.97743800000000003</v>
      </c>
      <c r="I180" s="57">
        <v>0.98097400000000001</v>
      </c>
      <c r="J180" s="57">
        <v>0.98097400000000001</v>
      </c>
      <c r="K180" s="57">
        <v>0.98522900000000002</v>
      </c>
      <c r="L180" s="57">
        <v>0.98522900000000002</v>
      </c>
      <c r="M180" s="57">
        <v>1.049993</v>
      </c>
      <c r="N180" s="57">
        <v>1.049993</v>
      </c>
      <c r="O180" s="57">
        <v>1.029363</v>
      </c>
      <c r="P180" s="57">
        <v>1.029363</v>
      </c>
      <c r="Q180" s="57">
        <v>1.023226</v>
      </c>
      <c r="R180" s="57">
        <v>1.029363</v>
      </c>
      <c r="S180" s="57">
        <v>1.029363</v>
      </c>
      <c r="T180" s="57">
        <v>1.0432760000000001</v>
      </c>
      <c r="U180" s="57">
        <v>1.0432760000000001</v>
      </c>
      <c r="V180" s="57">
        <v>1.0626949999999999</v>
      </c>
      <c r="W180" s="57">
        <v>1.099723</v>
      </c>
      <c r="X180" s="57">
        <v>1.099723</v>
      </c>
      <c r="Y180" s="57">
        <v>1.0754969999999999</v>
      </c>
      <c r="Z180" s="57">
        <v>1.0754969999999999</v>
      </c>
      <c r="AA180" s="57">
        <v>0.98522900000000002</v>
      </c>
      <c r="AB180" s="57">
        <v>0.98522900000000002</v>
      </c>
      <c r="AC180" s="57">
        <v>0.97437300000000004</v>
      </c>
      <c r="AD180" s="57">
        <v>0.96695699999999996</v>
      </c>
      <c r="AE180" s="57">
        <v>1.058773</v>
      </c>
      <c r="AF180" s="57">
        <v>0.97193399999999996</v>
      </c>
      <c r="AG180" s="57">
        <v>0.97193399999999996</v>
      </c>
      <c r="AH180" s="57">
        <v>1.049993</v>
      </c>
      <c r="AI180" s="57">
        <v>1.049993</v>
      </c>
      <c r="AJ180" s="57">
        <v>1.0007330000000001</v>
      </c>
      <c r="AK180" s="57">
        <v>1.0007330000000001</v>
      </c>
      <c r="AL180" s="57">
        <v>1.0626949999999999</v>
      </c>
      <c r="AM180" s="57">
        <v>0.97437300000000004</v>
      </c>
      <c r="AN180" s="57">
        <v>0.97437300000000004</v>
      </c>
      <c r="AO180" s="57">
        <v>0.98522900000000002</v>
      </c>
      <c r="AP180" s="57">
        <v>1.0492030000000001</v>
      </c>
      <c r="AQ180" s="57">
        <v>1.0492030000000001</v>
      </c>
      <c r="AR180" s="57">
        <v>0.97179599999999999</v>
      </c>
      <c r="AS180" s="57">
        <v>0.97179599999999999</v>
      </c>
      <c r="AT180" s="57">
        <v>1.029363</v>
      </c>
    </row>
    <row r="181" spans="1:46" x14ac:dyDescent="0.25">
      <c r="A181" s="65">
        <v>2021</v>
      </c>
      <c r="B181" s="65">
        <v>12</v>
      </c>
      <c r="C181" s="63">
        <v>8</v>
      </c>
      <c r="D181" s="64">
        <v>12</v>
      </c>
      <c r="E181" s="5">
        <v>1.0432760000000001</v>
      </c>
      <c r="F181" s="57">
        <v>1.0432760000000001</v>
      </c>
      <c r="G181" s="57">
        <v>0.97741500000000003</v>
      </c>
      <c r="H181" s="57">
        <v>0.97743800000000003</v>
      </c>
      <c r="I181" s="57">
        <v>0.98097400000000001</v>
      </c>
      <c r="J181" s="57">
        <v>0.98097400000000001</v>
      </c>
      <c r="K181" s="57">
        <v>0.98522900000000002</v>
      </c>
      <c r="L181" s="57">
        <v>0.98522900000000002</v>
      </c>
      <c r="M181" s="57">
        <v>1.049993</v>
      </c>
      <c r="N181" s="57">
        <v>1.049993</v>
      </c>
      <c r="O181" s="57">
        <v>1.029363</v>
      </c>
      <c r="P181" s="57">
        <v>1.029363</v>
      </c>
      <c r="Q181" s="57">
        <v>1.023226</v>
      </c>
      <c r="R181" s="57">
        <v>1.029363</v>
      </c>
      <c r="S181" s="57">
        <v>1.029363</v>
      </c>
      <c r="T181" s="57">
        <v>1.0432760000000001</v>
      </c>
      <c r="U181" s="57">
        <v>1.0432760000000001</v>
      </c>
      <c r="V181" s="57">
        <v>1.0626949999999999</v>
      </c>
      <c r="W181" s="57">
        <v>1.099723</v>
      </c>
      <c r="X181" s="57">
        <v>1.099723</v>
      </c>
      <c r="Y181" s="57">
        <v>1.0754969999999999</v>
      </c>
      <c r="Z181" s="57">
        <v>1.0754969999999999</v>
      </c>
      <c r="AA181" s="57">
        <v>0.98522900000000002</v>
      </c>
      <c r="AB181" s="57">
        <v>0.98522900000000002</v>
      </c>
      <c r="AC181" s="57">
        <v>0.97437300000000004</v>
      </c>
      <c r="AD181" s="57">
        <v>0.96695699999999996</v>
      </c>
      <c r="AE181" s="57">
        <v>1.058773</v>
      </c>
      <c r="AF181" s="57">
        <v>0.97193399999999996</v>
      </c>
      <c r="AG181" s="57">
        <v>0.97193399999999996</v>
      </c>
      <c r="AH181" s="57">
        <v>1.049993</v>
      </c>
      <c r="AI181" s="57">
        <v>1.049993</v>
      </c>
      <c r="AJ181" s="57">
        <v>1.0007330000000001</v>
      </c>
      <c r="AK181" s="57">
        <v>1.0007330000000001</v>
      </c>
      <c r="AL181" s="57">
        <v>1.0626949999999999</v>
      </c>
      <c r="AM181" s="57">
        <v>0.97437300000000004</v>
      </c>
      <c r="AN181" s="57">
        <v>0.97437300000000004</v>
      </c>
      <c r="AO181" s="57">
        <v>0.98522900000000002</v>
      </c>
      <c r="AP181" s="57">
        <v>1.0492030000000001</v>
      </c>
      <c r="AQ181" s="57">
        <v>1.0492030000000001</v>
      </c>
      <c r="AR181" s="57">
        <v>0.97179599999999999</v>
      </c>
      <c r="AS181" s="57">
        <v>0.97179599999999999</v>
      </c>
      <c r="AT181" s="57">
        <v>1.029363</v>
      </c>
    </row>
    <row r="182" spans="1:46" x14ac:dyDescent="0.25">
      <c r="A182" s="65">
        <v>2021</v>
      </c>
      <c r="B182" s="65">
        <v>12</v>
      </c>
      <c r="C182" s="63">
        <v>8</v>
      </c>
      <c r="D182" s="64">
        <v>13</v>
      </c>
      <c r="E182" s="5">
        <v>1.0432760000000001</v>
      </c>
      <c r="F182" s="57">
        <v>1.0432760000000001</v>
      </c>
      <c r="G182" s="57">
        <v>0.97741500000000003</v>
      </c>
      <c r="H182" s="57">
        <v>0.97743800000000003</v>
      </c>
      <c r="I182" s="57">
        <v>0.98097400000000001</v>
      </c>
      <c r="J182" s="57">
        <v>0.98097400000000001</v>
      </c>
      <c r="K182" s="57">
        <v>0.98522900000000002</v>
      </c>
      <c r="L182" s="57">
        <v>0.98522900000000002</v>
      </c>
      <c r="M182" s="57">
        <v>1.049993</v>
      </c>
      <c r="N182" s="57">
        <v>1.049993</v>
      </c>
      <c r="O182" s="57">
        <v>1.029363</v>
      </c>
      <c r="P182" s="57">
        <v>1.029363</v>
      </c>
      <c r="Q182" s="57">
        <v>1.023226</v>
      </c>
      <c r="R182" s="57">
        <v>1.029363</v>
      </c>
      <c r="S182" s="57">
        <v>1.029363</v>
      </c>
      <c r="T182" s="57">
        <v>1.0432760000000001</v>
      </c>
      <c r="U182" s="57">
        <v>1.0432760000000001</v>
      </c>
      <c r="V182" s="57">
        <v>1.0626949999999999</v>
      </c>
      <c r="W182" s="57">
        <v>1.099723</v>
      </c>
      <c r="X182" s="57">
        <v>1.099723</v>
      </c>
      <c r="Y182" s="57">
        <v>1.0754969999999999</v>
      </c>
      <c r="Z182" s="57">
        <v>1.0754969999999999</v>
      </c>
      <c r="AA182" s="57">
        <v>0.98522900000000002</v>
      </c>
      <c r="AB182" s="57">
        <v>0.98522900000000002</v>
      </c>
      <c r="AC182" s="57">
        <v>0.97437300000000004</v>
      </c>
      <c r="AD182" s="57">
        <v>0.96695699999999996</v>
      </c>
      <c r="AE182" s="57">
        <v>1.058773</v>
      </c>
      <c r="AF182" s="57">
        <v>0.97193399999999996</v>
      </c>
      <c r="AG182" s="57">
        <v>0.97193399999999996</v>
      </c>
      <c r="AH182" s="57">
        <v>1.049993</v>
      </c>
      <c r="AI182" s="57">
        <v>1.049993</v>
      </c>
      <c r="AJ182" s="57">
        <v>1.0007330000000001</v>
      </c>
      <c r="AK182" s="57">
        <v>1.0007330000000001</v>
      </c>
      <c r="AL182" s="57">
        <v>1.0626949999999999</v>
      </c>
      <c r="AM182" s="57">
        <v>0.97437300000000004</v>
      </c>
      <c r="AN182" s="57">
        <v>0.97437300000000004</v>
      </c>
      <c r="AO182" s="57">
        <v>0.98522900000000002</v>
      </c>
      <c r="AP182" s="57">
        <v>1.0492030000000001</v>
      </c>
      <c r="AQ182" s="57">
        <v>1.0492030000000001</v>
      </c>
      <c r="AR182" s="57">
        <v>0.97179599999999999</v>
      </c>
      <c r="AS182" s="57">
        <v>0.97179599999999999</v>
      </c>
      <c r="AT182" s="57">
        <v>1.029363</v>
      </c>
    </row>
    <row r="183" spans="1:46" x14ac:dyDescent="0.25">
      <c r="A183" s="65">
        <v>2021</v>
      </c>
      <c r="B183" s="65">
        <v>12</v>
      </c>
      <c r="C183" s="63">
        <v>8</v>
      </c>
      <c r="D183" s="64">
        <v>14</v>
      </c>
      <c r="E183" s="5">
        <v>1.0432760000000001</v>
      </c>
      <c r="F183" s="57">
        <v>1.0432760000000001</v>
      </c>
      <c r="G183" s="57">
        <v>0.97741500000000003</v>
      </c>
      <c r="H183" s="57">
        <v>0.97743800000000003</v>
      </c>
      <c r="I183" s="57">
        <v>0.98097400000000001</v>
      </c>
      <c r="J183" s="57">
        <v>0.98097400000000001</v>
      </c>
      <c r="K183" s="57">
        <v>0.98522900000000002</v>
      </c>
      <c r="L183" s="57">
        <v>0.98522900000000002</v>
      </c>
      <c r="M183" s="57">
        <v>1.049993</v>
      </c>
      <c r="N183" s="57">
        <v>1.049993</v>
      </c>
      <c r="O183" s="57">
        <v>1.029363</v>
      </c>
      <c r="P183" s="57">
        <v>1.029363</v>
      </c>
      <c r="Q183" s="57">
        <v>1.023226</v>
      </c>
      <c r="R183" s="57">
        <v>1.029363</v>
      </c>
      <c r="S183" s="57">
        <v>1.029363</v>
      </c>
      <c r="T183" s="57">
        <v>1.0432760000000001</v>
      </c>
      <c r="U183" s="57">
        <v>1.0432760000000001</v>
      </c>
      <c r="V183" s="57">
        <v>1.0626949999999999</v>
      </c>
      <c r="W183" s="57">
        <v>1.099723</v>
      </c>
      <c r="X183" s="57">
        <v>1.099723</v>
      </c>
      <c r="Y183" s="57">
        <v>1.0754969999999999</v>
      </c>
      <c r="Z183" s="57">
        <v>1.0754969999999999</v>
      </c>
      <c r="AA183" s="57">
        <v>0.98522900000000002</v>
      </c>
      <c r="AB183" s="57">
        <v>0.98522900000000002</v>
      </c>
      <c r="AC183" s="57">
        <v>0.97437300000000004</v>
      </c>
      <c r="AD183" s="57">
        <v>0.96695699999999996</v>
      </c>
      <c r="AE183" s="57">
        <v>1.058773</v>
      </c>
      <c r="AF183" s="57">
        <v>0.97193399999999996</v>
      </c>
      <c r="AG183" s="57">
        <v>0.97193399999999996</v>
      </c>
      <c r="AH183" s="57">
        <v>1.049993</v>
      </c>
      <c r="AI183" s="57">
        <v>1.049993</v>
      </c>
      <c r="AJ183" s="57">
        <v>1.0007330000000001</v>
      </c>
      <c r="AK183" s="57">
        <v>1.0007330000000001</v>
      </c>
      <c r="AL183" s="57">
        <v>1.0626949999999999</v>
      </c>
      <c r="AM183" s="57">
        <v>0.97437300000000004</v>
      </c>
      <c r="AN183" s="57">
        <v>0.97437300000000004</v>
      </c>
      <c r="AO183" s="57">
        <v>0.98522900000000002</v>
      </c>
      <c r="AP183" s="57">
        <v>1.0492030000000001</v>
      </c>
      <c r="AQ183" s="57">
        <v>1.0492030000000001</v>
      </c>
      <c r="AR183" s="57">
        <v>0.97179599999999999</v>
      </c>
      <c r="AS183" s="57">
        <v>0.97179599999999999</v>
      </c>
      <c r="AT183" s="57">
        <v>1.029363</v>
      </c>
    </row>
    <row r="184" spans="1:46" x14ac:dyDescent="0.25">
      <c r="A184" s="65">
        <v>2021</v>
      </c>
      <c r="B184" s="65">
        <v>12</v>
      </c>
      <c r="C184" s="63">
        <v>8</v>
      </c>
      <c r="D184" s="64">
        <v>15</v>
      </c>
      <c r="E184" s="5">
        <v>1.0432760000000001</v>
      </c>
      <c r="F184" s="57">
        <v>1.0432760000000001</v>
      </c>
      <c r="G184" s="57">
        <v>0.97741500000000003</v>
      </c>
      <c r="H184" s="57">
        <v>0.97743800000000003</v>
      </c>
      <c r="I184" s="57">
        <v>0.98097400000000001</v>
      </c>
      <c r="J184" s="57">
        <v>0.98097400000000001</v>
      </c>
      <c r="K184" s="57">
        <v>0.98522900000000002</v>
      </c>
      <c r="L184" s="57">
        <v>0.98522900000000002</v>
      </c>
      <c r="M184" s="57">
        <v>1.049993</v>
      </c>
      <c r="N184" s="57">
        <v>1.049993</v>
      </c>
      <c r="O184" s="57">
        <v>1.029363</v>
      </c>
      <c r="P184" s="57">
        <v>1.029363</v>
      </c>
      <c r="Q184" s="57">
        <v>1.023226</v>
      </c>
      <c r="R184" s="57">
        <v>1.029363</v>
      </c>
      <c r="S184" s="57">
        <v>1.029363</v>
      </c>
      <c r="T184" s="57">
        <v>1.0432760000000001</v>
      </c>
      <c r="U184" s="57">
        <v>1.0432760000000001</v>
      </c>
      <c r="V184" s="57">
        <v>1.0626949999999999</v>
      </c>
      <c r="W184" s="57">
        <v>1.099723</v>
      </c>
      <c r="X184" s="57">
        <v>1.099723</v>
      </c>
      <c r="Y184" s="57">
        <v>1.0754969999999999</v>
      </c>
      <c r="Z184" s="57">
        <v>1.0754969999999999</v>
      </c>
      <c r="AA184" s="57">
        <v>0.98522900000000002</v>
      </c>
      <c r="AB184" s="57">
        <v>0.98522900000000002</v>
      </c>
      <c r="AC184" s="57">
        <v>0.97437300000000004</v>
      </c>
      <c r="AD184" s="57">
        <v>0.96695699999999996</v>
      </c>
      <c r="AE184" s="57">
        <v>1.058773</v>
      </c>
      <c r="AF184" s="57">
        <v>0.97193399999999996</v>
      </c>
      <c r="AG184" s="57">
        <v>0.97193399999999996</v>
      </c>
      <c r="AH184" s="57">
        <v>1.049993</v>
      </c>
      <c r="AI184" s="57">
        <v>1.049993</v>
      </c>
      <c r="AJ184" s="57">
        <v>1.0007330000000001</v>
      </c>
      <c r="AK184" s="57">
        <v>1.0007330000000001</v>
      </c>
      <c r="AL184" s="57">
        <v>1.0626949999999999</v>
      </c>
      <c r="AM184" s="57">
        <v>0.97437300000000004</v>
      </c>
      <c r="AN184" s="57">
        <v>0.97437300000000004</v>
      </c>
      <c r="AO184" s="57">
        <v>0.98522900000000002</v>
      </c>
      <c r="AP184" s="57">
        <v>1.0492030000000001</v>
      </c>
      <c r="AQ184" s="57">
        <v>1.0492030000000001</v>
      </c>
      <c r="AR184" s="57">
        <v>0.97179599999999999</v>
      </c>
      <c r="AS184" s="57">
        <v>0.97179599999999999</v>
      </c>
      <c r="AT184" s="57">
        <v>1.029363</v>
      </c>
    </row>
    <row r="185" spans="1:46" x14ac:dyDescent="0.25">
      <c r="A185" s="65">
        <v>2021</v>
      </c>
      <c r="B185" s="65">
        <v>12</v>
      </c>
      <c r="C185" s="63">
        <v>8</v>
      </c>
      <c r="D185" s="64">
        <v>16</v>
      </c>
      <c r="E185" s="5">
        <v>1.0432760000000001</v>
      </c>
      <c r="F185" s="57">
        <v>1.0432760000000001</v>
      </c>
      <c r="G185" s="57">
        <v>0.97741500000000003</v>
      </c>
      <c r="H185" s="57">
        <v>0.97743800000000003</v>
      </c>
      <c r="I185" s="57">
        <v>0.98097400000000001</v>
      </c>
      <c r="J185" s="57">
        <v>0.98097400000000001</v>
      </c>
      <c r="K185" s="57">
        <v>0.98522900000000002</v>
      </c>
      <c r="L185" s="57">
        <v>0.98522900000000002</v>
      </c>
      <c r="M185" s="57">
        <v>1.049993</v>
      </c>
      <c r="N185" s="57">
        <v>1.049993</v>
      </c>
      <c r="O185" s="57">
        <v>1.029363</v>
      </c>
      <c r="P185" s="57">
        <v>1.029363</v>
      </c>
      <c r="Q185" s="57">
        <v>1.023226</v>
      </c>
      <c r="R185" s="57">
        <v>1.029363</v>
      </c>
      <c r="S185" s="57">
        <v>1.029363</v>
      </c>
      <c r="T185" s="57">
        <v>1.0432760000000001</v>
      </c>
      <c r="U185" s="57">
        <v>1.0432760000000001</v>
      </c>
      <c r="V185" s="57">
        <v>1.0626949999999999</v>
      </c>
      <c r="W185" s="57">
        <v>1.099723</v>
      </c>
      <c r="X185" s="57">
        <v>1.099723</v>
      </c>
      <c r="Y185" s="57">
        <v>1.0754969999999999</v>
      </c>
      <c r="Z185" s="57">
        <v>1.0754969999999999</v>
      </c>
      <c r="AA185" s="57">
        <v>0.98522900000000002</v>
      </c>
      <c r="AB185" s="57">
        <v>0.98522900000000002</v>
      </c>
      <c r="AC185" s="57">
        <v>0.97437300000000004</v>
      </c>
      <c r="AD185" s="57">
        <v>0.96695699999999996</v>
      </c>
      <c r="AE185" s="57">
        <v>1.058773</v>
      </c>
      <c r="AF185" s="57">
        <v>0.97193399999999996</v>
      </c>
      <c r="AG185" s="57">
        <v>0.97193399999999996</v>
      </c>
      <c r="AH185" s="57">
        <v>1.049993</v>
      </c>
      <c r="AI185" s="57">
        <v>1.049993</v>
      </c>
      <c r="AJ185" s="57">
        <v>1.0007330000000001</v>
      </c>
      <c r="AK185" s="57">
        <v>1.0007330000000001</v>
      </c>
      <c r="AL185" s="57">
        <v>1.0626949999999999</v>
      </c>
      <c r="AM185" s="57">
        <v>0.97437300000000004</v>
      </c>
      <c r="AN185" s="57">
        <v>0.97437300000000004</v>
      </c>
      <c r="AO185" s="57">
        <v>0.98522900000000002</v>
      </c>
      <c r="AP185" s="57">
        <v>1.0492030000000001</v>
      </c>
      <c r="AQ185" s="57">
        <v>1.0492030000000001</v>
      </c>
      <c r="AR185" s="57">
        <v>0.97179599999999999</v>
      </c>
      <c r="AS185" s="57">
        <v>0.97179599999999999</v>
      </c>
      <c r="AT185" s="57">
        <v>1.029363</v>
      </c>
    </row>
    <row r="186" spans="1:46" x14ac:dyDescent="0.25">
      <c r="A186" s="65">
        <v>2021</v>
      </c>
      <c r="B186" s="65">
        <v>12</v>
      </c>
      <c r="C186" s="63">
        <v>8</v>
      </c>
      <c r="D186" s="64">
        <v>17</v>
      </c>
      <c r="E186" s="5">
        <v>1.0432760000000001</v>
      </c>
      <c r="F186" s="57">
        <v>1.0432760000000001</v>
      </c>
      <c r="G186" s="57">
        <v>0.97741500000000003</v>
      </c>
      <c r="H186" s="57">
        <v>0.97743800000000003</v>
      </c>
      <c r="I186" s="57">
        <v>0.98097400000000001</v>
      </c>
      <c r="J186" s="57">
        <v>0.98097400000000001</v>
      </c>
      <c r="K186" s="57">
        <v>0.98522900000000002</v>
      </c>
      <c r="L186" s="57">
        <v>0.98522900000000002</v>
      </c>
      <c r="M186" s="57">
        <v>1.049993</v>
      </c>
      <c r="N186" s="57">
        <v>1.049993</v>
      </c>
      <c r="O186" s="57">
        <v>1.029363</v>
      </c>
      <c r="P186" s="57">
        <v>1.029363</v>
      </c>
      <c r="Q186" s="57">
        <v>1.023226</v>
      </c>
      <c r="R186" s="57">
        <v>1.029363</v>
      </c>
      <c r="S186" s="57">
        <v>1.029363</v>
      </c>
      <c r="T186" s="57">
        <v>1.0432760000000001</v>
      </c>
      <c r="U186" s="57">
        <v>1.0432760000000001</v>
      </c>
      <c r="V186" s="57">
        <v>1.0626949999999999</v>
      </c>
      <c r="W186" s="57">
        <v>1.099723</v>
      </c>
      <c r="X186" s="57">
        <v>1.099723</v>
      </c>
      <c r="Y186" s="57">
        <v>1.0754969999999999</v>
      </c>
      <c r="Z186" s="57">
        <v>1.0754969999999999</v>
      </c>
      <c r="AA186" s="57">
        <v>0.98522900000000002</v>
      </c>
      <c r="AB186" s="57">
        <v>0.98522900000000002</v>
      </c>
      <c r="AC186" s="57">
        <v>0.97437300000000004</v>
      </c>
      <c r="AD186" s="57">
        <v>0.96695699999999996</v>
      </c>
      <c r="AE186" s="57">
        <v>1.058773</v>
      </c>
      <c r="AF186" s="57">
        <v>0.97193399999999996</v>
      </c>
      <c r="AG186" s="57">
        <v>0.97193399999999996</v>
      </c>
      <c r="AH186" s="57">
        <v>1.049993</v>
      </c>
      <c r="AI186" s="57">
        <v>1.049993</v>
      </c>
      <c r="AJ186" s="57">
        <v>1.0007330000000001</v>
      </c>
      <c r="AK186" s="57">
        <v>1.0007330000000001</v>
      </c>
      <c r="AL186" s="57">
        <v>1.0626949999999999</v>
      </c>
      <c r="AM186" s="57">
        <v>0.97437300000000004</v>
      </c>
      <c r="AN186" s="57">
        <v>0.97437300000000004</v>
      </c>
      <c r="AO186" s="57">
        <v>0.98522900000000002</v>
      </c>
      <c r="AP186" s="57">
        <v>1.0492030000000001</v>
      </c>
      <c r="AQ186" s="57">
        <v>1.0492030000000001</v>
      </c>
      <c r="AR186" s="57">
        <v>0.97179599999999999</v>
      </c>
      <c r="AS186" s="57">
        <v>0.97179599999999999</v>
      </c>
      <c r="AT186" s="57">
        <v>1.029363</v>
      </c>
    </row>
    <row r="187" spans="1:46" x14ac:dyDescent="0.25">
      <c r="A187" s="65">
        <v>2021</v>
      </c>
      <c r="B187" s="65">
        <v>12</v>
      </c>
      <c r="C187" s="63">
        <v>8</v>
      </c>
      <c r="D187" s="64">
        <v>18</v>
      </c>
      <c r="E187" s="5">
        <v>1.0432760000000001</v>
      </c>
      <c r="F187" s="57">
        <v>1.0432760000000001</v>
      </c>
      <c r="G187" s="57">
        <v>0.97741500000000003</v>
      </c>
      <c r="H187" s="57">
        <v>0.97743800000000003</v>
      </c>
      <c r="I187" s="57">
        <v>0.98097400000000001</v>
      </c>
      <c r="J187" s="57">
        <v>0.98097400000000001</v>
      </c>
      <c r="K187" s="57">
        <v>0.98522900000000002</v>
      </c>
      <c r="L187" s="57">
        <v>0.98522900000000002</v>
      </c>
      <c r="M187" s="57">
        <v>1.049993</v>
      </c>
      <c r="N187" s="57">
        <v>1.049993</v>
      </c>
      <c r="O187" s="57">
        <v>1.029363</v>
      </c>
      <c r="P187" s="57">
        <v>1.029363</v>
      </c>
      <c r="Q187" s="57">
        <v>1.023226</v>
      </c>
      <c r="R187" s="57">
        <v>1.029363</v>
      </c>
      <c r="S187" s="57">
        <v>1.029363</v>
      </c>
      <c r="T187" s="57">
        <v>1.0432760000000001</v>
      </c>
      <c r="U187" s="57">
        <v>1.0432760000000001</v>
      </c>
      <c r="V187" s="57">
        <v>1.0626949999999999</v>
      </c>
      <c r="W187" s="57">
        <v>1.099723</v>
      </c>
      <c r="X187" s="57">
        <v>1.099723</v>
      </c>
      <c r="Y187" s="57">
        <v>1.0754969999999999</v>
      </c>
      <c r="Z187" s="57">
        <v>1.0754969999999999</v>
      </c>
      <c r="AA187" s="57">
        <v>0.98522900000000002</v>
      </c>
      <c r="AB187" s="57">
        <v>0.98522900000000002</v>
      </c>
      <c r="AC187" s="57">
        <v>0.97437300000000004</v>
      </c>
      <c r="AD187" s="57">
        <v>0.96695699999999996</v>
      </c>
      <c r="AE187" s="57">
        <v>1.058773</v>
      </c>
      <c r="AF187" s="57">
        <v>0.97193399999999996</v>
      </c>
      <c r="AG187" s="57">
        <v>0.97193399999999996</v>
      </c>
      <c r="AH187" s="57">
        <v>1.049993</v>
      </c>
      <c r="AI187" s="57">
        <v>1.049993</v>
      </c>
      <c r="AJ187" s="57">
        <v>1.0007330000000001</v>
      </c>
      <c r="AK187" s="57">
        <v>1.0007330000000001</v>
      </c>
      <c r="AL187" s="57">
        <v>1.0626949999999999</v>
      </c>
      <c r="AM187" s="57">
        <v>0.97437300000000004</v>
      </c>
      <c r="AN187" s="57">
        <v>0.97437300000000004</v>
      </c>
      <c r="AO187" s="57">
        <v>0.98522900000000002</v>
      </c>
      <c r="AP187" s="57">
        <v>1.0492030000000001</v>
      </c>
      <c r="AQ187" s="57">
        <v>1.0492030000000001</v>
      </c>
      <c r="AR187" s="57">
        <v>0.97179599999999999</v>
      </c>
      <c r="AS187" s="57">
        <v>0.97179599999999999</v>
      </c>
      <c r="AT187" s="57">
        <v>1.029363</v>
      </c>
    </row>
    <row r="188" spans="1:46" x14ac:dyDescent="0.25">
      <c r="A188" s="65">
        <v>2021</v>
      </c>
      <c r="B188" s="65">
        <v>12</v>
      </c>
      <c r="C188" s="63">
        <v>8</v>
      </c>
      <c r="D188" s="64">
        <v>19</v>
      </c>
      <c r="E188" s="5">
        <v>1.0432760000000001</v>
      </c>
      <c r="F188" s="57">
        <v>1.0432760000000001</v>
      </c>
      <c r="G188" s="57">
        <v>0.97741500000000003</v>
      </c>
      <c r="H188" s="57">
        <v>0.97743800000000003</v>
      </c>
      <c r="I188" s="57">
        <v>0.98097400000000001</v>
      </c>
      <c r="J188" s="57">
        <v>0.98097400000000001</v>
      </c>
      <c r="K188" s="57">
        <v>0.98522900000000002</v>
      </c>
      <c r="L188" s="57">
        <v>0.98522900000000002</v>
      </c>
      <c r="M188" s="57">
        <v>1.049993</v>
      </c>
      <c r="N188" s="57">
        <v>1.049993</v>
      </c>
      <c r="O188" s="57">
        <v>1.029363</v>
      </c>
      <c r="P188" s="57">
        <v>1.029363</v>
      </c>
      <c r="Q188" s="57">
        <v>1.023226</v>
      </c>
      <c r="R188" s="57">
        <v>1.029363</v>
      </c>
      <c r="S188" s="57">
        <v>1.029363</v>
      </c>
      <c r="T188" s="57">
        <v>1.0432760000000001</v>
      </c>
      <c r="U188" s="57">
        <v>1.0432760000000001</v>
      </c>
      <c r="V188" s="57">
        <v>1.0626949999999999</v>
      </c>
      <c r="W188" s="57">
        <v>1.099723</v>
      </c>
      <c r="X188" s="57">
        <v>1.099723</v>
      </c>
      <c r="Y188" s="57">
        <v>1.0754969999999999</v>
      </c>
      <c r="Z188" s="57">
        <v>1.0754969999999999</v>
      </c>
      <c r="AA188" s="57">
        <v>0.98522900000000002</v>
      </c>
      <c r="AB188" s="57">
        <v>0.98522900000000002</v>
      </c>
      <c r="AC188" s="57">
        <v>0.97437300000000004</v>
      </c>
      <c r="AD188" s="57">
        <v>0.96695699999999996</v>
      </c>
      <c r="AE188" s="57">
        <v>1.058773</v>
      </c>
      <c r="AF188" s="57">
        <v>0.97193399999999996</v>
      </c>
      <c r="AG188" s="57">
        <v>0.97193399999999996</v>
      </c>
      <c r="AH188" s="57">
        <v>1.049993</v>
      </c>
      <c r="AI188" s="57">
        <v>1.049993</v>
      </c>
      <c r="AJ188" s="57">
        <v>1.0007330000000001</v>
      </c>
      <c r="AK188" s="57">
        <v>1.0007330000000001</v>
      </c>
      <c r="AL188" s="57">
        <v>1.0626949999999999</v>
      </c>
      <c r="AM188" s="57">
        <v>0.97437300000000004</v>
      </c>
      <c r="AN188" s="57">
        <v>0.97437300000000004</v>
      </c>
      <c r="AO188" s="57">
        <v>0.98522900000000002</v>
      </c>
      <c r="AP188" s="57">
        <v>1.0492030000000001</v>
      </c>
      <c r="AQ188" s="57">
        <v>1.0492030000000001</v>
      </c>
      <c r="AR188" s="57">
        <v>0.97179599999999999</v>
      </c>
      <c r="AS188" s="57">
        <v>0.97179599999999999</v>
      </c>
      <c r="AT188" s="57">
        <v>1.029363</v>
      </c>
    </row>
    <row r="189" spans="1:46" x14ac:dyDescent="0.25">
      <c r="A189" s="65">
        <v>2021</v>
      </c>
      <c r="B189" s="65">
        <v>12</v>
      </c>
      <c r="C189" s="63">
        <v>8</v>
      </c>
      <c r="D189" s="64">
        <v>20</v>
      </c>
      <c r="E189" s="5">
        <v>1.0432760000000001</v>
      </c>
      <c r="F189" s="57">
        <v>1.0432760000000001</v>
      </c>
      <c r="G189" s="57">
        <v>0.97741500000000003</v>
      </c>
      <c r="H189" s="57">
        <v>0.97743800000000003</v>
      </c>
      <c r="I189" s="57">
        <v>0.98097400000000001</v>
      </c>
      <c r="J189" s="57">
        <v>0.98097400000000001</v>
      </c>
      <c r="K189" s="57">
        <v>0.98522900000000002</v>
      </c>
      <c r="L189" s="57">
        <v>0.98522900000000002</v>
      </c>
      <c r="M189" s="57">
        <v>1.049993</v>
      </c>
      <c r="N189" s="57">
        <v>1.049993</v>
      </c>
      <c r="O189" s="57">
        <v>1.029363</v>
      </c>
      <c r="P189" s="57">
        <v>1.029363</v>
      </c>
      <c r="Q189" s="57">
        <v>1.023226</v>
      </c>
      <c r="R189" s="57">
        <v>1.029363</v>
      </c>
      <c r="S189" s="57">
        <v>1.029363</v>
      </c>
      <c r="T189" s="57">
        <v>1.0432760000000001</v>
      </c>
      <c r="U189" s="57">
        <v>1.0432760000000001</v>
      </c>
      <c r="V189" s="57">
        <v>1.0626949999999999</v>
      </c>
      <c r="W189" s="57">
        <v>1.099723</v>
      </c>
      <c r="X189" s="57">
        <v>1.099723</v>
      </c>
      <c r="Y189" s="57">
        <v>1.0754969999999999</v>
      </c>
      <c r="Z189" s="57">
        <v>1.0754969999999999</v>
      </c>
      <c r="AA189" s="57">
        <v>0.98522900000000002</v>
      </c>
      <c r="AB189" s="57">
        <v>0.98522900000000002</v>
      </c>
      <c r="AC189" s="57">
        <v>0.97437300000000004</v>
      </c>
      <c r="AD189" s="57">
        <v>0.96695699999999996</v>
      </c>
      <c r="AE189" s="57">
        <v>1.058773</v>
      </c>
      <c r="AF189" s="57">
        <v>0.97193399999999996</v>
      </c>
      <c r="AG189" s="57">
        <v>0.97193399999999996</v>
      </c>
      <c r="AH189" s="57">
        <v>1.049993</v>
      </c>
      <c r="AI189" s="57">
        <v>1.049993</v>
      </c>
      <c r="AJ189" s="57">
        <v>1.0007330000000001</v>
      </c>
      <c r="AK189" s="57">
        <v>1.0007330000000001</v>
      </c>
      <c r="AL189" s="57">
        <v>1.0626949999999999</v>
      </c>
      <c r="AM189" s="57">
        <v>0.97437300000000004</v>
      </c>
      <c r="AN189" s="57">
        <v>0.97437300000000004</v>
      </c>
      <c r="AO189" s="57">
        <v>0.98522900000000002</v>
      </c>
      <c r="AP189" s="57">
        <v>1.0492030000000001</v>
      </c>
      <c r="AQ189" s="57">
        <v>1.0492030000000001</v>
      </c>
      <c r="AR189" s="57">
        <v>0.97179599999999999</v>
      </c>
      <c r="AS189" s="57">
        <v>0.97179599999999999</v>
      </c>
      <c r="AT189" s="57">
        <v>1.029363</v>
      </c>
    </row>
    <row r="190" spans="1:46" x14ac:dyDescent="0.25">
      <c r="A190" s="65">
        <v>2021</v>
      </c>
      <c r="B190" s="65">
        <v>12</v>
      </c>
      <c r="C190" s="63">
        <v>8</v>
      </c>
      <c r="D190" s="64">
        <v>21</v>
      </c>
      <c r="E190" s="5">
        <v>1.0432760000000001</v>
      </c>
      <c r="F190" s="57">
        <v>1.0432760000000001</v>
      </c>
      <c r="G190" s="57">
        <v>0.97741500000000003</v>
      </c>
      <c r="H190" s="57">
        <v>0.97743800000000003</v>
      </c>
      <c r="I190" s="57">
        <v>0.98097400000000001</v>
      </c>
      <c r="J190" s="57">
        <v>0.98097400000000001</v>
      </c>
      <c r="K190" s="57">
        <v>0.98522900000000002</v>
      </c>
      <c r="L190" s="57">
        <v>0.98522900000000002</v>
      </c>
      <c r="M190" s="57">
        <v>1.049993</v>
      </c>
      <c r="N190" s="57">
        <v>1.049993</v>
      </c>
      <c r="O190" s="57">
        <v>1.029363</v>
      </c>
      <c r="P190" s="57">
        <v>1.029363</v>
      </c>
      <c r="Q190" s="57">
        <v>1.023226</v>
      </c>
      <c r="R190" s="57">
        <v>1.029363</v>
      </c>
      <c r="S190" s="57">
        <v>1.029363</v>
      </c>
      <c r="T190" s="57">
        <v>1.0432760000000001</v>
      </c>
      <c r="U190" s="57">
        <v>1.0432760000000001</v>
      </c>
      <c r="V190" s="57">
        <v>1.0626949999999999</v>
      </c>
      <c r="W190" s="57">
        <v>1.099723</v>
      </c>
      <c r="X190" s="57">
        <v>1.099723</v>
      </c>
      <c r="Y190" s="57">
        <v>1.0754969999999999</v>
      </c>
      <c r="Z190" s="57">
        <v>1.0754969999999999</v>
      </c>
      <c r="AA190" s="57">
        <v>0.98522900000000002</v>
      </c>
      <c r="AB190" s="57">
        <v>0.98522900000000002</v>
      </c>
      <c r="AC190" s="57">
        <v>0.97437300000000004</v>
      </c>
      <c r="AD190" s="57">
        <v>0.96695699999999996</v>
      </c>
      <c r="AE190" s="57">
        <v>1.058773</v>
      </c>
      <c r="AF190" s="57">
        <v>0.97193399999999996</v>
      </c>
      <c r="AG190" s="57">
        <v>0.97193399999999996</v>
      </c>
      <c r="AH190" s="57">
        <v>1.049993</v>
      </c>
      <c r="AI190" s="57">
        <v>1.049993</v>
      </c>
      <c r="AJ190" s="57">
        <v>1.0007330000000001</v>
      </c>
      <c r="AK190" s="57">
        <v>1.0007330000000001</v>
      </c>
      <c r="AL190" s="57">
        <v>1.0626949999999999</v>
      </c>
      <c r="AM190" s="57">
        <v>0.97437300000000004</v>
      </c>
      <c r="AN190" s="57">
        <v>0.97437300000000004</v>
      </c>
      <c r="AO190" s="57">
        <v>0.98522900000000002</v>
      </c>
      <c r="AP190" s="57">
        <v>1.0492030000000001</v>
      </c>
      <c r="AQ190" s="57">
        <v>1.0492030000000001</v>
      </c>
      <c r="AR190" s="57">
        <v>0.97179599999999999</v>
      </c>
      <c r="AS190" s="57">
        <v>0.97179599999999999</v>
      </c>
      <c r="AT190" s="57">
        <v>1.029363</v>
      </c>
    </row>
    <row r="191" spans="1:46" x14ac:dyDescent="0.25">
      <c r="A191" s="65">
        <v>2021</v>
      </c>
      <c r="B191" s="65">
        <v>12</v>
      </c>
      <c r="C191" s="63">
        <v>8</v>
      </c>
      <c r="D191" s="64">
        <v>22</v>
      </c>
      <c r="E191" s="5">
        <v>1.0432760000000001</v>
      </c>
      <c r="F191" s="57">
        <v>1.0432760000000001</v>
      </c>
      <c r="G191" s="57">
        <v>0.97741500000000003</v>
      </c>
      <c r="H191" s="57">
        <v>0.97743800000000003</v>
      </c>
      <c r="I191" s="57">
        <v>0.98097400000000001</v>
      </c>
      <c r="J191" s="57">
        <v>0.98097400000000001</v>
      </c>
      <c r="K191" s="57">
        <v>0.98522900000000002</v>
      </c>
      <c r="L191" s="57">
        <v>0.98522900000000002</v>
      </c>
      <c r="M191" s="57">
        <v>1.049993</v>
      </c>
      <c r="N191" s="57">
        <v>1.049993</v>
      </c>
      <c r="O191" s="57">
        <v>1.029363</v>
      </c>
      <c r="P191" s="57">
        <v>1.029363</v>
      </c>
      <c r="Q191" s="57">
        <v>1.023226</v>
      </c>
      <c r="R191" s="57">
        <v>1.029363</v>
      </c>
      <c r="S191" s="57">
        <v>1.029363</v>
      </c>
      <c r="T191" s="57">
        <v>1.0432760000000001</v>
      </c>
      <c r="U191" s="57">
        <v>1.0432760000000001</v>
      </c>
      <c r="V191" s="57">
        <v>1.0626949999999999</v>
      </c>
      <c r="W191" s="57">
        <v>1.099723</v>
      </c>
      <c r="X191" s="57">
        <v>1.099723</v>
      </c>
      <c r="Y191" s="57">
        <v>1.0754969999999999</v>
      </c>
      <c r="Z191" s="57">
        <v>1.0754969999999999</v>
      </c>
      <c r="AA191" s="57">
        <v>0.98522900000000002</v>
      </c>
      <c r="AB191" s="57">
        <v>0.98522900000000002</v>
      </c>
      <c r="AC191" s="57">
        <v>0.97437300000000004</v>
      </c>
      <c r="AD191" s="57">
        <v>0.96695699999999996</v>
      </c>
      <c r="AE191" s="57">
        <v>1.058773</v>
      </c>
      <c r="AF191" s="57">
        <v>0.97193399999999996</v>
      </c>
      <c r="AG191" s="57">
        <v>0.97193399999999996</v>
      </c>
      <c r="AH191" s="57">
        <v>1.049993</v>
      </c>
      <c r="AI191" s="57">
        <v>1.049993</v>
      </c>
      <c r="AJ191" s="57">
        <v>1.0007330000000001</v>
      </c>
      <c r="AK191" s="57">
        <v>1.0007330000000001</v>
      </c>
      <c r="AL191" s="57">
        <v>1.0626949999999999</v>
      </c>
      <c r="AM191" s="57">
        <v>0.97437300000000004</v>
      </c>
      <c r="AN191" s="57">
        <v>0.97437300000000004</v>
      </c>
      <c r="AO191" s="57">
        <v>0.98522900000000002</v>
      </c>
      <c r="AP191" s="57">
        <v>1.0492030000000001</v>
      </c>
      <c r="AQ191" s="57">
        <v>1.0492030000000001</v>
      </c>
      <c r="AR191" s="57">
        <v>0.97179599999999999</v>
      </c>
      <c r="AS191" s="57">
        <v>0.97179599999999999</v>
      </c>
      <c r="AT191" s="57">
        <v>1.029363</v>
      </c>
    </row>
    <row r="192" spans="1:46" x14ac:dyDescent="0.25">
      <c r="A192" s="65">
        <v>2021</v>
      </c>
      <c r="B192" s="65">
        <v>12</v>
      </c>
      <c r="C192" s="63">
        <v>8</v>
      </c>
      <c r="D192" s="64">
        <v>23</v>
      </c>
      <c r="E192" s="5">
        <v>1.0432760000000001</v>
      </c>
      <c r="F192" s="57">
        <v>1.0432760000000001</v>
      </c>
      <c r="G192" s="57">
        <v>0.97741500000000003</v>
      </c>
      <c r="H192" s="57">
        <v>0.97743800000000003</v>
      </c>
      <c r="I192" s="57">
        <v>0.98097400000000001</v>
      </c>
      <c r="J192" s="57">
        <v>0.98097400000000001</v>
      </c>
      <c r="K192" s="57">
        <v>0.98522900000000002</v>
      </c>
      <c r="L192" s="57">
        <v>0.98522900000000002</v>
      </c>
      <c r="M192" s="57">
        <v>1.049993</v>
      </c>
      <c r="N192" s="57">
        <v>1.049993</v>
      </c>
      <c r="O192" s="57">
        <v>1.029363</v>
      </c>
      <c r="P192" s="57">
        <v>1.029363</v>
      </c>
      <c r="Q192" s="57">
        <v>1.023226</v>
      </c>
      <c r="R192" s="57">
        <v>1.029363</v>
      </c>
      <c r="S192" s="57">
        <v>1.029363</v>
      </c>
      <c r="T192" s="57">
        <v>1.0432760000000001</v>
      </c>
      <c r="U192" s="57">
        <v>1.0432760000000001</v>
      </c>
      <c r="V192" s="57">
        <v>1.0626949999999999</v>
      </c>
      <c r="W192" s="57">
        <v>1.099723</v>
      </c>
      <c r="X192" s="57">
        <v>1.099723</v>
      </c>
      <c r="Y192" s="57">
        <v>1.0754969999999999</v>
      </c>
      <c r="Z192" s="57">
        <v>1.0754969999999999</v>
      </c>
      <c r="AA192" s="57">
        <v>0.98522900000000002</v>
      </c>
      <c r="AB192" s="57">
        <v>0.98522900000000002</v>
      </c>
      <c r="AC192" s="57">
        <v>0.97437300000000004</v>
      </c>
      <c r="AD192" s="57">
        <v>0.96695699999999996</v>
      </c>
      <c r="AE192" s="57">
        <v>1.058773</v>
      </c>
      <c r="AF192" s="57">
        <v>0.97193399999999996</v>
      </c>
      <c r="AG192" s="57">
        <v>0.97193399999999996</v>
      </c>
      <c r="AH192" s="57">
        <v>1.049993</v>
      </c>
      <c r="AI192" s="57">
        <v>1.049993</v>
      </c>
      <c r="AJ192" s="57">
        <v>1.0007330000000001</v>
      </c>
      <c r="AK192" s="57">
        <v>1.0007330000000001</v>
      </c>
      <c r="AL192" s="57">
        <v>1.0626949999999999</v>
      </c>
      <c r="AM192" s="57">
        <v>0.97437300000000004</v>
      </c>
      <c r="AN192" s="57">
        <v>0.97437300000000004</v>
      </c>
      <c r="AO192" s="57">
        <v>0.98522900000000002</v>
      </c>
      <c r="AP192" s="57">
        <v>1.0492030000000001</v>
      </c>
      <c r="AQ192" s="57">
        <v>1.0492030000000001</v>
      </c>
      <c r="AR192" s="57">
        <v>0.97179599999999999</v>
      </c>
      <c r="AS192" s="57">
        <v>0.97179599999999999</v>
      </c>
      <c r="AT192" s="57">
        <v>1.029363</v>
      </c>
    </row>
    <row r="193" spans="1:46" x14ac:dyDescent="0.25">
      <c r="A193" s="65">
        <v>2021</v>
      </c>
      <c r="B193" s="65">
        <v>12</v>
      </c>
      <c r="C193" s="63">
        <v>8</v>
      </c>
      <c r="D193" s="64">
        <v>24</v>
      </c>
      <c r="E193" s="5">
        <v>1.0432760000000001</v>
      </c>
      <c r="F193" s="57">
        <v>1.0432760000000001</v>
      </c>
      <c r="G193" s="57">
        <v>0.97741500000000003</v>
      </c>
      <c r="H193" s="57">
        <v>0.97743800000000003</v>
      </c>
      <c r="I193" s="57">
        <v>0.98097400000000001</v>
      </c>
      <c r="J193" s="57">
        <v>0.98097400000000001</v>
      </c>
      <c r="K193" s="57">
        <v>0.98522900000000002</v>
      </c>
      <c r="L193" s="57">
        <v>0.98522900000000002</v>
      </c>
      <c r="M193" s="57">
        <v>1.049993</v>
      </c>
      <c r="N193" s="57">
        <v>1.049993</v>
      </c>
      <c r="O193" s="57">
        <v>1.029363</v>
      </c>
      <c r="P193" s="57">
        <v>1.029363</v>
      </c>
      <c r="Q193" s="57">
        <v>1.023226</v>
      </c>
      <c r="R193" s="57">
        <v>1.029363</v>
      </c>
      <c r="S193" s="57">
        <v>1.029363</v>
      </c>
      <c r="T193" s="57">
        <v>1.0432760000000001</v>
      </c>
      <c r="U193" s="57">
        <v>1.0432760000000001</v>
      </c>
      <c r="V193" s="57">
        <v>1.0626949999999999</v>
      </c>
      <c r="W193" s="57">
        <v>1.099723</v>
      </c>
      <c r="X193" s="57">
        <v>1.099723</v>
      </c>
      <c r="Y193" s="57">
        <v>1.0754969999999999</v>
      </c>
      <c r="Z193" s="57">
        <v>1.0754969999999999</v>
      </c>
      <c r="AA193" s="57">
        <v>0.98522900000000002</v>
      </c>
      <c r="AB193" s="57">
        <v>0.98522900000000002</v>
      </c>
      <c r="AC193" s="57">
        <v>0.97437300000000004</v>
      </c>
      <c r="AD193" s="57">
        <v>0.96695699999999996</v>
      </c>
      <c r="AE193" s="57">
        <v>1.058773</v>
      </c>
      <c r="AF193" s="57">
        <v>0.97193399999999996</v>
      </c>
      <c r="AG193" s="57">
        <v>0.97193399999999996</v>
      </c>
      <c r="AH193" s="57">
        <v>1.049993</v>
      </c>
      <c r="AI193" s="57">
        <v>1.049993</v>
      </c>
      <c r="AJ193" s="57">
        <v>1.0007330000000001</v>
      </c>
      <c r="AK193" s="57">
        <v>1.0007330000000001</v>
      </c>
      <c r="AL193" s="57">
        <v>1.0626949999999999</v>
      </c>
      <c r="AM193" s="57">
        <v>0.97437300000000004</v>
      </c>
      <c r="AN193" s="57">
        <v>0.97437300000000004</v>
      </c>
      <c r="AO193" s="57">
        <v>0.98522900000000002</v>
      </c>
      <c r="AP193" s="57">
        <v>1.0492030000000001</v>
      </c>
      <c r="AQ193" s="57">
        <v>1.0492030000000001</v>
      </c>
      <c r="AR193" s="57">
        <v>0.97179599999999999</v>
      </c>
      <c r="AS193" s="57">
        <v>0.97179599999999999</v>
      </c>
      <c r="AT193" s="57">
        <v>1.029363</v>
      </c>
    </row>
    <row r="194" spans="1:46" x14ac:dyDescent="0.25">
      <c r="A194" s="65">
        <v>2021</v>
      </c>
      <c r="B194" s="65">
        <v>12</v>
      </c>
      <c r="C194" s="63">
        <v>9</v>
      </c>
      <c r="D194" s="64">
        <v>1</v>
      </c>
      <c r="E194" s="5">
        <v>1.0462560000000001</v>
      </c>
      <c r="F194" s="57">
        <v>1.0462560000000001</v>
      </c>
      <c r="G194" s="57">
        <v>0.978572</v>
      </c>
      <c r="H194" s="57">
        <v>0.97858000000000001</v>
      </c>
      <c r="I194" s="57">
        <v>0.98085100000000003</v>
      </c>
      <c r="J194" s="57">
        <v>0.98085100000000003</v>
      </c>
      <c r="K194" s="57">
        <v>0.98427299999999995</v>
      </c>
      <c r="L194" s="57">
        <v>0.98427299999999995</v>
      </c>
      <c r="M194" s="57">
        <v>1.0524210000000001</v>
      </c>
      <c r="N194" s="57">
        <v>1.0524210000000001</v>
      </c>
      <c r="O194" s="57">
        <v>1.034162</v>
      </c>
      <c r="P194" s="57">
        <v>1.034162</v>
      </c>
      <c r="Q194" s="57">
        <v>1.0256000000000001</v>
      </c>
      <c r="R194" s="57">
        <v>1.034162</v>
      </c>
      <c r="S194" s="57">
        <v>1.034162</v>
      </c>
      <c r="T194" s="57">
        <v>1.0462560000000001</v>
      </c>
      <c r="U194" s="57">
        <v>1.0462560000000001</v>
      </c>
      <c r="V194" s="57">
        <v>1.064548</v>
      </c>
      <c r="W194" s="57">
        <v>1.099337</v>
      </c>
      <c r="X194" s="57">
        <v>1.099337</v>
      </c>
      <c r="Y194" s="57">
        <v>1.0789310000000001</v>
      </c>
      <c r="Z194" s="57">
        <v>1.0789310000000001</v>
      </c>
      <c r="AA194" s="57">
        <v>0.98427299999999995</v>
      </c>
      <c r="AB194" s="57">
        <v>0.98427299999999995</v>
      </c>
      <c r="AC194" s="57">
        <v>0.97824699999999998</v>
      </c>
      <c r="AD194" s="57">
        <v>0.97104299999999999</v>
      </c>
      <c r="AE194" s="57">
        <v>1.048152</v>
      </c>
      <c r="AF194" s="57">
        <v>0.97615600000000002</v>
      </c>
      <c r="AG194" s="57">
        <v>0.97615600000000002</v>
      </c>
      <c r="AH194" s="57">
        <v>1.0524210000000001</v>
      </c>
      <c r="AI194" s="57">
        <v>1.0524210000000001</v>
      </c>
      <c r="AJ194" s="57">
        <v>0.992336</v>
      </c>
      <c r="AK194" s="57">
        <v>0.992336</v>
      </c>
      <c r="AL194" s="57">
        <v>1.064548</v>
      </c>
      <c r="AM194" s="57">
        <v>0.97824699999999998</v>
      </c>
      <c r="AN194" s="57">
        <v>0.97824699999999998</v>
      </c>
      <c r="AO194" s="57">
        <v>0.98427299999999995</v>
      </c>
      <c r="AP194" s="57">
        <v>1.052808</v>
      </c>
      <c r="AQ194" s="57">
        <v>1.052808</v>
      </c>
      <c r="AR194" s="57">
        <v>0.975854</v>
      </c>
      <c r="AS194" s="57">
        <v>0.975854</v>
      </c>
      <c r="AT194" s="57">
        <v>1.034162</v>
      </c>
    </row>
    <row r="195" spans="1:46" x14ac:dyDescent="0.25">
      <c r="A195" s="65">
        <v>2021</v>
      </c>
      <c r="B195" s="65">
        <v>12</v>
      </c>
      <c r="C195" s="63">
        <v>9</v>
      </c>
      <c r="D195" s="64">
        <v>2</v>
      </c>
      <c r="E195" s="5">
        <v>1.0462560000000001</v>
      </c>
      <c r="F195" s="57">
        <v>1.0462560000000001</v>
      </c>
      <c r="G195" s="57">
        <v>0.978572</v>
      </c>
      <c r="H195" s="57">
        <v>0.97858000000000001</v>
      </c>
      <c r="I195" s="57">
        <v>0.98085100000000003</v>
      </c>
      <c r="J195" s="57">
        <v>0.98085100000000003</v>
      </c>
      <c r="K195" s="57">
        <v>0.98427299999999995</v>
      </c>
      <c r="L195" s="57">
        <v>0.98427299999999995</v>
      </c>
      <c r="M195" s="57">
        <v>1.0524210000000001</v>
      </c>
      <c r="N195" s="57">
        <v>1.0524210000000001</v>
      </c>
      <c r="O195" s="57">
        <v>1.034162</v>
      </c>
      <c r="P195" s="57">
        <v>1.034162</v>
      </c>
      <c r="Q195" s="57">
        <v>1.0256000000000001</v>
      </c>
      <c r="R195" s="57">
        <v>1.034162</v>
      </c>
      <c r="S195" s="57">
        <v>1.034162</v>
      </c>
      <c r="T195" s="57">
        <v>1.0462560000000001</v>
      </c>
      <c r="U195" s="57">
        <v>1.0462560000000001</v>
      </c>
      <c r="V195" s="57">
        <v>1.064548</v>
      </c>
      <c r="W195" s="57">
        <v>1.099337</v>
      </c>
      <c r="X195" s="57">
        <v>1.099337</v>
      </c>
      <c r="Y195" s="57">
        <v>1.0789310000000001</v>
      </c>
      <c r="Z195" s="57">
        <v>1.0789310000000001</v>
      </c>
      <c r="AA195" s="57">
        <v>0.98427299999999995</v>
      </c>
      <c r="AB195" s="57">
        <v>0.98427299999999995</v>
      </c>
      <c r="AC195" s="57">
        <v>0.97824699999999998</v>
      </c>
      <c r="AD195" s="57">
        <v>0.97104299999999999</v>
      </c>
      <c r="AE195" s="57">
        <v>1.048152</v>
      </c>
      <c r="AF195" s="57">
        <v>0.97615600000000002</v>
      </c>
      <c r="AG195" s="57">
        <v>0.97615600000000002</v>
      </c>
      <c r="AH195" s="57">
        <v>1.0524210000000001</v>
      </c>
      <c r="AI195" s="57">
        <v>1.0524210000000001</v>
      </c>
      <c r="AJ195" s="57">
        <v>0.992336</v>
      </c>
      <c r="AK195" s="57">
        <v>0.992336</v>
      </c>
      <c r="AL195" s="57">
        <v>1.064548</v>
      </c>
      <c r="AM195" s="57">
        <v>0.97824699999999998</v>
      </c>
      <c r="AN195" s="57">
        <v>0.97824699999999998</v>
      </c>
      <c r="AO195" s="57">
        <v>0.98427299999999995</v>
      </c>
      <c r="AP195" s="57">
        <v>1.052808</v>
      </c>
      <c r="AQ195" s="57">
        <v>1.052808</v>
      </c>
      <c r="AR195" s="57">
        <v>0.975854</v>
      </c>
      <c r="AS195" s="57">
        <v>0.975854</v>
      </c>
      <c r="AT195" s="57">
        <v>1.034162</v>
      </c>
    </row>
    <row r="196" spans="1:46" x14ac:dyDescent="0.25">
      <c r="A196" s="65">
        <v>2021</v>
      </c>
      <c r="B196" s="65">
        <v>12</v>
      </c>
      <c r="C196" s="63">
        <v>9</v>
      </c>
      <c r="D196" s="64">
        <v>3</v>
      </c>
      <c r="E196" s="5">
        <v>1.0462560000000001</v>
      </c>
      <c r="F196" s="57">
        <v>1.0462560000000001</v>
      </c>
      <c r="G196" s="57">
        <v>0.978572</v>
      </c>
      <c r="H196" s="57">
        <v>0.97858000000000001</v>
      </c>
      <c r="I196" s="57">
        <v>0.98085100000000003</v>
      </c>
      <c r="J196" s="57">
        <v>0.98085100000000003</v>
      </c>
      <c r="K196" s="57">
        <v>0.98427299999999995</v>
      </c>
      <c r="L196" s="57">
        <v>0.98427299999999995</v>
      </c>
      <c r="M196" s="57">
        <v>1.0524210000000001</v>
      </c>
      <c r="N196" s="57">
        <v>1.0524210000000001</v>
      </c>
      <c r="O196" s="57">
        <v>1.034162</v>
      </c>
      <c r="P196" s="57">
        <v>1.034162</v>
      </c>
      <c r="Q196" s="57">
        <v>1.0256000000000001</v>
      </c>
      <c r="R196" s="57">
        <v>1.034162</v>
      </c>
      <c r="S196" s="57">
        <v>1.034162</v>
      </c>
      <c r="T196" s="57">
        <v>1.0462560000000001</v>
      </c>
      <c r="U196" s="57">
        <v>1.0462560000000001</v>
      </c>
      <c r="V196" s="57">
        <v>1.064548</v>
      </c>
      <c r="W196" s="57">
        <v>1.099337</v>
      </c>
      <c r="X196" s="57">
        <v>1.099337</v>
      </c>
      <c r="Y196" s="57">
        <v>1.0789310000000001</v>
      </c>
      <c r="Z196" s="57">
        <v>1.0789310000000001</v>
      </c>
      <c r="AA196" s="57">
        <v>0.98427299999999995</v>
      </c>
      <c r="AB196" s="57">
        <v>0.98427299999999995</v>
      </c>
      <c r="AC196" s="57">
        <v>0.97824699999999998</v>
      </c>
      <c r="AD196" s="57">
        <v>0.97104299999999999</v>
      </c>
      <c r="AE196" s="57">
        <v>1.048152</v>
      </c>
      <c r="AF196" s="57">
        <v>0.97615600000000002</v>
      </c>
      <c r="AG196" s="57">
        <v>0.97615600000000002</v>
      </c>
      <c r="AH196" s="57">
        <v>1.0524210000000001</v>
      </c>
      <c r="AI196" s="57">
        <v>1.0524210000000001</v>
      </c>
      <c r="AJ196" s="57">
        <v>0.992336</v>
      </c>
      <c r="AK196" s="57">
        <v>0.992336</v>
      </c>
      <c r="AL196" s="57">
        <v>1.064548</v>
      </c>
      <c r="AM196" s="57">
        <v>0.97824699999999998</v>
      </c>
      <c r="AN196" s="57">
        <v>0.97824699999999998</v>
      </c>
      <c r="AO196" s="57">
        <v>0.98427299999999995</v>
      </c>
      <c r="AP196" s="57">
        <v>1.052808</v>
      </c>
      <c r="AQ196" s="57">
        <v>1.052808</v>
      </c>
      <c r="AR196" s="57">
        <v>0.975854</v>
      </c>
      <c r="AS196" s="57">
        <v>0.975854</v>
      </c>
      <c r="AT196" s="57">
        <v>1.034162</v>
      </c>
    </row>
    <row r="197" spans="1:46" x14ac:dyDescent="0.25">
      <c r="A197" s="65">
        <v>2021</v>
      </c>
      <c r="B197" s="65">
        <v>12</v>
      </c>
      <c r="C197" s="63">
        <v>9</v>
      </c>
      <c r="D197" s="64">
        <v>4</v>
      </c>
      <c r="E197" s="5">
        <v>1.0462560000000001</v>
      </c>
      <c r="F197" s="57">
        <v>1.0462560000000001</v>
      </c>
      <c r="G197" s="57">
        <v>0.978572</v>
      </c>
      <c r="H197" s="57">
        <v>0.97858000000000001</v>
      </c>
      <c r="I197" s="57">
        <v>0.98085100000000003</v>
      </c>
      <c r="J197" s="57">
        <v>0.98085100000000003</v>
      </c>
      <c r="K197" s="57">
        <v>0.98427299999999995</v>
      </c>
      <c r="L197" s="57">
        <v>0.98427299999999995</v>
      </c>
      <c r="M197" s="57">
        <v>1.0524210000000001</v>
      </c>
      <c r="N197" s="57">
        <v>1.0524210000000001</v>
      </c>
      <c r="O197" s="57">
        <v>1.034162</v>
      </c>
      <c r="P197" s="57">
        <v>1.034162</v>
      </c>
      <c r="Q197" s="57">
        <v>1.0256000000000001</v>
      </c>
      <c r="R197" s="57">
        <v>1.034162</v>
      </c>
      <c r="S197" s="57">
        <v>1.034162</v>
      </c>
      <c r="T197" s="57">
        <v>1.0462560000000001</v>
      </c>
      <c r="U197" s="57">
        <v>1.0462560000000001</v>
      </c>
      <c r="V197" s="57">
        <v>1.064548</v>
      </c>
      <c r="W197" s="57">
        <v>1.099337</v>
      </c>
      <c r="X197" s="57">
        <v>1.099337</v>
      </c>
      <c r="Y197" s="57">
        <v>1.0789310000000001</v>
      </c>
      <c r="Z197" s="57">
        <v>1.0789310000000001</v>
      </c>
      <c r="AA197" s="57">
        <v>0.98427299999999995</v>
      </c>
      <c r="AB197" s="57">
        <v>0.98427299999999995</v>
      </c>
      <c r="AC197" s="57">
        <v>0.97824699999999998</v>
      </c>
      <c r="AD197" s="57">
        <v>0.97104299999999999</v>
      </c>
      <c r="AE197" s="57">
        <v>1.048152</v>
      </c>
      <c r="AF197" s="57">
        <v>0.97615600000000002</v>
      </c>
      <c r="AG197" s="57">
        <v>0.97615600000000002</v>
      </c>
      <c r="AH197" s="57">
        <v>1.0524210000000001</v>
      </c>
      <c r="AI197" s="57">
        <v>1.0524210000000001</v>
      </c>
      <c r="AJ197" s="57">
        <v>0.992336</v>
      </c>
      <c r="AK197" s="57">
        <v>0.992336</v>
      </c>
      <c r="AL197" s="57">
        <v>1.064548</v>
      </c>
      <c r="AM197" s="57">
        <v>0.97824699999999998</v>
      </c>
      <c r="AN197" s="57">
        <v>0.97824699999999998</v>
      </c>
      <c r="AO197" s="57">
        <v>0.98427299999999995</v>
      </c>
      <c r="AP197" s="57">
        <v>1.052808</v>
      </c>
      <c r="AQ197" s="57">
        <v>1.052808</v>
      </c>
      <c r="AR197" s="57">
        <v>0.975854</v>
      </c>
      <c r="AS197" s="57">
        <v>0.975854</v>
      </c>
      <c r="AT197" s="57">
        <v>1.034162</v>
      </c>
    </row>
    <row r="198" spans="1:46" x14ac:dyDescent="0.25">
      <c r="A198" s="65">
        <v>2021</v>
      </c>
      <c r="B198" s="65">
        <v>12</v>
      </c>
      <c r="C198" s="63">
        <v>9</v>
      </c>
      <c r="D198" s="64">
        <v>5</v>
      </c>
      <c r="E198" s="5">
        <v>1.0462560000000001</v>
      </c>
      <c r="F198" s="57">
        <v>1.0462560000000001</v>
      </c>
      <c r="G198" s="57">
        <v>0.978572</v>
      </c>
      <c r="H198" s="57">
        <v>0.97858000000000001</v>
      </c>
      <c r="I198" s="57">
        <v>0.98085100000000003</v>
      </c>
      <c r="J198" s="57">
        <v>0.98085100000000003</v>
      </c>
      <c r="K198" s="57">
        <v>0.98427299999999995</v>
      </c>
      <c r="L198" s="57">
        <v>0.98427299999999995</v>
      </c>
      <c r="M198" s="57">
        <v>1.0524210000000001</v>
      </c>
      <c r="N198" s="57">
        <v>1.0524210000000001</v>
      </c>
      <c r="O198" s="57">
        <v>1.034162</v>
      </c>
      <c r="P198" s="57">
        <v>1.034162</v>
      </c>
      <c r="Q198" s="57">
        <v>1.0256000000000001</v>
      </c>
      <c r="R198" s="57">
        <v>1.034162</v>
      </c>
      <c r="S198" s="57">
        <v>1.034162</v>
      </c>
      <c r="T198" s="57">
        <v>1.0462560000000001</v>
      </c>
      <c r="U198" s="57">
        <v>1.0462560000000001</v>
      </c>
      <c r="V198" s="57">
        <v>1.064548</v>
      </c>
      <c r="W198" s="57">
        <v>1.099337</v>
      </c>
      <c r="X198" s="57">
        <v>1.099337</v>
      </c>
      <c r="Y198" s="57">
        <v>1.0789310000000001</v>
      </c>
      <c r="Z198" s="57">
        <v>1.0789310000000001</v>
      </c>
      <c r="AA198" s="57">
        <v>0.98427299999999995</v>
      </c>
      <c r="AB198" s="57">
        <v>0.98427299999999995</v>
      </c>
      <c r="AC198" s="57">
        <v>0.97824699999999998</v>
      </c>
      <c r="AD198" s="57">
        <v>0.97104299999999999</v>
      </c>
      <c r="AE198" s="57">
        <v>1.048152</v>
      </c>
      <c r="AF198" s="57">
        <v>0.97615600000000002</v>
      </c>
      <c r="AG198" s="57">
        <v>0.97615600000000002</v>
      </c>
      <c r="AH198" s="57">
        <v>1.0524210000000001</v>
      </c>
      <c r="AI198" s="57">
        <v>1.0524210000000001</v>
      </c>
      <c r="AJ198" s="57">
        <v>0.992336</v>
      </c>
      <c r="AK198" s="57">
        <v>0.992336</v>
      </c>
      <c r="AL198" s="57">
        <v>1.064548</v>
      </c>
      <c r="AM198" s="57">
        <v>0.97824699999999998</v>
      </c>
      <c r="AN198" s="57">
        <v>0.97824699999999998</v>
      </c>
      <c r="AO198" s="57">
        <v>0.98427299999999995</v>
      </c>
      <c r="AP198" s="57">
        <v>1.052808</v>
      </c>
      <c r="AQ198" s="57">
        <v>1.052808</v>
      </c>
      <c r="AR198" s="57">
        <v>0.975854</v>
      </c>
      <c r="AS198" s="57">
        <v>0.975854</v>
      </c>
      <c r="AT198" s="57">
        <v>1.034162</v>
      </c>
    </row>
    <row r="199" spans="1:46" x14ac:dyDescent="0.25">
      <c r="A199" s="65">
        <v>2021</v>
      </c>
      <c r="B199" s="65">
        <v>12</v>
      </c>
      <c r="C199" s="63">
        <v>9</v>
      </c>
      <c r="D199" s="64">
        <v>6</v>
      </c>
      <c r="E199" s="5">
        <v>1.0462560000000001</v>
      </c>
      <c r="F199" s="57">
        <v>1.0462560000000001</v>
      </c>
      <c r="G199" s="57">
        <v>0.978572</v>
      </c>
      <c r="H199" s="57">
        <v>0.97858000000000001</v>
      </c>
      <c r="I199" s="57">
        <v>0.98085100000000003</v>
      </c>
      <c r="J199" s="57">
        <v>0.98085100000000003</v>
      </c>
      <c r="K199" s="57">
        <v>0.98427299999999995</v>
      </c>
      <c r="L199" s="57">
        <v>0.98427299999999995</v>
      </c>
      <c r="M199" s="57">
        <v>1.0524210000000001</v>
      </c>
      <c r="N199" s="57">
        <v>1.0524210000000001</v>
      </c>
      <c r="O199" s="57">
        <v>1.034162</v>
      </c>
      <c r="P199" s="57">
        <v>1.034162</v>
      </c>
      <c r="Q199" s="57">
        <v>1.0256000000000001</v>
      </c>
      <c r="R199" s="57">
        <v>1.034162</v>
      </c>
      <c r="S199" s="57">
        <v>1.034162</v>
      </c>
      <c r="T199" s="57">
        <v>1.0462560000000001</v>
      </c>
      <c r="U199" s="57">
        <v>1.0462560000000001</v>
      </c>
      <c r="V199" s="57">
        <v>1.064548</v>
      </c>
      <c r="W199" s="57">
        <v>1.099337</v>
      </c>
      <c r="X199" s="57">
        <v>1.099337</v>
      </c>
      <c r="Y199" s="57">
        <v>1.0789310000000001</v>
      </c>
      <c r="Z199" s="57">
        <v>1.0789310000000001</v>
      </c>
      <c r="AA199" s="57">
        <v>0.98427299999999995</v>
      </c>
      <c r="AB199" s="57">
        <v>0.98427299999999995</v>
      </c>
      <c r="AC199" s="57">
        <v>0.97824699999999998</v>
      </c>
      <c r="AD199" s="57">
        <v>0.97104299999999999</v>
      </c>
      <c r="AE199" s="57">
        <v>1.048152</v>
      </c>
      <c r="AF199" s="57">
        <v>0.97615600000000002</v>
      </c>
      <c r="AG199" s="57">
        <v>0.97615600000000002</v>
      </c>
      <c r="AH199" s="57">
        <v>1.0524210000000001</v>
      </c>
      <c r="AI199" s="57">
        <v>1.0524210000000001</v>
      </c>
      <c r="AJ199" s="57">
        <v>0.992336</v>
      </c>
      <c r="AK199" s="57">
        <v>0.992336</v>
      </c>
      <c r="AL199" s="57">
        <v>1.064548</v>
      </c>
      <c r="AM199" s="57">
        <v>0.97824699999999998</v>
      </c>
      <c r="AN199" s="57">
        <v>0.97824699999999998</v>
      </c>
      <c r="AO199" s="57">
        <v>0.98427299999999995</v>
      </c>
      <c r="AP199" s="57">
        <v>1.052808</v>
      </c>
      <c r="AQ199" s="57">
        <v>1.052808</v>
      </c>
      <c r="AR199" s="57">
        <v>0.975854</v>
      </c>
      <c r="AS199" s="57">
        <v>0.975854</v>
      </c>
      <c r="AT199" s="57">
        <v>1.034162</v>
      </c>
    </row>
    <row r="200" spans="1:46" x14ac:dyDescent="0.25">
      <c r="A200" s="65">
        <v>2021</v>
      </c>
      <c r="B200" s="65">
        <v>12</v>
      </c>
      <c r="C200" s="63">
        <v>9</v>
      </c>
      <c r="D200" s="64">
        <v>7</v>
      </c>
      <c r="E200" s="5">
        <v>1.0462560000000001</v>
      </c>
      <c r="F200" s="57">
        <v>1.0462560000000001</v>
      </c>
      <c r="G200" s="57">
        <v>0.978572</v>
      </c>
      <c r="H200" s="57">
        <v>0.97858000000000001</v>
      </c>
      <c r="I200" s="57">
        <v>0.98085100000000003</v>
      </c>
      <c r="J200" s="57">
        <v>0.98085100000000003</v>
      </c>
      <c r="K200" s="57">
        <v>0.98427299999999995</v>
      </c>
      <c r="L200" s="57">
        <v>0.98427299999999995</v>
      </c>
      <c r="M200" s="57">
        <v>1.0524210000000001</v>
      </c>
      <c r="N200" s="57">
        <v>1.0524210000000001</v>
      </c>
      <c r="O200" s="57">
        <v>1.034162</v>
      </c>
      <c r="P200" s="57">
        <v>1.034162</v>
      </c>
      <c r="Q200" s="57">
        <v>1.0256000000000001</v>
      </c>
      <c r="R200" s="57">
        <v>1.034162</v>
      </c>
      <c r="S200" s="57">
        <v>1.034162</v>
      </c>
      <c r="T200" s="57">
        <v>1.0462560000000001</v>
      </c>
      <c r="U200" s="57">
        <v>1.0462560000000001</v>
      </c>
      <c r="V200" s="57">
        <v>1.064548</v>
      </c>
      <c r="W200" s="57">
        <v>1.099337</v>
      </c>
      <c r="X200" s="57">
        <v>1.099337</v>
      </c>
      <c r="Y200" s="57">
        <v>1.0789310000000001</v>
      </c>
      <c r="Z200" s="57">
        <v>1.0789310000000001</v>
      </c>
      <c r="AA200" s="57">
        <v>0.98427299999999995</v>
      </c>
      <c r="AB200" s="57">
        <v>0.98427299999999995</v>
      </c>
      <c r="AC200" s="57">
        <v>0.97824699999999998</v>
      </c>
      <c r="AD200" s="57">
        <v>0.97104299999999999</v>
      </c>
      <c r="AE200" s="57">
        <v>1.048152</v>
      </c>
      <c r="AF200" s="57">
        <v>0.97615600000000002</v>
      </c>
      <c r="AG200" s="57">
        <v>0.97615600000000002</v>
      </c>
      <c r="AH200" s="57">
        <v>1.0524210000000001</v>
      </c>
      <c r="AI200" s="57">
        <v>1.0524210000000001</v>
      </c>
      <c r="AJ200" s="57">
        <v>0.992336</v>
      </c>
      <c r="AK200" s="57">
        <v>0.992336</v>
      </c>
      <c r="AL200" s="57">
        <v>1.064548</v>
      </c>
      <c r="AM200" s="57">
        <v>0.97824699999999998</v>
      </c>
      <c r="AN200" s="57">
        <v>0.97824699999999998</v>
      </c>
      <c r="AO200" s="57">
        <v>0.98427299999999995</v>
      </c>
      <c r="AP200" s="57">
        <v>1.052808</v>
      </c>
      <c r="AQ200" s="57">
        <v>1.052808</v>
      </c>
      <c r="AR200" s="57">
        <v>0.975854</v>
      </c>
      <c r="AS200" s="57">
        <v>0.975854</v>
      </c>
      <c r="AT200" s="57">
        <v>1.034162</v>
      </c>
    </row>
    <row r="201" spans="1:46" x14ac:dyDescent="0.25">
      <c r="A201" s="65">
        <v>2021</v>
      </c>
      <c r="B201" s="65">
        <v>12</v>
      </c>
      <c r="C201" s="63">
        <v>9</v>
      </c>
      <c r="D201" s="64">
        <v>8</v>
      </c>
      <c r="E201" s="5">
        <v>1.0462560000000001</v>
      </c>
      <c r="F201" s="57">
        <v>1.0462560000000001</v>
      </c>
      <c r="G201" s="57">
        <v>0.978572</v>
      </c>
      <c r="H201" s="57">
        <v>0.97858000000000001</v>
      </c>
      <c r="I201" s="57">
        <v>0.98085100000000003</v>
      </c>
      <c r="J201" s="57">
        <v>0.98085100000000003</v>
      </c>
      <c r="K201" s="57">
        <v>0.98427299999999995</v>
      </c>
      <c r="L201" s="57">
        <v>0.98427299999999995</v>
      </c>
      <c r="M201" s="57">
        <v>1.0524210000000001</v>
      </c>
      <c r="N201" s="57">
        <v>1.0524210000000001</v>
      </c>
      <c r="O201" s="57">
        <v>1.034162</v>
      </c>
      <c r="P201" s="57">
        <v>1.034162</v>
      </c>
      <c r="Q201" s="57">
        <v>1.0256000000000001</v>
      </c>
      <c r="R201" s="57">
        <v>1.034162</v>
      </c>
      <c r="S201" s="57">
        <v>1.034162</v>
      </c>
      <c r="T201" s="57">
        <v>1.0462560000000001</v>
      </c>
      <c r="U201" s="57">
        <v>1.0462560000000001</v>
      </c>
      <c r="V201" s="57">
        <v>1.064548</v>
      </c>
      <c r="W201" s="57">
        <v>1.099337</v>
      </c>
      <c r="X201" s="57">
        <v>1.099337</v>
      </c>
      <c r="Y201" s="57">
        <v>1.0789310000000001</v>
      </c>
      <c r="Z201" s="57">
        <v>1.0789310000000001</v>
      </c>
      <c r="AA201" s="57">
        <v>0.98427299999999995</v>
      </c>
      <c r="AB201" s="57">
        <v>0.98427299999999995</v>
      </c>
      <c r="AC201" s="57">
        <v>0.97824699999999998</v>
      </c>
      <c r="AD201" s="57">
        <v>0.97104299999999999</v>
      </c>
      <c r="AE201" s="57">
        <v>1.048152</v>
      </c>
      <c r="AF201" s="57">
        <v>0.97615600000000002</v>
      </c>
      <c r="AG201" s="57">
        <v>0.97615600000000002</v>
      </c>
      <c r="AH201" s="57">
        <v>1.0524210000000001</v>
      </c>
      <c r="AI201" s="57">
        <v>1.0524210000000001</v>
      </c>
      <c r="AJ201" s="57">
        <v>0.992336</v>
      </c>
      <c r="AK201" s="57">
        <v>0.992336</v>
      </c>
      <c r="AL201" s="57">
        <v>1.064548</v>
      </c>
      <c r="AM201" s="57">
        <v>0.97824699999999998</v>
      </c>
      <c r="AN201" s="57">
        <v>0.97824699999999998</v>
      </c>
      <c r="AO201" s="57">
        <v>0.98427299999999995</v>
      </c>
      <c r="AP201" s="57">
        <v>1.052808</v>
      </c>
      <c r="AQ201" s="57">
        <v>1.052808</v>
      </c>
      <c r="AR201" s="57">
        <v>0.975854</v>
      </c>
      <c r="AS201" s="57">
        <v>0.975854</v>
      </c>
      <c r="AT201" s="57">
        <v>1.034162</v>
      </c>
    </row>
    <row r="202" spans="1:46" x14ac:dyDescent="0.25">
      <c r="A202" s="65">
        <v>2021</v>
      </c>
      <c r="B202" s="65">
        <v>12</v>
      </c>
      <c r="C202" s="63">
        <v>9</v>
      </c>
      <c r="D202" s="64">
        <v>9</v>
      </c>
      <c r="E202" s="5">
        <v>1.0462560000000001</v>
      </c>
      <c r="F202" s="57">
        <v>1.0462560000000001</v>
      </c>
      <c r="G202" s="57">
        <v>0.978572</v>
      </c>
      <c r="H202" s="57">
        <v>0.97858000000000001</v>
      </c>
      <c r="I202" s="57">
        <v>0.98085100000000003</v>
      </c>
      <c r="J202" s="57">
        <v>0.98085100000000003</v>
      </c>
      <c r="K202" s="57">
        <v>0.98427299999999995</v>
      </c>
      <c r="L202" s="57">
        <v>0.98427299999999995</v>
      </c>
      <c r="M202" s="57">
        <v>1.0524210000000001</v>
      </c>
      <c r="N202" s="57">
        <v>1.0524210000000001</v>
      </c>
      <c r="O202" s="57">
        <v>1.034162</v>
      </c>
      <c r="P202" s="57">
        <v>1.034162</v>
      </c>
      <c r="Q202" s="57">
        <v>1.0256000000000001</v>
      </c>
      <c r="R202" s="57">
        <v>1.034162</v>
      </c>
      <c r="S202" s="57">
        <v>1.034162</v>
      </c>
      <c r="T202" s="57">
        <v>1.0462560000000001</v>
      </c>
      <c r="U202" s="57">
        <v>1.0462560000000001</v>
      </c>
      <c r="V202" s="57">
        <v>1.064548</v>
      </c>
      <c r="W202" s="57">
        <v>1.099337</v>
      </c>
      <c r="X202" s="57">
        <v>1.099337</v>
      </c>
      <c r="Y202" s="57">
        <v>1.0789310000000001</v>
      </c>
      <c r="Z202" s="57">
        <v>1.0789310000000001</v>
      </c>
      <c r="AA202" s="57">
        <v>0.98427299999999995</v>
      </c>
      <c r="AB202" s="57">
        <v>0.98427299999999995</v>
      </c>
      <c r="AC202" s="57">
        <v>0.97824699999999998</v>
      </c>
      <c r="AD202" s="57">
        <v>0.97104299999999999</v>
      </c>
      <c r="AE202" s="57">
        <v>1.048152</v>
      </c>
      <c r="AF202" s="57">
        <v>0.97615600000000002</v>
      </c>
      <c r="AG202" s="57">
        <v>0.97615600000000002</v>
      </c>
      <c r="AH202" s="57">
        <v>1.0524210000000001</v>
      </c>
      <c r="AI202" s="57">
        <v>1.0524210000000001</v>
      </c>
      <c r="AJ202" s="57">
        <v>0.992336</v>
      </c>
      <c r="AK202" s="57">
        <v>0.992336</v>
      </c>
      <c r="AL202" s="57">
        <v>1.064548</v>
      </c>
      <c r="AM202" s="57">
        <v>0.97824699999999998</v>
      </c>
      <c r="AN202" s="57">
        <v>0.97824699999999998</v>
      </c>
      <c r="AO202" s="57">
        <v>0.98427299999999995</v>
      </c>
      <c r="AP202" s="57">
        <v>1.052808</v>
      </c>
      <c r="AQ202" s="57">
        <v>1.052808</v>
      </c>
      <c r="AR202" s="57">
        <v>0.975854</v>
      </c>
      <c r="AS202" s="57">
        <v>0.975854</v>
      </c>
      <c r="AT202" s="57">
        <v>1.034162</v>
      </c>
    </row>
    <row r="203" spans="1:46" x14ac:dyDescent="0.25">
      <c r="A203" s="65">
        <v>2021</v>
      </c>
      <c r="B203" s="65">
        <v>12</v>
      </c>
      <c r="C203" s="63">
        <v>9</v>
      </c>
      <c r="D203" s="64">
        <v>10</v>
      </c>
      <c r="E203" s="5">
        <v>1.0462560000000001</v>
      </c>
      <c r="F203" s="57">
        <v>1.0462560000000001</v>
      </c>
      <c r="G203" s="57">
        <v>0.978572</v>
      </c>
      <c r="H203" s="57">
        <v>0.97858000000000001</v>
      </c>
      <c r="I203" s="57">
        <v>0.98085100000000003</v>
      </c>
      <c r="J203" s="57">
        <v>0.98085100000000003</v>
      </c>
      <c r="K203" s="57">
        <v>0.98427299999999995</v>
      </c>
      <c r="L203" s="57">
        <v>0.98427299999999995</v>
      </c>
      <c r="M203" s="57">
        <v>1.0524210000000001</v>
      </c>
      <c r="N203" s="57">
        <v>1.0524210000000001</v>
      </c>
      <c r="O203" s="57">
        <v>1.034162</v>
      </c>
      <c r="P203" s="57">
        <v>1.034162</v>
      </c>
      <c r="Q203" s="57">
        <v>1.0256000000000001</v>
      </c>
      <c r="R203" s="57">
        <v>1.034162</v>
      </c>
      <c r="S203" s="57">
        <v>1.034162</v>
      </c>
      <c r="T203" s="57">
        <v>1.0462560000000001</v>
      </c>
      <c r="U203" s="57">
        <v>1.0462560000000001</v>
      </c>
      <c r="V203" s="57">
        <v>1.064548</v>
      </c>
      <c r="W203" s="57">
        <v>1.099337</v>
      </c>
      <c r="X203" s="57">
        <v>1.099337</v>
      </c>
      <c r="Y203" s="57">
        <v>1.0789310000000001</v>
      </c>
      <c r="Z203" s="57">
        <v>1.0789310000000001</v>
      </c>
      <c r="AA203" s="57">
        <v>0.98427299999999995</v>
      </c>
      <c r="AB203" s="57">
        <v>0.98427299999999995</v>
      </c>
      <c r="AC203" s="57">
        <v>0.97824699999999998</v>
      </c>
      <c r="AD203" s="57">
        <v>0.97104299999999999</v>
      </c>
      <c r="AE203" s="57">
        <v>1.048152</v>
      </c>
      <c r="AF203" s="57">
        <v>0.97615600000000002</v>
      </c>
      <c r="AG203" s="57">
        <v>0.97615600000000002</v>
      </c>
      <c r="AH203" s="57">
        <v>1.0524210000000001</v>
      </c>
      <c r="AI203" s="57">
        <v>1.0524210000000001</v>
      </c>
      <c r="AJ203" s="57">
        <v>0.992336</v>
      </c>
      <c r="AK203" s="57">
        <v>0.992336</v>
      </c>
      <c r="AL203" s="57">
        <v>1.064548</v>
      </c>
      <c r="AM203" s="57">
        <v>0.97824699999999998</v>
      </c>
      <c r="AN203" s="57">
        <v>0.97824699999999998</v>
      </c>
      <c r="AO203" s="57">
        <v>0.98427299999999995</v>
      </c>
      <c r="AP203" s="57">
        <v>1.052808</v>
      </c>
      <c r="AQ203" s="57">
        <v>1.052808</v>
      </c>
      <c r="AR203" s="57">
        <v>0.975854</v>
      </c>
      <c r="AS203" s="57">
        <v>0.975854</v>
      </c>
      <c r="AT203" s="57">
        <v>1.034162</v>
      </c>
    </row>
    <row r="204" spans="1:46" x14ac:dyDescent="0.25">
      <c r="A204" s="65">
        <v>2021</v>
      </c>
      <c r="B204" s="65">
        <v>12</v>
      </c>
      <c r="C204" s="63">
        <v>9</v>
      </c>
      <c r="D204" s="64">
        <v>11</v>
      </c>
      <c r="E204" s="5">
        <v>1.0462560000000001</v>
      </c>
      <c r="F204" s="57">
        <v>1.0462560000000001</v>
      </c>
      <c r="G204" s="57">
        <v>0.978572</v>
      </c>
      <c r="H204" s="57">
        <v>0.97858000000000001</v>
      </c>
      <c r="I204" s="57">
        <v>0.98085100000000003</v>
      </c>
      <c r="J204" s="57">
        <v>0.98085100000000003</v>
      </c>
      <c r="K204" s="57">
        <v>0.98427299999999995</v>
      </c>
      <c r="L204" s="57">
        <v>0.98427299999999995</v>
      </c>
      <c r="M204" s="57">
        <v>1.0524210000000001</v>
      </c>
      <c r="N204" s="57">
        <v>1.0524210000000001</v>
      </c>
      <c r="O204" s="57">
        <v>1.034162</v>
      </c>
      <c r="P204" s="57">
        <v>1.034162</v>
      </c>
      <c r="Q204" s="57">
        <v>1.0256000000000001</v>
      </c>
      <c r="R204" s="57">
        <v>1.034162</v>
      </c>
      <c r="S204" s="57">
        <v>1.034162</v>
      </c>
      <c r="T204" s="57">
        <v>1.0462560000000001</v>
      </c>
      <c r="U204" s="57">
        <v>1.0462560000000001</v>
      </c>
      <c r="V204" s="57">
        <v>1.064548</v>
      </c>
      <c r="W204" s="57">
        <v>1.099337</v>
      </c>
      <c r="X204" s="57">
        <v>1.099337</v>
      </c>
      <c r="Y204" s="57">
        <v>1.0789310000000001</v>
      </c>
      <c r="Z204" s="57">
        <v>1.0789310000000001</v>
      </c>
      <c r="AA204" s="57">
        <v>0.98427299999999995</v>
      </c>
      <c r="AB204" s="57">
        <v>0.98427299999999995</v>
      </c>
      <c r="AC204" s="57">
        <v>0.97824699999999998</v>
      </c>
      <c r="AD204" s="57">
        <v>0.97104299999999999</v>
      </c>
      <c r="AE204" s="57">
        <v>1.048152</v>
      </c>
      <c r="AF204" s="57">
        <v>0.97615600000000002</v>
      </c>
      <c r="AG204" s="57">
        <v>0.97615600000000002</v>
      </c>
      <c r="AH204" s="57">
        <v>1.0524210000000001</v>
      </c>
      <c r="AI204" s="57">
        <v>1.0524210000000001</v>
      </c>
      <c r="AJ204" s="57">
        <v>0.992336</v>
      </c>
      <c r="AK204" s="57">
        <v>0.992336</v>
      </c>
      <c r="AL204" s="57">
        <v>1.064548</v>
      </c>
      <c r="AM204" s="57">
        <v>0.97824699999999998</v>
      </c>
      <c r="AN204" s="57">
        <v>0.97824699999999998</v>
      </c>
      <c r="AO204" s="57">
        <v>0.98427299999999995</v>
      </c>
      <c r="AP204" s="57">
        <v>1.052808</v>
      </c>
      <c r="AQ204" s="57">
        <v>1.052808</v>
      </c>
      <c r="AR204" s="57">
        <v>0.975854</v>
      </c>
      <c r="AS204" s="57">
        <v>0.975854</v>
      </c>
      <c r="AT204" s="57">
        <v>1.034162</v>
      </c>
    </row>
    <row r="205" spans="1:46" x14ac:dyDescent="0.25">
      <c r="A205" s="65">
        <v>2021</v>
      </c>
      <c r="B205" s="65">
        <v>12</v>
      </c>
      <c r="C205" s="63">
        <v>9</v>
      </c>
      <c r="D205" s="64">
        <v>12</v>
      </c>
      <c r="E205" s="5">
        <v>1.0462560000000001</v>
      </c>
      <c r="F205" s="57">
        <v>1.0462560000000001</v>
      </c>
      <c r="G205" s="57">
        <v>0.978572</v>
      </c>
      <c r="H205" s="57">
        <v>0.97858000000000001</v>
      </c>
      <c r="I205" s="57">
        <v>0.98085100000000003</v>
      </c>
      <c r="J205" s="57">
        <v>0.98085100000000003</v>
      </c>
      <c r="K205" s="57">
        <v>0.98427299999999995</v>
      </c>
      <c r="L205" s="57">
        <v>0.98427299999999995</v>
      </c>
      <c r="M205" s="57">
        <v>1.0524210000000001</v>
      </c>
      <c r="N205" s="57">
        <v>1.0524210000000001</v>
      </c>
      <c r="O205" s="57">
        <v>1.034162</v>
      </c>
      <c r="P205" s="57">
        <v>1.034162</v>
      </c>
      <c r="Q205" s="57">
        <v>1.0256000000000001</v>
      </c>
      <c r="R205" s="57">
        <v>1.034162</v>
      </c>
      <c r="S205" s="57">
        <v>1.034162</v>
      </c>
      <c r="T205" s="57">
        <v>1.0462560000000001</v>
      </c>
      <c r="U205" s="57">
        <v>1.0462560000000001</v>
      </c>
      <c r="V205" s="57">
        <v>1.064548</v>
      </c>
      <c r="W205" s="57">
        <v>1.099337</v>
      </c>
      <c r="X205" s="57">
        <v>1.099337</v>
      </c>
      <c r="Y205" s="57">
        <v>1.0789310000000001</v>
      </c>
      <c r="Z205" s="57">
        <v>1.0789310000000001</v>
      </c>
      <c r="AA205" s="57">
        <v>0.98427299999999995</v>
      </c>
      <c r="AB205" s="57">
        <v>0.98427299999999995</v>
      </c>
      <c r="AC205" s="57">
        <v>0.97824699999999998</v>
      </c>
      <c r="AD205" s="57">
        <v>0.97104299999999999</v>
      </c>
      <c r="AE205" s="57">
        <v>1.048152</v>
      </c>
      <c r="AF205" s="57">
        <v>0.97615600000000002</v>
      </c>
      <c r="AG205" s="57">
        <v>0.97615600000000002</v>
      </c>
      <c r="AH205" s="57">
        <v>1.0524210000000001</v>
      </c>
      <c r="AI205" s="57">
        <v>1.0524210000000001</v>
      </c>
      <c r="AJ205" s="57">
        <v>0.992336</v>
      </c>
      <c r="AK205" s="57">
        <v>0.992336</v>
      </c>
      <c r="AL205" s="57">
        <v>1.064548</v>
      </c>
      <c r="AM205" s="57">
        <v>0.97824699999999998</v>
      </c>
      <c r="AN205" s="57">
        <v>0.97824699999999998</v>
      </c>
      <c r="AO205" s="57">
        <v>0.98427299999999995</v>
      </c>
      <c r="AP205" s="57">
        <v>1.052808</v>
      </c>
      <c r="AQ205" s="57">
        <v>1.052808</v>
      </c>
      <c r="AR205" s="57">
        <v>0.975854</v>
      </c>
      <c r="AS205" s="57">
        <v>0.975854</v>
      </c>
      <c r="AT205" s="57">
        <v>1.034162</v>
      </c>
    </row>
    <row r="206" spans="1:46" x14ac:dyDescent="0.25">
      <c r="A206" s="65">
        <v>2021</v>
      </c>
      <c r="B206" s="65">
        <v>12</v>
      </c>
      <c r="C206" s="63">
        <v>9</v>
      </c>
      <c r="D206" s="64">
        <v>13</v>
      </c>
      <c r="E206" s="5">
        <v>1.0462560000000001</v>
      </c>
      <c r="F206" s="57">
        <v>1.0462560000000001</v>
      </c>
      <c r="G206" s="57">
        <v>0.978572</v>
      </c>
      <c r="H206" s="57">
        <v>0.97858000000000001</v>
      </c>
      <c r="I206" s="57">
        <v>0.98085100000000003</v>
      </c>
      <c r="J206" s="57">
        <v>0.98085100000000003</v>
      </c>
      <c r="K206" s="57">
        <v>0.98427299999999995</v>
      </c>
      <c r="L206" s="57">
        <v>0.98427299999999995</v>
      </c>
      <c r="M206" s="57">
        <v>1.0524210000000001</v>
      </c>
      <c r="N206" s="57">
        <v>1.0524210000000001</v>
      </c>
      <c r="O206" s="57">
        <v>1.034162</v>
      </c>
      <c r="P206" s="57">
        <v>1.034162</v>
      </c>
      <c r="Q206" s="57">
        <v>1.0256000000000001</v>
      </c>
      <c r="R206" s="57">
        <v>1.034162</v>
      </c>
      <c r="S206" s="57">
        <v>1.034162</v>
      </c>
      <c r="T206" s="57">
        <v>1.0462560000000001</v>
      </c>
      <c r="U206" s="57">
        <v>1.0462560000000001</v>
      </c>
      <c r="V206" s="57">
        <v>1.064548</v>
      </c>
      <c r="W206" s="57">
        <v>1.099337</v>
      </c>
      <c r="X206" s="57">
        <v>1.099337</v>
      </c>
      <c r="Y206" s="57">
        <v>1.0789310000000001</v>
      </c>
      <c r="Z206" s="57">
        <v>1.0789310000000001</v>
      </c>
      <c r="AA206" s="57">
        <v>0.98427299999999995</v>
      </c>
      <c r="AB206" s="57">
        <v>0.98427299999999995</v>
      </c>
      <c r="AC206" s="57">
        <v>0.97824699999999998</v>
      </c>
      <c r="AD206" s="57">
        <v>0.97104299999999999</v>
      </c>
      <c r="AE206" s="57">
        <v>1.048152</v>
      </c>
      <c r="AF206" s="57">
        <v>0.97615600000000002</v>
      </c>
      <c r="AG206" s="57">
        <v>0.97615600000000002</v>
      </c>
      <c r="AH206" s="57">
        <v>1.0524210000000001</v>
      </c>
      <c r="AI206" s="57">
        <v>1.0524210000000001</v>
      </c>
      <c r="AJ206" s="57">
        <v>0.992336</v>
      </c>
      <c r="AK206" s="57">
        <v>0.992336</v>
      </c>
      <c r="AL206" s="57">
        <v>1.064548</v>
      </c>
      <c r="AM206" s="57">
        <v>0.97824699999999998</v>
      </c>
      <c r="AN206" s="57">
        <v>0.97824699999999998</v>
      </c>
      <c r="AO206" s="57">
        <v>0.98427299999999995</v>
      </c>
      <c r="AP206" s="57">
        <v>1.052808</v>
      </c>
      <c r="AQ206" s="57">
        <v>1.052808</v>
      </c>
      <c r="AR206" s="57">
        <v>0.975854</v>
      </c>
      <c r="AS206" s="57">
        <v>0.975854</v>
      </c>
      <c r="AT206" s="57">
        <v>1.034162</v>
      </c>
    </row>
    <row r="207" spans="1:46" x14ac:dyDescent="0.25">
      <c r="A207" s="65">
        <v>2021</v>
      </c>
      <c r="B207" s="65">
        <v>12</v>
      </c>
      <c r="C207" s="63">
        <v>9</v>
      </c>
      <c r="D207" s="64">
        <v>14</v>
      </c>
      <c r="E207" s="5">
        <v>1.0462560000000001</v>
      </c>
      <c r="F207" s="57">
        <v>1.0462560000000001</v>
      </c>
      <c r="G207" s="57">
        <v>0.978572</v>
      </c>
      <c r="H207" s="57">
        <v>0.97858000000000001</v>
      </c>
      <c r="I207" s="57">
        <v>0.98085100000000003</v>
      </c>
      <c r="J207" s="57">
        <v>0.98085100000000003</v>
      </c>
      <c r="K207" s="57">
        <v>0.98427299999999995</v>
      </c>
      <c r="L207" s="57">
        <v>0.98427299999999995</v>
      </c>
      <c r="M207" s="57">
        <v>1.0524210000000001</v>
      </c>
      <c r="N207" s="57">
        <v>1.0524210000000001</v>
      </c>
      <c r="O207" s="57">
        <v>1.034162</v>
      </c>
      <c r="P207" s="57">
        <v>1.034162</v>
      </c>
      <c r="Q207" s="57">
        <v>1.0256000000000001</v>
      </c>
      <c r="R207" s="57">
        <v>1.034162</v>
      </c>
      <c r="S207" s="57">
        <v>1.034162</v>
      </c>
      <c r="T207" s="57">
        <v>1.0462560000000001</v>
      </c>
      <c r="U207" s="57">
        <v>1.0462560000000001</v>
      </c>
      <c r="V207" s="57">
        <v>1.064548</v>
      </c>
      <c r="W207" s="57">
        <v>1.099337</v>
      </c>
      <c r="X207" s="57">
        <v>1.099337</v>
      </c>
      <c r="Y207" s="57">
        <v>1.0789310000000001</v>
      </c>
      <c r="Z207" s="57">
        <v>1.0789310000000001</v>
      </c>
      <c r="AA207" s="57">
        <v>0.98427299999999995</v>
      </c>
      <c r="AB207" s="57">
        <v>0.98427299999999995</v>
      </c>
      <c r="AC207" s="57">
        <v>0.97824699999999998</v>
      </c>
      <c r="AD207" s="57">
        <v>0.97104299999999999</v>
      </c>
      <c r="AE207" s="57">
        <v>1.048152</v>
      </c>
      <c r="AF207" s="57">
        <v>0.97615600000000002</v>
      </c>
      <c r="AG207" s="57">
        <v>0.97615600000000002</v>
      </c>
      <c r="AH207" s="57">
        <v>1.0524210000000001</v>
      </c>
      <c r="AI207" s="57">
        <v>1.0524210000000001</v>
      </c>
      <c r="AJ207" s="57">
        <v>0.992336</v>
      </c>
      <c r="AK207" s="57">
        <v>0.992336</v>
      </c>
      <c r="AL207" s="57">
        <v>1.064548</v>
      </c>
      <c r="AM207" s="57">
        <v>0.97824699999999998</v>
      </c>
      <c r="AN207" s="57">
        <v>0.97824699999999998</v>
      </c>
      <c r="AO207" s="57">
        <v>0.98427299999999995</v>
      </c>
      <c r="AP207" s="57">
        <v>1.052808</v>
      </c>
      <c r="AQ207" s="57">
        <v>1.052808</v>
      </c>
      <c r="AR207" s="57">
        <v>0.975854</v>
      </c>
      <c r="AS207" s="57">
        <v>0.975854</v>
      </c>
      <c r="AT207" s="57">
        <v>1.034162</v>
      </c>
    </row>
    <row r="208" spans="1:46" x14ac:dyDescent="0.25">
      <c r="A208" s="65">
        <v>2021</v>
      </c>
      <c r="B208" s="65">
        <v>12</v>
      </c>
      <c r="C208" s="63">
        <v>9</v>
      </c>
      <c r="D208" s="64">
        <v>15</v>
      </c>
      <c r="E208" s="5">
        <v>1.0462560000000001</v>
      </c>
      <c r="F208" s="57">
        <v>1.0462560000000001</v>
      </c>
      <c r="G208" s="57">
        <v>0.978572</v>
      </c>
      <c r="H208" s="57">
        <v>0.97858000000000001</v>
      </c>
      <c r="I208" s="57">
        <v>0.98085100000000003</v>
      </c>
      <c r="J208" s="57">
        <v>0.98085100000000003</v>
      </c>
      <c r="K208" s="57">
        <v>0.98427299999999995</v>
      </c>
      <c r="L208" s="57">
        <v>0.98427299999999995</v>
      </c>
      <c r="M208" s="57">
        <v>1.0524210000000001</v>
      </c>
      <c r="N208" s="57">
        <v>1.0524210000000001</v>
      </c>
      <c r="O208" s="57">
        <v>1.034162</v>
      </c>
      <c r="P208" s="57">
        <v>1.034162</v>
      </c>
      <c r="Q208" s="57">
        <v>1.0256000000000001</v>
      </c>
      <c r="R208" s="57">
        <v>1.034162</v>
      </c>
      <c r="S208" s="57">
        <v>1.034162</v>
      </c>
      <c r="T208" s="57">
        <v>1.0462560000000001</v>
      </c>
      <c r="U208" s="57">
        <v>1.0462560000000001</v>
      </c>
      <c r="V208" s="57">
        <v>1.064548</v>
      </c>
      <c r="W208" s="57">
        <v>1.099337</v>
      </c>
      <c r="X208" s="57">
        <v>1.099337</v>
      </c>
      <c r="Y208" s="57">
        <v>1.0789310000000001</v>
      </c>
      <c r="Z208" s="57">
        <v>1.0789310000000001</v>
      </c>
      <c r="AA208" s="57">
        <v>0.98427299999999995</v>
      </c>
      <c r="AB208" s="57">
        <v>0.98427299999999995</v>
      </c>
      <c r="AC208" s="57">
        <v>0.97824699999999998</v>
      </c>
      <c r="AD208" s="57">
        <v>0.97104299999999999</v>
      </c>
      <c r="AE208" s="57">
        <v>1.048152</v>
      </c>
      <c r="AF208" s="57">
        <v>0.97615600000000002</v>
      </c>
      <c r="AG208" s="57">
        <v>0.97615600000000002</v>
      </c>
      <c r="AH208" s="57">
        <v>1.0524210000000001</v>
      </c>
      <c r="AI208" s="57">
        <v>1.0524210000000001</v>
      </c>
      <c r="AJ208" s="57">
        <v>0.992336</v>
      </c>
      <c r="AK208" s="57">
        <v>0.992336</v>
      </c>
      <c r="AL208" s="57">
        <v>1.064548</v>
      </c>
      <c r="AM208" s="57">
        <v>0.97824699999999998</v>
      </c>
      <c r="AN208" s="57">
        <v>0.97824699999999998</v>
      </c>
      <c r="AO208" s="57">
        <v>0.98427299999999995</v>
      </c>
      <c r="AP208" s="57">
        <v>1.052808</v>
      </c>
      <c r="AQ208" s="57">
        <v>1.052808</v>
      </c>
      <c r="AR208" s="57">
        <v>0.975854</v>
      </c>
      <c r="AS208" s="57">
        <v>0.975854</v>
      </c>
      <c r="AT208" s="57">
        <v>1.034162</v>
      </c>
    </row>
    <row r="209" spans="1:46" x14ac:dyDescent="0.25">
      <c r="A209" s="65">
        <v>2021</v>
      </c>
      <c r="B209" s="65">
        <v>12</v>
      </c>
      <c r="C209" s="63">
        <v>9</v>
      </c>
      <c r="D209" s="64">
        <v>16</v>
      </c>
      <c r="E209" s="5">
        <v>1.0462560000000001</v>
      </c>
      <c r="F209" s="57">
        <v>1.0462560000000001</v>
      </c>
      <c r="G209" s="57">
        <v>0.978572</v>
      </c>
      <c r="H209" s="57">
        <v>0.97858000000000001</v>
      </c>
      <c r="I209" s="57">
        <v>0.98085100000000003</v>
      </c>
      <c r="J209" s="57">
        <v>0.98085100000000003</v>
      </c>
      <c r="K209" s="57">
        <v>0.98427299999999995</v>
      </c>
      <c r="L209" s="57">
        <v>0.98427299999999995</v>
      </c>
      <c r="M209" s="57">
        <v>1.0524210000000001</v>
      </c>
      <c r="N209" s="57">
        <v>1.0524210000000001</v>
      </c>
      <c r="O209" s="57">
        <v>1.034162</v>
      </c>
      <c r="P209" s="57">
        <v>1.034162</v>
      </c>
      <c r="Q209" s="57">
        <v>1.0256000000000001</v>
      </c>
      <c r="R209" s="57">
        <v>1.034162</v>
      </c>
      <c r="S209" s="57">
        <v>1.034162</v>
      </c>
      <c r="T209" s="57">
        <v>1.0462560000000001</v>
      </c>
      <c r="U209" s="57">
        <v>1.0462560000000001</v>
      </c>
      <c r="V209" s="57">
        <v>1.064548</v>
      </c>
      <c r="W209" s="57">
        <v>1.099337</v>
      </c>
      <c r="X209" s="57">
        <v>1.099337</v>
      </c>
      <c r="Y209" s="57">
        <v>1.0789310000000001</v>
      </c>
      <c r="Z209" s="57">
        <v>1.0789310000000001</v>
      </c>
      <c r="AA209" s="57">
        <v>0.98427299999999995</v>
      </c>
      <c r="AB209" s="57">
        <v>0.98427299999999995</v>
      </c>
      <c r="AC209" s="57">
        <v>0.97824699999999998</v>
      </c>
      <c r="AD209" s="57">
        <v>0.97104299999999999</v>
      </c>
      <c r="AE209" s="57">
        <v>1.048152</v>
      </c>
      <c r="AF209" s="57">
        <v>0.97615600000000002</v>
      </c>
      <c r="AG209" s="57">
        <v>0.97615600000000002</v>
      </c>
      <c r="AH209" s="57">
        <v>1.0524210000000001</v>
      </c>
      <c r="AI209" s="57">
        <v>1.0524210000000001</v>
      </c>
      <c r="AJ209" s="57">
        <v>0.992336</v>
      </c>
      <c r="AK209" s="57">
        <v>0.992336</v>
      </c>
      <c r="AL209" s="57">
        <v>1.064548</v>
      </c>
      <c r="AM209" s="57">
        <v>0.97824699999999998</v>
      </c>
      <c r="AN209" s="57">
        <v>0.97824699999999998</v>
      </c>
      <c r="AO209" s="57">
        <v>0.98427299999999995</v>
      </c>
      <c r="AP209" s="57">
        <v>1.052808</v>
      </c>
      <c r="AQ209" s="57">
        <v>1.052808</v>
      </c>
      <c r="AR209" s="57">
        <v>0.975854</v>
      </c>
      <c r="AS209" s="57">
        <v>0.975854</v>
      </c>
      <c r="AT209" s="57">
        <v>1.034162</v>
      </c>
    </row>
    <row r="210" spans="1:46" x14ac:dyDescent="0.25">
      <c r="A210" s="65">
        <v>2021</v>
      </c>
      <c r="B210" s="65">
        <v>12</v>
      </c>
      <c r="C210" s="63">
        <v>9</v>
      </c>
      <c r="D210" s="64">
        <v>17</v>
      </c>
      <c r="E210" s="5">
        <v>1.0462560000000001</v>
      </c>
      <c r="F210" s="57">
        <v>1.0462560000000001</v>
      </c>
      <c r="G210" s="57">
        <v>0.978572</v>
      </c>
      <c r="H210" s="57">
        <v>0.97858000000000001</v>
      </c>
      <c r="I210" s="57">
        <v>0.98085100000000003</v>
      </c>
      <c r="J210" s="57">
        <v>0.98085100000000003</v>
      </c>
      <c r="K210" s="57">
        <v>0.98427299999999995</v>
      </c>
      <c r="L210" s="57">
        <v>0.98427299999999995</v>
      </c>
      <c r="M210" s="57">
        <v>1.0524210000000001</v>
      </c>
      <c r="N210" s="57">
        <v>1.0524210000000001</v>
      </c>
      <c r="O210" s="57">
        <v>1.034162</v>
      </c>
      <c r="P210" s="57">
        <v>1.034162</v>
      </c>
      <c r="Q210" s="57">
        <v>1.0256000000000001</v>
      </c>
      <c r="R210" s="57">
        <v>1.034162</v>
      </c>
      <c r="S210" s="57">
        <v>1.034162</v>
      </c>
      <c r="T210" s="57">
        <v>1.0462560000000001</v>
      </c>
      <c r="U210" s="57">
        <v>1.0462560000000001</v>
      </c>
      <c r="V210" s="57">
        <v>1.064548</v>
      </c>
      <c r="W210" s="57">
        <v>1.099337</v>
      </c>
      <c r="X210" s="57">
        <v>1.099337</v>
      </c>
      <c r="Y210" s="57">
        <v>1.0789310000000001</v>
      </c>
      <c r="Z210" s="57">
        <v>1.0789310000000001</v>
      </c>
      <c r="AA210" s="57">
        <v>0.98427299999999995</v>
      </c>
      <c r="AB210" s="57">
        <v>0.98427299999999995</v>
      </c>
      <c r="AC210" s="57">
        <v>0.97824699999999998</v>
      </c>
      <c r="AD210" s="57">
        <v>0.97104299999999999</v>
      </c>
      <c r="AE210" s="57">
        <v>1.048152</v>
      </c>
      <c r="AF210" s="57">
        <v>0.97615600000000002</v>
      </c>
      <c r="AG210" s="57">
        <v>0.97615600000000002</v>
      </c>
      <c r="AH210" s="57">
        <v>1.0524210000000001</v>
      </c>
      <c r="AI210" s="57">
        <v>1.0524210000000001</v>
      </c>
      <c r="AJ210" s="57">
        <v>0.992336</v>
      </c>
      <c r="AK210" s="57">
        <v>0.992336</v>
      </c>
      <c r="AL210" s="57">
        <v>1.064548</v>
      </c>
      <c r="AM210" s="57">
        <v>0.97824699999999998</v>
      </c>
      <c r="AN210" s="57">
        <v>0.97824699999999998</v>
      </c>
      <c r="AO210" s="57">
        <v>0.98427299999999995</v>
      </c>
      <c r="AP210" s="57">
        <v>1.052808</v>
      </c>
      <c r="AQ210" s="57">
        <v>1.052808</v>
      </c>
      <c r="AR210" s="57">
        <v>0.975854</v>
      </c>
      <c r="AS210" s="57">
        <v>0.975854</v>
      </c>
      <c r="AT210" s="57">
        <v>1.034162</v>
      </c>
    </row>
    <row r="211" spans="1:46" x14ac:dyDescent="0.25">
      <c r="A211" s="65">
        <v>2021</v>
      </c>
      <c r="B211" s="65">
        <v>12</v>
      </c>
      <c r="C211" s="63">
        <v>9</v>
      </c>
      <c r="D211" s="64">
        <v>18</v>
      </c>
      <c r="E211" s="5">
        <v>1.0462560000000001</v>
      </c>
      <c r="F211" s="57">
        <v>1.0462560000000001</v>
      </c>
      <c r="G211" s="57">
        <v>0.978572</v>
      </c>
      <c r="H211" s="57">
        <v>0.97858000000000001</v>
      </c>
      <c r="I211" s="57">
        <v>0.98085100000000003</v>
      </c>
      <c r="J211" s="57">
        <v>0.98085100000000003</v>
      </c>
      <c r="K211" s="57">
        <v>0.98427299999999995</v>
      </c>
      <c r="L211" s="57">
        <v>0.98427299999999995</v>
      </c>
      <c r="M211" s="57">
        <v>1.0524210000000001</v>
      </c>
      <c r="N211" s="57">
        <v>1.0524210000000001</v>
      </c>
      <c r="O211" s="57">
        <v>1.034162</v>
      </c>
      <c r="P211" s="57">
        <v>1.034162</v>
      </c>
      <c r="Q211" s="57">
        <v>1.0256000000000001</v>
      </c>
      <c r="R211" s="57">
        <v>1.034162</v>
      </c>
      <c r="S211" s="57">
        <v>1.034162</v>
      </c>
      <c r="T211" s="57">
        <v>1.0462560000000001</v>
      </c>
      <c r="U211" s="57">
        <v>1.0462560000000001</v>
      </c>
      <c r="V211" s="57">
        <v>1.064548</v>
      </c>
      <c r="W211" s="57">
        <v>1.099337</v>
      </c>
      <c r="X211" s="57">
        <v>1.099337</v>
      </c>
      <c r="Y211" s="57">
        <v>1.0789310000000001</v>
      </c>
      <c r="Z211" s="57">
        <v>1.0789310000000001</v>
      </c>
      <c r="AA211" s="57">
        <v>0.98427299999999995</v>
      </c>
      <c r="AB211" s="57">
        <v>0.98427299999999995</v>
      </c>
      <c r="AC211" s="57">
        <v>0.97824699999999998</v>
      </c>
      <c r="AD211" s="57">
        <v>0.97104299999999999</v>
      </c>
      <c r="AE211" s="57">
        <v>1.048152</v>
      </c>
      <c r="AF211" s="57">
        <v>0.97615600000000002</v>
      </c>
      <c r="AG211" s="57">
        <v>0.97615600000000002</v>
      </c>
      <c r="AH211" s="57">
        <v>1.0524210000000001</v>
      </c>
      <c r="AI211" s="57">
        <v>1.0524210000000001</v>
      </c>
      <c r="AJ211" s="57">
        <v>0.992336</v>
      </c>
      <c r="AK211" s="57">
        <v>0.992336</v>
      </c>
      <c r="AL211" s="57">
        <v>1.064548</v>
      </c>
      <c r="AM211" s="57">
        <v>0.97824699999999998</v>
      </c>
      <c r="AN211" s="57">
        <v>0.97824699999999998</v>
      </c>
      <c r="AO211" s="57">
        <v>0.98427299999999995</v>
      </c>
      <c r="AP211" s="57">
        <v>1.052808</v>
      </c>
      <c r="AQ211" s="57">
        <v>1.052808</v>
      </c>
      <c r="AR211" s="57">
        <v>0.975854</v>
      </c>
      <c r="AS211" s="57">
        <v>0.975854</v>
      </c>
      <c r="AT211" s="57">
        <v>1.034162</v>
      </c>
    </row>
    <row r="212" spans="1:46" x14ac:dyDescent="0.25">
      <c r="A212" s="65">
        <v>2021</v>
      </c>
      <c r="B212" s="65">
        <v>12</v>
      </c>
      <c r="C212" s="63">
        <v>9</v>
      </c>
      <c r="D212" s="64">
        <v>19</v>
      </c>
      <c r="E212" s="5">
        <v>1.0462560000000001</v>
      </c>
      <c r="F212" s="57">
        <v>1.0462560000000001</v>
      </c>
      <c r="G212" s="57">
        <v>0.978572</v>
      </c>
      <c r="H212" s="57">
        <v>0.97858000000000001</v>
      </c>
      <c r="I212" s="57">
        <v>0.98085100000000003</v>
      </c>
      <c r="J212" s="57">
        <v>0.98085100000000003</v>
      </c>
      <c r="K212" s="57">
        <v>0.98427299999999995</v>
      </c>
      <c r="L212" s="57">
        <v>0.98427299999999995</v>
      </c>
      <c r="M212" s="57">
        <v>1.0524210000000001</v>
      </c>
      <c r="N212" s="57">
        <v>1.0524210000000001</v>
      </c>
      <c r="O212" s="57">
        <v>1.034162</v>
      </c>
      <c r="P212" s="57">
        <v>1.034162</v>
      </c>
      <c r="Q212" s="57">
        <v>1.0256000000000001</v>
      </c>
      <c r="R212" s="57">
        <v>1.034162</v>
      </c>
      <c r="S212" s="57">
        <v>1.034162</v>
      </c>
      <c r="T212" s="57">
        <v>1.0462560000000001</v>
      </c>
      <c r="U212" s="57">
        <v>1.0462560000000001</v>
      </c>
      <c r="V212" s="57">
        <v>1.064548</v>
      </c>
      <c r="W212" s="57">
        <v>1.099337</v>
      </c>
      <c r="X212" s="57">
        <v>1.099337</v>
      </c>
      <c r="Y212" s="57">
        <v>1.0789310000000001</v>
      </c>
      <c r="Z212" s="57">
        <v>1.0789310000000001</v>
      </c>
      <c r="AA212" s="57">
        <v>0.98427299999999995</v>
      </c>
      <c r="AB212" s="57">
        <v>0.98427299999999995</v>
      </c>
      <c r="AC212" s="57">
        <v>0.97824699999999998</v>
      </c>
      <c r="AD212" s="57">
        <v>0.97104299999999999</v>
      </c>
      <c r="AE212" s="57">
        <v>1.048152</v>
      </c>
      <c r="AF212" s="57">
        <v>0.97615600000000002</v>
      </c>
      <c r="AG212" s="57">
        <v>0.97615600000000002</v>
      </c>
      <c r="AH212" s="57">
        <v>1.0524210000000001</v>
      </c>
      <c r="AI212" s="57">
        <v>1.0524210000000001</v>
      </c>
      <c r="AJ212" s="57">
        <v>0.992336</v>
      </c>
      <c r="AK212" s="57">
        <v>0.992336</v>
      </c>
      <c r="AL212" s="57">
        <v>1.064548</v>
      </c>
      <c r="AM212" s="57">
        <v>0.97824699999999998</v>
      </c>
      <c r="AN212" s="57">
        <v>0.97824699999999998</v>
      </c>
      <c r="AO212" s="57">
        <v>0.98427299999999995</v>
      </c>
      <c r="AP212" s="57">
        <v>1.052808</v>
      </c>
      <c r="AQ212" s="57">
        <v>1.052808</v>
      </c>
      <c r="AR212" s="57">
        <v>0.975854</v>
      </c>
      <c r="AS212" s="57">
        <v>0.975854</v>
      </c>
      <c r="AT212" s="57">
        <v>1.034162</v>
      </c>
    </row>
    <row r="213" spans="1:46" x14ac:dyDescent="0.25">
      <c r="A213" s="65">
        <v>2021</v>
      </c>
      <c r="B213" s="65">
        <v>12</v>
      </c>
      <c r="C213" s="63">
        <v>9</v>
      </c>
      <c r="D213" s="64">
        <v>20</v>
      </c>
      <c r="E213" s="5">
        <v>1.0462560000000001</v>
      </c>
      <c r="F213" s="57">
        <v>1.0462560000000001</v>
      </c>
      <c r="G213" s="57">
        <v>0.978572</v>
      </c>
      <c r="H213" s="57">
        <v>0.97858000000000001</v>
      </c>
      <c r="I213" s="57">
        <v>0.98085100000000003</v>
      </c>
      <c r="J213" s="57">
        <v>0.98085100000000003</v>
      </c>
      <c r="K213" s="57">
        <v>0.98427299999999995</v>
      </c>
      <c r="L213" s="57">
        <v>0.98427299999999995</v>
      </c>
      <c r="M213" s="57">
        <v>1.0524210000000001</v>
      </c>
      <c r="N213" s="57">
        <v>1.0524210000000001</v>
      </c>
      <c r="O213" s="57">
        <v>1.034162</v>
      </c>
      <c r="P213" s="57">
        <v>1.034162</v>
      </c>
      <c r="Q213" s="57">
        <v>1.0256000000000001</v>
      </c>
      <c r="R213" s="57">
        <v>1.034162</v>
      </c>
      <c r="S213" s="57">
        <v>1.034162</v>
      </c>
      <c r="T213" s="57">
        <v>1.0462560000000001</v>
      </c>
      <c r="U213" s="57">
        <v>1.0462560000000001</v>
      </c>
      <c r="V213" s="57">
        <v>1.064548</v>
      </c>
      <c r="W213" s="57">
        <v>1.099337</v>
      </c>
      <c r="X213" s="57">
        <v>1.099337</v>
      </c>
      <c r="Y213" s="57">
        <v>1.0789310000000001</v>
      </c>
      <c r="Z213" s="57">
        <v>1.0789310000000001</v>
      </c>
      <c r="AA213" s="57">
        <v>0.98427299999999995</v>
      </c>
      <c r="AB213" s="57">
        <v>0.98427299999999995</v>
      </c>
      <c r="AC213" s="57">
        <v>0.97824699999999998</v>
      </c>
      <c r="AD213" s="57">
        <v>0.97104299999999999</v>
      </c>
      <c r="AE213" s="57">
        <v>1.048152</v>
      </c>
      <c r="AF213" s="57">
        <v>0.97615600000000002</v>
      </c>
      <c r="AG213" s="57">
        <v>0.97615600000000002</v>
      </c>
      <c r="AH213" s="57">
        <v>1.0524210000000001</v>
      </c>
      <c r="AI213" s="57">
        <v>1.0524210000000001</v>
      </c>
      <c r="AJ213" s="57">
        <v>0.992336</v>
      </c>
      <c r="AK213" s="57">
        <v>0.992336</v>
      </c>
      <c r="AL213" s="57">
        <v>1.064548</v>
      </c>
      <c r="AM213" s="57">
        <v>0.97824699999999998</v>
      </c>
      <c r="AN213" s="57">
        <v>0.97824699999999998</v>
      </c>
      <c r="AO213" s="57">
        <v>0.98427299999999995</v>
      </c>
      <c r="AP213" s="57">
        <v>1.052808</v>
      </c>
      <c r="AQ213" s="57">
        <v>1.052808</v>
      </c>
      <c r="AR213" s="57">
        <v>0.975854</v>
      </c>
      <c r="AS213" s="57">
        <v>0.975854</v>
      </c>
      <c r="AT213" s="57">
        <v>1.034162</v>
      </c>
    </row>
    <row r="214" spans="1:46" x14ac:dyDescent="0.25">
      <c r="A214" s="65">
        <v>2021</v>
      </c>
      <c r="B214" s="65">
        <v>12</v>
      </c>
      <c r="C214" s="63">
        <v>9</v>
      </c>
      <c r="D214" s="64">
        <v>21</v>
      </c>
      <c r="E214" s="5">
        <v>1.0462560000000001</v>
      </c>
      <c r="F214" s="57">
        <v>1.0462560000000001</v>
      </c>
      <c r="G214" s="57">
        <v>0.978572</v>
      </c>
      <c r="H214" s="57">
        <v>0.97858000000000001</v>
      </c>
      <c r="I214" s="57">
        <v>0.98085100000000003</v>
      </c>
      <c r="J214" s="57">
        <v>0.98085100000000003</v>
      </c>
      <c r="K214" s="57">
        <v>0.98427299999999995</v>
      </c>
      <c r="L214" s="57">
        <v>0.98427299999999995</v>
      </c>
      <c r="M214" s="57">
        <v>1.0524210000000001</v>
      </c>
      <c r="N214" s="57">
        <v>1.0524210000000001</v>
      </c>
      <c r="O214" s="57">
        <v>1.034162</v>
      </c>
      <c r="P214" s="57">
        <v>1.034162</v>
      </c>
      <c r="Q214" s="57">
        <v>1.0256000000000001</v>
      </c>
      <c r="R214" s="57">
        <v>1.034162</v>
      </c>
      <c r="S214" s="57">
        <v>1.034162</v>
      </c>
      <c r="T214" s="57">
        <v>1.0462560000000001</v>
      </c>
      <c r="U214" s="57">
        <v>1.0462560000000001</v>
      </c>
      <c r="V214" s="57">
        <v>1.064548</v>
      </c>
      <c r="W214" s="57">
        <v>1.099337</v>
      </c>
      <c r="X214" s="57">
        <v>1.099337</v>
      </c>
      <c r="Y214" s="57">
        <v>1.0789310000000001</v>
      </c>
      <c r="Z214" s="57">
        <v>1.0789310000000001</v>
      </c>
      <c r="AA214" s="57">
        <v>0.98427299999999995</v>
      </c>
      <c r="AB214" s="57">
        <v>0.98427299999999995</v>
      </c>
      <c r="AC214" s="57">
        <v>0.97824699999999998</v>
      </c>
      <c r="AD214" s="57">
        <v>0.97104299999999999</v>
      </c>
      <c r="AE214" s="57">
        <v>1.048152</v>
      </c>
      <c r="AF214" s="57">
        <v>0.97615600000000002</v>
      </c>
      <c r="AG214" s="57">
        <v>0.97615600000000002</v>
      </c>
      <c r="AH214" s="57">
        <v>1.0524210000000001</v>
      </c>
      <c r="AI214" s="57">
        <v>1.0524210000000001</v>
      </c>
      <c r="AJ214" s="57">
        <v>0.992336</v>
      </c>
      <c r="AK214" s="57">
        <v>0.992336</v>
      </c>
      <c r="AL214" s="57">
        <v>1.064548</v>
      </c>
      <c r="AM214" s="57">
        <v>0.97824699999999998</v>
      </c>
      <c r="AN214" s="57">
        <v>0.97824699999999998</v>
      </c>
      <c r="AO214" s="57">
        <v>0.98427299999999995</v>
      </c>
      <c r="AP214" s="57">
        <v>1.052808</v>
      </c>
      <c r="AQ214" s="57">
        <v>1.052808</v>
      </c>
      <c r="AR214" s="57">
        <v>0.975854</v>
      </c>
      <c r="AS214" s="57">
        <v>0.975854</v>
      </c>
      <c r="AT214" s="57">
        <v>1.034162</v>
      </c>
    </row>
    <row r="215" spans="1:46" x14ac:dyDescent="0.25">
      <c r="A215" s="65">
        <v>2021</v>
      </c>
      <c r="B215" s="65">
        <v>12</v>
      </c>
      <c r="C215" s="63">
        <v>9</v>
      </c>
      <c r="D215" s="64">
        <v>22</v>
      </c>
      <c r="E215" s="5">
        <v>1.0462560000000001</v>
      </c>
      <c r="F215" s="57">
        <v>1.0462560000000001</v>
      </c>
      <c r="G215" s="57">
        <v>0.978572</v>
      </c>
      <c r="H215" s="57">
        <v>0.97858000000000001</v>
      </c>
      <c r="I215" s="57">
        <v>0.98085100000000003</v>
      </c>
      <c r="J215" s="57">
        <v>0.98085100000000003</v>
      </c>
      <c r="K215" s="57">
        <v>0.98427299999999995</v>
      </c>
      <c r="L215" s="57">
        <v>0.98427299999999995</v>
      </c>
      <c r="M215" s="57">
        <v>1.0524210000000001</v>
      </c>
      <c r="N215" s="57">
        <v>1.0524210000000001</v>
      </c>
      <c r="O215" s="57">
        <v>1.034162</v>
      </c>
      <c r="P215" s="57">
        <v>1.034162</v>
      </c>
      <c r="Q215" s="57">
        <v>1.0256000000000001</v>
      </c>
      <c r="R215" s="57">
        <v>1.034162</v>
      </c>
      <c r="S215" s="57">
        <v>1.034162</v>
      </c>
      <c r="T215" s="57">
        <v>1.0462560000000001</v>
      </c>
      <c r="U215" s="57">
        <v>1.0462560000000001</v>
      </c>
      <c r="V215" s="57">
        <v>1.064548</v>
      </c>
      <c r="W215" s="57">
        <v>1.099337</v>
      </c>
      <c r="X215" s="57">
        <v>1.099337</v>
      </c>
      <c r="Y215" s="57">
        <v>1.0789310000000001</v>
      </c>
      <c r="Z215" s="57">
        <v>1.0789310000000001</v>
      </c>
      <c r="AA215" s="57">
        <v>0.98427299999999995</v>
      </c>
      <c r="AB215" s="57">
        <v>0.98427299999999995</v>
      </c>
      <c r="AC215" s="57">
        <v>0.97824699999999998</v>
      </c>
      <c r="AD215" s="57">
        <v>0.97104299999999999</v>
      </c>
      <c r="AE215" s="57">
        <v>1.048152</v>
      </c>
      <c r="AF215" s="57">
        <v>0.97615600000000002</v>
      </c>
      <c r="AG215" s="57">
        <v>0.97615600000000002</v>
      </c>
      <c r="AH215" s="57">
        <v>1.0524210000000001</v>
      </c>
      <c r="AI215" s="57">
        <v>1.0524210000000001</v>
      </c>
      <c r="AJ215" s="57">
        <v>0.992336</v>
      </c>
      <c r="AK215" s="57">
        <v>0.992336</v>
      </c>
      <c r="AL215" s="57">
        <v>1.064548</v>
      </c>
      <c r="AM215" s="57">
        <v>0.97824699999999998</v>
      </c>
      <c r="AN215" s="57">
        <v>0.97824699999999998</v>
      </c>
      <c r="AO215" s="57">
        <v>0.98427299999999995</v>
      </c>
      <c r="AP215" s="57">
        <v>1.052808</v>
      </c>
      <c r="AQ215" s="57">
        <v>1.052808</v>
      </c>
      <c r="AR215" s="57">
        <v>0.975854</v>
      </c>
      <c r="AS215" s="57">
        <v>0.975854</v>
      </c>
      <c r="AT215" s="57">
        <v>1.034162</v>
      </c>
    </row>
    <row r="216" spans="1:46" x14ac:dyDescent="0.25">
      <c r="A216" s="65">
        <v>2021</v>
      </c>
      <c r="B216" s="65">
        <v>12</v>
      </c>
      <c r="C216" s="63">
        <v>9</v>
      </c>
      <c r="D216" s="64">
        <v>23</v>
      </c>
      <c r="E216" s="5">
        <v>1.0462560000000001</v>
      </c>
      <c r="F216" s="57">
        <v>1.0462560000000001</v>
      </c>
      <c r="G216" s="57">
        <v>0.978572</v>
      </c>
      <c r="H216" s="57">
        <v>0.97858000000000001</v>
      </c>
      <c r="I216" s="57">
        <v>0.98085100000000003</v>
      </c>
      <c r="J216" s="57">
        <v>0.98085100000000003</v>
      </c>
      <c r="K216" s="57">
        <v>0.98427299999999995</v>
      </c>
      <c r="L216" s="57">
        <v>0.98427299999999995</v>
      </c>
      <c r="M216" s="57">
        <v>1.0524210000000001</v>
      </c>
      <c r="N216" s="57">
        <v>1.0524210000000001</v>
      </c>
      <c r="O216" s="57">
        <v>1.034162</v>
      </c>
      <c r="P216" s="57">
        <v>1.034162</v>
      </c>
      <c r="Q216" s="57">
        <v>1.0256000000000001</v>
      </c>
      <c r="R216" s="57">
        <v>1.034162</v>
      </c>
      <c r="S216" s="57">
        <v>1.034162</v>
      </c>
      <c r="T216" s="57">
        <v>1.0462560000000001</v>
      </c>
      <c r="U216" s="57">
        <v>1.0462560000000001</v>
      </c>
      <c r="V216" s="57">
        <v>1.064548</v>
      </c>
      <c r="W216" s="57">
        <v>1.099337</v>
      </c>
      <c r="X216" s="57">
        <v>1.099337</v>
      </c>
      <c r="Y216" s="57">
        <v>1.0789310000000001</v>
      </c>
      <c r="Z216" s="57">
        <v>1.0789310000000001</v>
      </c>
      <c r="AA216" s="57">
        <v>0.98427299999999995</v>
      </c>
      <c r="AB216" s="57">
        <v>0.98427299999999995</v>
      </c>
      <c r="AC216" s="57">
        <v>0.97824699999999998</v>
      </c>
      <c r="AD216" s="57">
        <v>0.97104299999999999</v>
      </c>
      <c r="AE216" s="57">
        <v>1.048152</v>
      </c>
      <c r="AF216" s="57">
        <v>0.97615600000000002</v>
      </c>
      <c r="AG216" s="57">
        <v>0.97615600000000002</v>
      </c>
      <c r="AH216" s="57">
        <v>1.0524210000000001</v>
      </c>
      <c r="AI216" s="57">
        <v>1.0524210000000001</v>
      </c>
      <c r="AJ216" s="57">
        <v>0.992336</v>
      </c>
      <c r="AK216" s="57">
        <v>0.992336</v>
      </c>
      <c r="AL216" s="57">
        <v>1.064548</v>
      </c>
      <c r="AM216" s="57">
        <v>0.97824699999999998</v>
      </c>
      <c r="AN216" s="57">
        <v>0.97824699999999998</v>
      </c>
      <c r="AO216" s="57">
        <v>0.98427299999999995</v>
      </c>
      <c r="AP216" s="57">
        <v>1.052808</v>
      </c>
      <c r="AQ216" s="57">
        <v>1.052808</v>
      </c>
      <c r="AR216" s="57">
        <v>0.975854</v>
      </c>
      <c r="AS216" s="57">
        <v>0.975854</v>
      </c>
      <c r="AT216" s="57">
        <v>1.034162</v>
      </c>
    </row>
    <row r="217" spans="1:46" x14ac:dyDescent="0.25">
      <c r="A217" s="65">
        <v>2021</v>
      </c>
      <c r="B217" s="65">
        <v>12</v>
      </c>
      <c r="C217" s="63">
        <v>9</v>
      </c>
      <c r="D217" s="64">
        <v>24</v>
      </c>
      <c r="E217" s="5">
        <v>1.0462560000000001</v>
      </c>
      <c r="F217" s="57">
        <v>1.0462560000000001</v>
      </c>
      <c r="G217" s="57">
        <v>0.978572</v>
      </c>
      <c r="H217" s="57">
        <v>0.97858000000000001</v>
      </c>
      <c r="I217" s="57">
        <v>0.98085100000000003</v>
      </c>
      <c r="J217" s="57">
        <v>0.98085100000000003</v>
      </c>
      <c r="K217" s="57">
        <v>0.98427299999999995</v>
      </c>
      <c r="L217" s="57">
        <v>0.98427299999999995</v>
      </c>
      <c r="M217" s="57">
        <v>1.0524210000000001</v>
      </c>
      <c r="N217" s="57">
        <v>1.0524210000000001</v>
      </c>
      <c r="O217" s="57">
        <v>1.034162</v>
      </c>
      <c r="P217" s="57">
        <v>1.034162</v>
      </c>
      <c r="Q217" s="57">
        <v>1.0256000000000001</v>
      </c>
      <c r="R217" s="57">
        <v>1.034162</v>
      </c>
      <c r="S217" s="57">
        <v>1.034162</v>
      </c>
      <c r="T217" s="57">
        <v>1.0462560000000001</v>
      </c>
      <c r="U217" s="57">
        <v>1.0462560000000001</v>
      </c>
      <c r="V217" s="57">
        <v>1.064548</v>
      </c>
      <c r="W217" s="57">
        <v>1.099337</v>
      </c>
      <c r="X217" s="57">
        <v>1.099337</v>
      </c>
      <c r="Y217" s="57">
        <v>1.0789310000000001</v>
      </c>
      <c r="Z217" s="57">
        <v>1.0789310000000001</v>
      </c>
      <c r="AA217" s="57">
        <v>0.98427299999999995</v>
      </c>
      <c r="AB217" s="57">
        <v>0.98427299999999995</v>
      </c>
      <c r="AC217" s="57">
        <v>0.97824699999999998</v>
      </c>
      <c r="AD217" s="57">
        <v>0.97104299999999999</v>
      </c>
      <c r="AE217" s="57">
        <v>1.048152</v>
      </c>
      <c r="AF217" s="57">
        <v>0.97615600000000002</v>
      </c>
      <c r="AG217" s="57">
        <v>0.97615600000000002</v>
      </c>
      <c r="AH217" s="57">
        <v>1.0524210000000001</v>
      </c>
      <c r="AI217" s="57">
        <v>1.0524210000000001</v>
      </c>
      <c r="AJ217" s="57">
        <v>0.992336</v>
      </c>
      <c r="AK217" s="57">
        <v>0.992336</v>
      </c>
      <c r="AL217" s="57">
        <v>1.064548</v>
      </c>
      <c r="AM217" s="57">
        <v>0.97824699999999998</v>
      </c>
      <c r="AN217" s="57">
        <v>0.97824699999999998</v>
      </c>
      <c r="AO217" s="57">
        <v>0.98427299999999995</v>
      </c>
      <c r="AP217" s="57">
        <v>1.052808</v>
      </c>
      <c r="AQ217" s="57">
        <v>1.052808</v>
      </c>
      <c r="AR217" s="57">
        <v>0.975854</v>
      </c>
      <c r="AS217" s="57">
        <v>0.975854</v>
      </c>
      <c r="AT217" s="57">
        <v>1.034162</v>
      </c>
    </row>
    <row r="218" spans="1:46" x14ac:dyDescent="0.25">
      <c r="A218" s="65">
        <v>2021</v>
      </c>
      <c r="B218" s="65">
        <v>12</v>
      </c>
      <c r="C218" s="63">
        <v>10</v>
      </c>
      <c r="D218" s="64">
        <v>1</v>
      </c>
      <c r="E218" s="5">
        <v>1.0412319999999999</v>
      </c>
      <c r="F218" s="57">
        <v>1.0412319999999999</v>
      </c>
      <c r="G218" s="57">
        <v>0.98637300000000006</v>
      </c>
      <c r="H218" s="57">
        <v>0.98636800000000002</v>
      </c>
      <c r="I218" s="57">
        <v>0.98825700000000005</v>
      </c>
      <c r="J218" s="57">
        <v>0.98825700000000005</v>
      </c>
      <c r="K218" s="57">
        <v>0.99131400000000003</v>
      </c>
      <c r="L218" s="57">
        <v>0.99131400000000003</v>
      </c>
      <c r="M218" s="57">
        <v>1.051382</v>
      </c>
      <c r="N218" s="57">
        <v>1.051382</v>
      </c>
      <c r="O218" s="57">
        <v>1.028627</v>
      </c>
      <c r="P218" s="57">
        <v>1.028627</v>
      </c>
      <c r="Q218" s="57">
        <v>1.0137430000000001</v>
      </c>
      <c r="R218" s="57">
        <v>1.028627</v>
      </c>
      <c r="S218" s="57">
        <v>1.028627</v>
      </c>
      <c r="T218" s="57">
        <v>1.0412319999999999</v>
      </c>
      <c r="U218" s="57">
        <v>1.0412319999999999</v>
      </c>
      <c r="V218" s="57">
        <v>1.06697</v>
      </c>
      <c r="W218" s="57">
        <v>1.0981479999999999</v>
      </c>
      <c r="X218" s="57">
        <v>1.0981479999999999</v>
      </c>
      <c r="Y218" s="57">
        <v>1.0791390000000001</v>
      </c>
      <c r="Z218" s="57">
        <v>1.0791390000000001</v>
      </c>
      <c r="AA218" s="57">
        <v>0.99131400000000003</v>
      </c>
      <c r="AB218" s="57">
        <v>0.99131400000000003</v>
      </c>
      <c r="AC218" s="57">
        <v>0.99345000000000006</v>
      </c>
      <c r="AD218" s="57">
        <v>0.985348</v>
      </c>
      <c r="AE218" s="57">
        <v>1.0820259999999999</v>
      </c>
      <c r="AF218" s="57">
        <v>0.99033099999999996</v>
      </c>
      <c r="AG218" s="57">
        <v>0.99033099999999996</v>
      </c>
      <c r="AH218" s="57">
        <v>1.051382</v>
      </c>
      <c r="AI218" s="57">
        <v>1.051382</v>
      </c>
      <c r="AJ218" s="57">
        <v>1.0034050000000001</v>
      </c>
      <c r="AK218" s="57">
        <v>1.0034050000000001</v>
      </c>
      <c r="AL218" s="57">
        <v>1.06697</v>
      </c>
      <c r="AM218" s="57">
        <v>0.99345000000000006</v>
      </c>
      <c r="AN218" s="57">
        <v>0.99345000000000006</v>
      </c>
      <c r="AO218" s="57">
        <v>0.99131400000000003</v>
      </c>
      <c r="AP218" s="57">
        <v>1.0504439999999999</v>
      </c>
      <c r="AQ218" s="57">
        <v>1.0504439999999999</v>
      </c>
      <c r="AR218" s="57">
        <v>0.98988200000000004</v>
      </c>
      <c r="AS218" s="57">
        <v>0.98988200000000004</v>
      </c>
      <c r="AT218" s="57">
        <v>1.028627</v>
      </c>
    </row>
    <row r="219" spans="1:46" x14ac:dyDescent="0.25">
      <c r="A219" s="65">
        <v>2021</v>
      </c>
      <c r="B219" s="65">
        <v>12</v>
      </c>
      <c r="C219" s="63">
        <v>10</v>
      </c>
      <c r="D219" s="64">
        <v>2</v>
      </c>
      <c r="E219" s="5">
        <v>1.0412319999999999</v>
      </c>
      <c r="F219" s="57">
        <v>1.0412319999999999</v>
      </c>
      <c r="G219" s="57">
        <v>0.98637300000000006</v>
      </c>
      <c r="H219" s="57">
        <v>0.98636800000000002</v>
      </c>
      <c r="I219" s="57">
        <v>0.98825700000000005</v>
      </c>
      <c r="J219" s="57">
        <v>0.98825700000000005</v>
      </c>
      <c r="K219" s="57">
        <v>0.99131400000000003</v>
      </c>
      <c r="L219" s="57">
        <v>0.99131400000000003</v>
      </c>
      <c r="M219" s="57">
        <v>1.051382</v>
      </c>
      <c r="N219" s="57">
        <v>1.051382</v>
      </c>
      <c r="O219" s="57">
        <v>1.028627</v>
      </c>
      <c r="P219" s="57">
        <v>1.028627</v>
      </c>
      <c r="Q219" s="57">
        <v>1.0137430000000001</v>
      </c>
      <c r="R219" s="57">
        <v>1.028627</v>
      </c>
      <c r="S219" s="57">
        <v>1.028627</v>
      </c>
      <c r="T219" s="57">
        <v>1.0412319999999999</v>
      </c>
      <c r="U219" s="57">
        <v>1.0412319999999999</v>
      </c>
      <c r="V219" s="57">
        <v>1.06697</v>
      </c>
      <c r="W219" s="57">
        <v>1.0981479999999999</v>
      </c>
      <c r="X219" s="57">
        <v>1.0981479999999999</v>
      </c>
      <c r="Y219" s="57">
        <v>1.0791390000000001</v>
      </c>
      <c r="Z219" s="57">
        <v>1.0791390000000001</v>
      </c>
      <c r="AA219" s="57">
        <v>0.99131400000000003</v>
      </c>
      <c r="AB219" s="57">
        <v>0.99131400000000003</v>
      </c>
      <c r="AC219" s="57">
        <v>0.99345000000000006</v>
      </c>
      <c r="AD219" s="57">
        <v>0.985348</v>
      </c>
      <c r="AE219" s="57">
        <v>1.0820259999999999</v>
      </c>
      <c r="AF219" s="57">
        <v>0.99033099999999996</v>
      </c>
      <c r="AG219" s="57">
        <v>0.99033099999999996</v>
      </c>
      <c r="AH219" s="57">
        <v>1.051382</v>
      </c>
      <c r="AI219" s="57">
        <v>1.051382</v>
      </c>
      <c r="AJ219" s="57">
        <v>1.0034050000000001</v>
      </c>
      <c r="AK219" s="57">
        <v>1.0034050000000001</v>
      </c>
      <c r="AL219" s="57">
        <v>1.06697</v>
      </c>
      <c r="AM219" s="57">
        <v>0.99345000000000006</v>
      </c>
      <c r="AN219" s="57">
        <v>0.99345000000000006</v>
      </c>
      <c r="AO219" s="57">
        <v>0.99131400000000003</v>
      </c>
      <c r="AP219" s="57">
        <v>1.0504439999999999</v>
      </c>
      <c r="AQ219" s="57">
        <v>1.0504439999999999</v>
      </c>
      <c r="AR219" s="57">
        <v>0.98988200000000004</v>
      </c>
      <c r="AS219" s="57">
        <v>0.98988200000000004</v>
      </c>
      <c r="AT219" s="57">
        <v>1.028627</v>
      </c>
    </row>
    <row r="220" spans="1:46" x14ac:dyDescent="0.25">
      <c r="A220" s="65">
        <v>2021</v>
      </c>
      <c r="B220" s="65">
        <v>12</v>
      </c>
      <c r="C220" s="63">
        <v>10</v>
      </c>
      <c r="D220" s="64">
        <v>3</v>
      </c>
      <c r="E220" s="5">
        <v>1.0412319999999999</v>
      </c>
      <c r="F220" s="57">
        <v>1.0412319999999999</v>
      </c>
      <c r="G220" s="57">
        <v>0.98637300000000006</v>
      </c>
      <c r="H220" s="57">
        <v>0.98636800000000002</v>
      </c>
      <c r="I220" s="57">
        <v>0.98825700000000005</v>
      </c>
      <c r="J220" s="57">
        <v>0.98825700000000005</v>
      </c>
      <c r="K220" s="57">
        <v>0.99131400000000003</v>
      </c>
      <c r="L220" s="57">
        <v>0.99131400000000003</v>
      </c>
      <c r="M220" s="57">
        <v>1.051382</v>
      </c>
      <c r="N220" s="57">
        <v>1.051382</v>
      </c>
      <c r="O220" s="57">
        <v>1.028627</v>
      </c>
      <c r="P220" s="57">
        <v>1.028627</v>
      </c>
      <c r="Q220" s="57">
        <v>1.0137430000000001</v>
      </c>
      <c r="R220" s="57">
        <v>1.028627</v>
      </c>
      <c r="S220" s="57">
        <v>1.028627</v>
      </c>
      <c r="T220" s="57">
        <v>1.0412319999999999</v>
      </c>
      <c r="U220" s="57">
        <v>1.0412319999999999</v>
      </c>
      <c r="V220" s="57">
        <v>1.06697</v>
      </c>
      <c r="W220" s="57">
        <v>1.0981479999999999</v>
      </c>
      <c r="X220" s="57">
        <v>1.0981479999999999</v>
      </c>
      <c r="Y220" s="57">
        <v>1.0791390000000001</v>
      </c>
      <c r="Z220" s="57">
        <v>1.0791390000000001</v>
      </c>
      <c r="AA220" s="57">
        <v>0.99131400000000003</v>
      </c>
      <c r="AB220" s="57">
        <v>0.99131400000000003</v>
      </c>
      <c r="AC220" s="57">
        <v>0.99345000000000006</v>
      </c>
      <c r="AD220" s="57">
        <v>0.985348</v>
      </c>
      <c r="AE220" s="57">
        <v>1.0820259999999999</v>
      </c>
      <c r="AF220" s="57">
        <v>0.99033099999999996</v>
      </c>
      <c r="AG220" s="57">
        <v>0.99033099999999996</v>
      </c>
      <c r="AH220" s="57">
        <v>1.051382</v>
      </c>
      <c r="AI220" s="57">
        <v>1.051382</v>
      </c>
      <c r="AJ220" s="57">
        <v>1.0034050000000001</v>
      </c>
      <c r="AK220" s="57">
        <v>1.0034050000000001</v>
      </c>
      <c r="AL220" s="57">
        <v>1.06697</v>
      </c>
      <c r="AM220" s="57">
        <v>0.99345000000000006</v>
      </c>
      <c r="AN220" s="57">
        <v>0.99345000000000006</v>
      </c>
      <c r="AO220" s="57">
        <v>0.99131400000000003</v>
      </c>
      <c r="AP220" s="57">
        <v>1.0504439999999999</v>
      </c>
      <c r="AQ220" s="57">
        <v>1.0504439999999999</v>
      </c>
      <c r="AR220" s="57">
        <v>0.98988200000000004</v>
      </c>
      <c r="AS220" s="57">
        <v>0.98988200000000004</v>
      </c>
      <c r="AT220" s="57">
        <v>1.028627</v>
      </c>
    </row>
    <row r="221" spans="1:46" x14ac:dyDescent="0.25">
      <c r="A221" s="65">
        <v>2021</v>
      </c>
      <c r="B221" s="65">
        <v>12</v>
      </c>
      <c r="C221" s="63">
        <v>10</v>
      </c>
      <c r="D221" s="64">
        <v>4</v>
      </c>
      <c r="E221" s="5">
        <v>1.0412319999999999</v>
      </c>
      <c r="F221" s="57">
        <v>1.0412319999999999</v>
      </c>
      <c r="G221" s="57">
        <v>0.98637300000000006</v>
      </c>
      <c r="H221" s="57">
        <v>0.98636800000000002</v>
      </c>
      <c r="I221" s="57">
        <v>0.98825700000000005</v>
      </c>
      <c r="J221" s="57">
        <v>0.98825700000000005</v>
      </c>
      <c r="K221" s="57">
        <v>0.99131400000000003</v>
      </c>
      <c r="L221" s="57">
        <v>0.99131400000000003</v>
      </c>
      <c r="M221" s="57">
        <v>1.051382</v>
      </c>
      <c r="N221" s="57">
        <v>1.051382</v>
      </c>
      <c r="O221" s="57">
        <v>1.028627</v>
      </c>
      <c r="P221" s="57">
        <v>1.028627</v>
      </c>
      <c r="Q221" s="57">
        <v>1.0137430000000001</v>
      </c>
      <c r="R221" s="57">
        <v>1.028627</v>
      </c>
      <c r="S221" s="57">
        <v>1.028627</v>
      </c>
      <c r="T221" s="57">
        <v>1.0412319999999999</v>
      </c>
      <c r="U221" s="57">
        <v>1.0412319999999999</v>
      </c>
      <c r="V221" s="57">
        <v>1.06697</v>
      </c>
      <c r="W221" s="57">
        <v>1.0981479999999999</v>
      </c>
      <c r="X221" s="57">
        <v>1.0981479999999999</v>
      </c>
      <c r="Y221" s="57">
        <v>1.0791390000000001</v>
      </c>
      <c r="Z221" s="57">
        <v>1.0791390000000001</v>
      </c>
      <c r="AA221" s="57">
        <v>0.99131400000000003</v>
      </c>
      <c r="AB221" s="57">
        <v>0.99131400000000003</v>
      </c>
      <c r="AC221" s="57">
        <v>0.99345000000000006</v>
      </c>
      <c r="AD221" s="57">
        <v>0.985348</v>
      </c>
      <c r="AE221" s="57">
        <v>1.0820259999999999</v>
      </c>
      <c r="AF221" s="57">
        <v>0.99033099999999996</v>
      </c>
      <c r="AG221" s="57">
        <v>0.99033099999999996</v>
      </c>
      <c r="AH221" s="57">
        <v>1.051382</v>
      </c>
      <c r="AI221" s="57">
        <v>1.051382</v>
      </c>
      <c r="AJ221" s="57">
        <v>1.0034050000000001</v>
      </c>
      <c r="AK221" s="57">
        <v>1.0034050000000001</v>
      </c>
      <c r="AL221" s="57">
        <v>1.06697</v>
      </c>
      <c r="AM221" s="57">
        <v>0.99345000000000006</v>
      </c>
      <c r="AN221" s="57">
        <v>0.99345000000000006</v>
      </c>
      <c r="AO221" s="57">
        <v>0.99131400000000003</v>
      </c>
      <c r="AP221" s="57">
        <v>1.0504439999999999</v>
      </c>
      <c r="AQ221" s="57">
        <v>1.0504439999999999</v>
      </c>
      <c r="AR221" s="57">
        <v>0.98988200000000004</v>
      </c>
      <c r="AS221" s="57">
        <v>0.98988200000000004</v>
      </c>
      <c r="AT221" s="57">
        <v>1.028627</v>
      </c>
    </row>
    <row r="222" spans="1:46" x14ac:dyDescent="0.25">
      <c r="A222" s="65">
        <v>2021</v>
      </c>
      <c r="B222" s="65">
        <v>12</v>
      </c>
      <c r="C222" s="63">
        <v>10</v>
      </c>
      <c r="D222" s="64">
        <v>5</v>
      </c>
      <c r="E222" s="5">
        <v>1.0412319999999999</v>
      </c>
      <c r="F222" s="57">
        <v>1.0412319999999999</v>
      </c>
      <c r="G222" s="57">
        <v>0.98637300000000006</v>
      </c>
      <c r="H222" s="57">
        <v>0.98636800000000002</v>
      </c>
      <c r="I222" s="57">
        <v>0.98825700000000005</v>
      </c>
      <c r="J222" s="57">
        <v>0.98825700000000005</v>
      </c>
      <c r="K222" s="57">
        <v>0.99131400000000003</v>
      </c>
      <c r="L222" s="57">
        <v>0.99131400000000003</v>
      </c>
      <c r="M222" s="57">
        <v>1.051382</v>
      </c>
      <c r="N222" s="57">
        <v>1.051382</v>
      </c>
      <c r="O222" s="57">
        <v>1.028627</v>
      </c>
      <c r="P222" s="57">
        <v>1.028627</v>
      </c>
      <c r="Q222" s="57">
        <v>1.0137430000000001</v>
      </c>
      <c r="R222" s="57">
        <v>1.028627</v>
      </c>
      <c r="S222" s="57">
        <v>1.028627</v>
      </c>
      <c r="T222" s="57">
        <v>1.0412319999999999</v>
      </c>
      <c r="U222" s="57">
        <v>1.0412319999999999</v>
      </c>
      <c r="V222" s="57">
        <v>1.06697</v>
      </c>
      <c r="W222" s="57">
        <v>1.0981479999999999</v>
      </c>
      <c r="X222" s="57">
        <v>1.0981479999999999</v>
      </c>
      <c r="Y222" s="57">
        <v>1.0791390000000001</v>
      </c>
      <c r="Z222" s="57">
        <v>1.0791390000000001</v>
      </c>
      <c r="AA222" s="57">
        <v>0.99131400000000003</v>
      </c>
      <c r="AB222" s="57">
        <v>0.99131400000000003</v>
      </c>
      <c r="AC222" s="57">
        <v>0.99345000000000006</v>
      </c>
      <c r="AD222" s="57">
        <v>0.985348</v>
      </c>
      <c r="AE222" s="57">
        <v>1.0820259999999999</v>
      </c>
      <c r="AF222" s="57">
        <v>0.99033099999999996</v>
      </c>
      <c r="AG222" s="57">
        <v>0.99033099999999996</v>
      </c>
      <c r="AH222" s="57">
        <v>1.051382</v>
      </c>
      <c r="AI222" s="57">
        <v>1.051382</v>
      </c>
      <c r="AJ222" s="57">
        <v>1.0034050000000001</v>
      </c>
      <c r="AK222" s="57">
        <v>1.0034050000000001</v>
      </c>
      <c r="AL222" s="57">
        <v>1.06697</v>
      </c>
      <c r="AM222" s="57">
        <v>0.99345000000000006</v>
      </c>
      <c r="AN222" s="57">
        <v>0.99345000000000006</v>
      </c>
      <c r="AO222" s="57">
        <v>0.99131400000000003</v>
      </c>
      <c r="AP222" s="57">
        <v>1.0504439999999999</v>
      </c>
      <c r="AQ222" s="57">
        <v>1.0504439999999999</v>
      </c>
      <c r="AR222" s="57">
        <v>0.98988200000000004</v>
      </c>
      <c r="AS222" s="57">
        <v>0.98988200000000004</v>
      </c>
      <c r="AT222" s="57">
        <v>1.028627</v>
      </c>
    </row>
    <row r="223" spans="1:46" x14ac:dyDescent="0.25">
      <c r="A223" s="65">
        <v>2021</v>
      </c>
      <c r="B223" s="65">
        <v>12</v>
      </c>
      <c r="C223" s="63">
        <v>10</v>
      </c>
      <c r="D223" s="64">
        <v>6</v>
      </c>
      <c r="E223" s="5">
        <v>1.0412319999999999</v>
      </c>
      <c r="F223" s="57">
        <v>1.0412319999999999</v>
      </c>
      <c r="G223" s="57">
        <v>0.98637300000000006</v>
      </c>
      <c r="H223" s="57">
        <v>0.98636800000000002</v>
      </c>
      <c r="I223" s="57">
        <v>0.98825700000000005</v>
      </c>
      <c r="J223" s="57">
        <v>0.98825700000000005</v>
      </c>
      <c r="K223" s="57">
        <v>0.99131400000000003</v>
      </c>
      <c r="L223" s="57">
        <v>0.99131400000000003</v>
      </c>
      <c r="M223" s="57">
        <v>1.051382</v>
      </c>
      <c r="N223" s="57">
        <v>1.051382</v>
      </c>
      <c r="O223" s="57">
        <v>1.028627</v>
      </c>
      <c r="P223" s="57">
        <v>1.028627</v>
      </c>
      <c r="Q223" s="57">
        <v>1.0137430000000001</v>
      </c>
      <c r="R223" s="57">
        <v>1.028627</v>
      </c>
      <c r="S223" s="57">
        <v>1.028627</v>
      </c>
      <c r="T223" s="57">
        <v>1.0412319999999999</v>
      </c>
      <c r="U223" s="57">
        <v>1.0412319999999999</v>
      </c>
      <c r="V223" s="57">
        <v>1.06697</v>
      </c>
      <c r="W223" s="57">
        <v>1.0981479999999999</v>
      </c>
      <c r="X223" s="57">
        <v>1.0981479999999999</v>
      </c>
      <c r="Y223" s="57">
        <v>1.0791390000000001</v>
      </c>
      <c r="Z223" s="57">
        <v>1.0791390000000001</v>
      </c>
      <c r="AA223" s="57">
        <v>0.99131400000000003</v>
      </c>
      <c r="AB223" s="57">
        <v>0.99131400000000003</v>
      </c>
      <c r="AC223" s="57">
        <v>0.99345000000000006</v>
      </c>
      <c r="AD223" s="57">
        <v>0.985348</v>
      </c>
      <c r="AE223" s="57">
        <v>1.0820259999999999</v>
      </c>
      <c r="AF223" s="57">
        <v>0.99033099999999996</v>
      </c>
      <c r="AG223" s="57">
        <v>0.99033099999999996</v>
      </c>
      <c r="AH223" s="57">
        <v>1.051382</v>
      </c>
      <c r="AI223" s="57">
        <v>1.051382</v>
      </c>
      <c r="AJ223" s="57">
        <v>1.0034050000000001</v>
      </c>
      <c r="AK223" s="57">
        <v>1.0034050000000001</v>
      </c>
      <c r="AL223" s="57">
        <v>1.06697</v>
      </c>
      <c r="AM223" s="57">
        <v>0.99345000000000006</v>
      </c>
      <c r="AN223" s="57">
        <v>0.99345000000000006</v>
      </c>
      <c r="AO223" s="57">
        <v>0.99131400000000003</v>
      </c>
      <c r="AP223" s="57">
        <v>1.0504439999999999</v>
      </c>
      <c r="AQ223" s="57">
        <v>1.0504439999999999</v>
      </c>
      <c r="AR223" s="57">
        <v>0.98988200000000004</v>
      </c>
      <c r="AS223" s="57">
        <v>0.98988200000000004</v>
      </c>
      <c r="AT223" s="57">
        <v>1.028627</v>
      </c>
    </row>
    <row r="224" spans="1:46" x14ac:dyDescent="0.25">
      <c r="A224" s="65">
        <v>2021</v>
      </c>
      <c r="B224" s="65">
        <v>12</v>
      </c>
      <c r="C224" s="63">
        <v>10</v>
      </c>
      <c r="D224" s="64">
        <v>7</v>
      </c>
      <c r="E224" s="5">
        <v>1.0412319999999999</v>
      </c>
      <c r="F224" s="57">
        <v>1.0412319999999999</v>
      </c>
      <c r="G224" s="57">
        <v>0.98637300000000006</v>
      </c>
      <c r="H224" s="57">
        <v>0.98636800000000002</v>
      </c>
      <c r="I224" s="57">
        <v>0.98825700000000005</v>
      </c>
      <c r="J224" s="57">
        <v>0.98825700000000005</v>
      </c>
      <c r="K224" s="57">
        <v>0.99131400000000003</v>
      </c>
      <c r="L224" s="57">
        <v>0.99131400000000003</v>
      </c>
      <c r="M224" s="57">
        <v>1.051382</v>
      </c>
      <c r="N224" s="57">
        <v>1.051382</v>
      </c>
      <c r="O224" s="57">
        <v>1.028627</v>
      </c>
      <c r="P224" s="57">
        <v>1.028627</v>
      </c>
      <c r="Q224" s="57">
        <v>1.0137430000000001</v>
      </c>
      <c r="R224" s="57">
        <v>1.028627</v>
      </c>
      <c r="S224" s="57">
        <v>1.028627</v>
      </c>
      <c r="T224" s="57">
        <v>1.0412319999999999</v>
      </c>
      <c r="U224" s="57">
        <v>1.0412319999999999</v>
      </c>
      <c r="V224" s="57">
        <v>1.06697</v>
      </c>
      <c r="W224" s="57">
        <v>1.0981479999999999</v>
      </c>
      <c r="X224" s="57">
        <v>1.0981479999999999</v>
      </c>
      <c r="Y224" s="57">
        <v>1.0791390000000001</v>
      </c>
      <c r="Z224" s="57">
        <v>1.0791390000000001</v>
      </c>
      <c r="AA224" s="57">
        <v>0.99131400000000003</v>
      </c>
      <c r="AB224" s="57">
        <v>0.99131400000000003</v>
      </c>
      <c r="AC224" s="57">
        <v>0.99345000000000006</v>
      </c>
      <c r="AD224" s="57">
        <v>0.985348</v>
      </c>
      <c r="AE224" s="57">
        <v>1.0820259999999999</v>
      </c>
      <c r="AF224" s="57">
        <v>0.99033099999999996</v>
      </c>
      <c r="AG224" s="57">
        <v>0.99033099999999996</v>
      </c>
      <c r="AH224" s="57">
        <v>1.051382</v>
      </c>
      <c r="AI224" s="57">
        <v>1.051382</v>
      </c>
      <c r="AJ224" s="57">
        <v>1.0034050000000001</v>
      </c>
      <c r="AK224" s="57">
        <v>1.0034050000000001</v>
      </c>
      <c r="AL224" s="57">
        <v>1.06697</v>
      </c>
      <c r="AM224" s="57">
        <v>0.99345000000000006</v>
      </c>
      <c r="AN224" s="57">
        <v>0.99345000000000006</v>
      </c>
      <c r="AO224" s="57">
        <v>0.99131400000000003</v>
      </c>
      <c r="AP224" s="57">
        <v>1.0504439999999999</v>
      </c>
      <c r="AQ224" s="57">
        <v>1.0504439999999999</v>
      </c>
      <c r="AR224" s="57">
        <v>0.98988200000000004</v>
      </c>
      <c r="AS224" s="57">
        <v>0.98988200000000004</v>
      </c>
      <c r="AT224" s="57">
        <v>1.028627</v>
      </c>
    </row>
    <row r="225" spans="1:46" x14ac:dyDescent="0.25">
      <c r="A225" s="65">
        <v>2021</v>
      </c>
      <c r="B225" s="65">
        <v>12</v>
      </c>
      <c r="C225" s="63">
        <v>10</v>
      </c>
      <c r="D225" s="64">
        <v>8</v>
      </c>
      <c r="E225" s="5">
        <v>1.0412319999999999</v>
      </c>
      <c r="F225" s="57">
        <v>1.0412319999999999</v>
      </c>
      <c r="G225" s="57">
        <v>0.98637300000000006</v>
      </c>
      <c r="H225" s="57">
        <v>0.98636800000000002</v>
      </c>
      <c r="I225" s="57">
        <v>0.98825700000000005</v>
      </c>
      <c r="J225" s="57">
        <v>0.98825700000000005</v>
      </c>
      <c r="K225" s="57">
        <v>0.99131400000000003</v>
      </c>
      <c r="L225" s="57">
        <v>0.99131400000000003</v>
      </c>
      <c r="M225" s="57">
        <v>1.051382</v>
      </c>
      <c r="N225" s="57">
        <v>1.051382</v>
      </c>
      <c r="O225" s="57">
        <v>1.028627</v>
      </c>
      <c r="P225" s="57">
        <v>1.028627</v>
      </c>
      <c r="Q225" s="57">
        <v>1.0137430000000001</v>
      </c>
      <c r="R225" s="57">
        <v>1.028627</v>
      </c>
      <c r="S225" s="57">
        <v>1.028627</v>
      </c>
      <c r="T225" s="57">
        <v>1.0412319999999999</v>
      </c>
      <c r="U225" s="57">
        <v>1.0412319999999999</v>
      </c>
      <c r="V225" s="57">
        <v>1.06697</v>
      </c>
      <c r="W225" s="57">
        <v>1.0981479999999999</v>
      </c>
      <c r="X225" s="57">
        <v>1.0981479999999999</v>
      </c>
      <c r="Y225" s="57">
        <v>1.0791390000000001</v>
      </c>
      <c r="Z225" s="57">
        <v>1.0791390000000001</v>
      </c>
      <c r="AA225" s="57">
        <v>0.99131400000000003</v>
      </c>
      <c r="AB225" s="57">
        <v>0.99131400000000003</v>
      </c>
      <c r="AC225" s="57">
        <v>0.99345000000000006</v>
      </c>
      <c r="AD225" s="57">
        <v>0.985348</v>
      </c>
      <c r="AE225" s="57">
        <v>1.0820259999999999</v>
      </c>
      <c r="AF225" s="57">
        <v>0.99033099999999996</v>
      </c>
      <c r="AG225" s="57">
        <v>0.99033099999999996</v>
      </c>
      <c r="AH225" s="57">
        <v>1.051382</v>
      </c>
      <c r="AI225" s="57">
        <v>1.051382</v>
      </c>
      <c r="AJ225" s="57">
        <v>1.0034050000000001</v>
      </c>
      <c r="AK225" s="57">
        <v>1.0034050000000001</v>
      </c>
      <c r="AL225" s="57">
        <v>1.06697</v>
      </c>
      <c r="AM225" s="57">
        <v>0.99345000000000006</v>
      </c>
      <c r="AN225" s="57">
        <v>0.99345000000000006</v>
      </c>
      <c r="AO225" s="57">
        <v>0.99131400000000003</v>
      </c>
      <c r="AP225" s="57">
        <v>1.0504439999999999</v>
      </c>
      <c r="AQ225" s="57">
        <v>1.0504439999999999</v>
      </c>
      <c r="AR225" s="57">
        <v>0.98988200000000004</v>
      </c>
      <c r="AS225" s="57">
        <v>0.98988200000000004</v>
      </c>
      <c r="AT225" s="57">
        <v>1.028627</v>
      </c>
    </row>
    <row r="226" spans="1:46" x14ac:dyDescent="0.25">
      <c r="A226" s="65">
        <v>2021</v>
      </c>
      <c r="B226" s="65">
        <v>12</v>
      </c>
      <c r="C226" s="63">
        <v>10</v>
      </c>
      <c r="D226" s="64">
        <v>9</v>
      </c>
      <c r="E226" s="5">
        <v>1.0412319999999999</v>
      </c>
      <c r="F226" s="57">
        <v>1.0412319999999999</v>
      </c>
      <c r="G226" s="57">
        <v>0.98637300000000006</v>
      </c>
      <c r="H226" s="57">
        <v>0.98636800000000002</v>
      </c>
      <c r="I226" s="57">
        <v>0.98825700000000005</v>
      </c>
      <c r="J226" s="57">
        <v>0.98825700000000005</v>
      </c>
      <c r="K226" s="57">
        <v>0.99131400000000003</v>
      </c>
      <c r="L226" s="57">
        <v>0.99131400000000003</v>
      </c>
      <c r="M226" s="57">
        <v>1.051382</v>
      </c>
      <c r="N226" s="57">
        <v>1.051382</v>
      </c>
      <c r="O226" s="57">
        <v>1.028627</v>
      </c>
      <c r="P226" s="57">
        <v>1.028627</v>
      </c>
      <c r="Q226" s="57">
        <v>1.0137430000000001</v>
      </c>
      <c r="R226" s="57">
        <v>1.028627</v>
      </c>
      <c r="S226" s="57">
        <v>1.028627</v>
      </c>
      <c r="T226" s="57">
        <v>1.0412319999999999</v>
      </c>
      <c r="U226" s="57">
        <v>1.0412319999999999</v>
      </c>
      <c r="V226" s="57">
        <v>1.06697</v>
      </c>
      <c r="W226" s="57">
        <v>1.0981479999999999</v>
      </c>
      <c r="X226" s="57">
        <v>1.0981479999999999</v>
      </c>
      <c r="Y226" s="57">
        <v>1.0791390000000001</v>
      </c>
      <c r="Z226" s="57">
        <v>1.0791390000000001</v>
      </c>
      <c r="AA226" s="57">
        <v>0.99131400000000003</v>
      </c>
      <c r="AB226" s="57">
        <v>0.99131400000000003</v>
      </c>
      <c r="AC226" s="57">
        <v>0.99345000000000006</v>
      </c>
      <c r="AD226" s="57">
        <v>0.985348</v>
      </c>
      <c r="AE226" s="57">
        <v>1.0820259999999999</v>
      </c>
      <c r="AF226" s="57">
        <v>0.99033099999999996</v>
      </c>
      <c r="AG226" s="57">
        <v>0.99033099999999996</v>
      </c>
      <c r="AH226" s="57">
        <v>1.051382</v>
      </c>
      <c r="AI226" s="57">
        <v>1.051382</v>
      </c>
      <c r="AJ226" s="57">
        <v>1.0034050000000001</v>
      </c>
      <c r="AK226" s="57">
        <v>1.0034050000000001</v>
      </c>
      <c r="AL226" s="57">
        <v>1.06697</v>
      </c>
      <c r="AM226" s="57">
        <v>0.99345000000000006</v>
      </c>
      <c r="AN226" s="57">
        <v>0.99345000000000006</v>
      </c>
      <c r="AO226" s="57">
        <v>0.99131400000000003</v>
      </c>
      <c r="AP226" s="57">
        <v>1.0504439999999999</v>
      </c>
      <c r="AQ226" s="57">
        <v>1.0504439999999999</v>
      </c>
      <c r="AR226" s="57">
        <v>0.98988200000000004</v>
      </c>
      <c r="AS226" s="57">
        <v>0.98988200000000004</v>
      </c>
      <c r="AT226" s="57">
        <v>1.028627</v>
      </c>
    </row>
    <row r="227" spans="1:46" x14ac:dyDescent="0.25">
      <c r="A227" s="65">
        <v>2021</v>
      </c>
      <c r="B227" s="65">
        <v>12</v>
      </c>
      <c r="C227" s="63">
        <v>10</v>
      </c>
      <c r="D227" s="64">
        <v>10</v>
      </c>
      <c r="E227" s="5">
        <v>1.0412319999999999</v>
      </c>
      <c r="F227" s="57">
        <v>1.0412319999999999</v>
      </c>
      <c r="G227" s="57">
        <v>0.98637300000000006</v>
      </c>
      <c r="H227" s="57">
        <v>0.98636800000000002</v>
      </c>
      <c r="I227" s="57">
        <v>0.98825700000000005</v>
      </c>
      <c r="J227" s="57">
        <v>0.98825700000000005</v>
      </c>
      <c r="K227" s="57">
        <v>0.99131400000000003</v>
      </c>
      <c r="L227" s="57">
        <v>0.99131400000000003</v>
      </c>
      <c r="M227" s="57">
        <v>1.051382</v>
      </c>
      <c r="N227" s="57">
        <v>1.051382</v>
      </c>
      <c r="O227" s="57">
        <v>1.028627</v>
      </c>
      <c r="P227" s="57">
        <v>1.028627</v>
      </c>
      <c r="Q227" s="57">
        <v>1.0137430000000001</v>
      </c>
      <c r="R227" s="57">
        <v>1.028627</v>
      </c>
      <c r="S227" s="57">
        <v>1.028627</v>
      </c>
      <c r="T227" s="57">
        <v>1.0412319999999999</v>
      </c>
      <c r="U227" s="57">
        <v>1.0412319999999999</v>
      </c>
      <c r="V227" s="57">
        <v>1.06697</v>
      </c>
      <c r="W227" s="57">
        <v>1.0981479999999999</v>
      </c>
      <c r="X227" s="57">
        <v>1.0981479999999999</v>
      </c>
      <c r="Y227" s="57">
        <v>1.0791390000000001</v>
      </c>
      <c r="Z227" s="57">
        <v>1.0791390000000001</v>
      </c>
      <c r="AA227" s="57">
        <v>0.99131400000000003</v>
      </c>
      <c r="AB227" s="57">
        <v>0.99131400000000003</v>
      </c>
      <c r="AC227" s="57">
        <v>0.99345000000000006</v>
      </c>
      <c r="AD227" s="57">
        <v>0.985348</v>
      </c>
      <c r="AE227" s="57">
        <v>1.0820259999999999</v>
      </c>
      <c r="AF227" s="57">
        <v>0.99033099999999996</v>
      </c>
      <c r="AG227" s="57">
        <v>0.99033099999999996</v>
      </c>
      <c r="AH227" s="57">
        <v>1.051382</v>
      </c>
      <c r="AI227" s="57">
        <v>1.051382</v>
      </c>
      <c r="AJ227" s="57">
        <v>1.0034050000000001</v>
      </c>
      <c r="AK227" s="57">
        <v>1.0034050000000001</v>
      </c>
      <c r="AL227" s="57">
        <v>1.06697</v>
      </c>
      <c r="AM227" s="57">
        <v>0.99345000000000006</v>
      </c>
      <c r="AN227" s="57">
        <v>0.99345000000000006</v>
      </c>
      <c r="AO227" s="57">
        <v>0.99131400000000003</v>
      </c>
      <c r="AP227" s="57">
        <v>1.0504439999999999</v>
      </c>
      <c r="AQ227" s="57">
        <v>1.0504439999999999</v>
      </c>
      <c r="AR227" s="57">
        <v>0.98988200000000004</v>
      </c>
      <c r="AS227" s="57">
        <v>0.98988200000000004</v>
      </c>
      <c r="AT227" s="57">
        <v>1.028627</v>
      </c>
    </row>
    <row r="228" spans="1:46" x14ac:dyDescent="0.25">
      <c r="A228" s="65">
        <v>2021</v>
      </c>
      <c r="B228" s="65">
        <v>12</v>
      </c>
      <c r="C228" s="63">
        <v>10</v>
      </c>
      <c r="D228" s="64">
        <v>11</v>
      </c>
      <c r="E228" s="5">
        <v>1.0412319999999999</v>
      </c>
      <c r="F228" s="57">
        <v>1.0412319999999999</v>
      </c>
      <c r="G228" s="57">
        <v>0.98637300000000006</v>
      </c>
      <c r="H228" s="57">
        <v>0.98636800000000002</v>
      </c>
      <c r="I228" s="57">
        <v>0.98825700000000005</v>
      </c>
      <c r="J228" s="57">
        <v>0.98825700000000005</v>
      </c>
      <c r="K228" s="57">
        <v>0.99131400000000003</v>
      </c>
      <c r="L228" s="57">
        <v>0.99131400000000003</v>
      </c>
      <c r="M228" s="57">
        <v>1.051382</v>
      </c>
      <c r="N228" s="57">
        <v>1.051382</v>
      </c>
      <c r="O228" s="57">
        <v>1.028627</v>
      </c>
      <c r="P228" s="57">
        <v>1.028627</v>
      </c>
      <c r="Q228" s="57">
        <v>1.0137430000000001</v>
      </c>
      <c r="R228" s="57">
        <v>1.028627</v>
      </c>
      <c r="S228" s="57">
        <v>1.028627</v>
      </c>
      <c r="T228" s="57">
        <v>1.0412319999999999</v>
      </c>
      <c r="U228" s="57">
        <v>1.0412319999999999</v>
      </c>
      <c r="V228" s="57">
        <v>1.06697</v>
      </c>
      <c r="W228" s="57">
        <v>1.0981479999999999</v>
      </c>
      <c r="X228" s="57">
        <v>1.0981479999999999</v>
      </c>
      <c r="Y228" s="57">
        <v>1.0791390000000001</v>
      </c>
      <c r="Z228" s="57">
        <v>1.0791390000000001</v>
      </c>
      <c r="AA228" s="57">
        <v>0.99131400000000003</v>
      </c>
      <c r="AB228" s="57">
        <v>0.99131400000000003</v>
      </c>
      <c r="AC228" s="57">
        <v>0.99345000000000006</v>
      </c>
      <c r="AD228" s="57">
        <v>0.985348</v>
      </c>
      <c r="AE228" s="57">
        <v>1.0820259999999999</v>
      </c>
      <c r="AF228" s="57">
        <v>0.99033099999999996</v>
      </c>
      <c r="AG228" s="57">
        <v>0.99033099999999996</v>
      </c>
      <c r="AH228" s="57">
        <v>1.051382</v>
      </c>
      <c r="AI228" s="57">
        <v>1.051382</v>
      </c>
      <c r="AJ228" s="57">
        <v>1.0034050000000001</v>
      </c>
      <c r="AK228" s="57">
        <v>1.0034050000000001</v>
      </c>
      <c r="AL228" s="57">
        <v>1.06697</v>
      </c>
      <c r="AM228" s="57">
        <v>0.99345000000000006</v>
      </c>
      <c r="AN228" s="57">
        <v>0.99345000000000006</v>
      </c>
      <c r="AO228" s="57">
        <v>0.99131400000000003</v>
      </c>
      <c r="AP228" s="57">
        <v>1.0504439999999999</v>
      </c>
      <c r="AQ228" s="57">
        <v>1.0504439999999999</v>
      </c>
      <c r="AR228" s="57">
        <v>0.98988200000000004</v>
      </c>
      <c r="AS228" s="57">
        <v>0.98988200000000004</v>
      </c>
      <c r="AT228" s="57">
        <v>1.028627</v>
      </c>
    </row>
    <row r="229" spans="1:46" x14ac:dyDescent="0.25">
      <c r="A229" s="65">
        <v>2021</v>
      </c>
      <c r="B229" s="65">
        <v>12</v>
      </c>
      <c r="C229" s="63">
        <v>10</v>
      </c>
      <c r="D229" s="64">
        <v>12</v>
      </c>
      <c r="E229" s="5">
        <v>1.0412319999999999</v>
      </c>
      <c r="F229" s="57">
        <v>1.0412319999999999</v>
      </c>
      <c r="G229" s="57">
        <v>0.98637300000000006</v>
      </c>
      <c r="H229" s="57">
        <v>0.98636800000000002</v>
      </c>
      <c r="I229" s="57">
        <v>0.98825700000000005</v>
      </c>
      <c r="J229" s="57">
        <v>0.98825700000000005</v>
      </c>
      <c r="K229" s="57">
        <v>0.99131400000000003</v>
      </c>
      <c r="L229" s="57">
        <v>0.99131400000000003</v>
      </c>
      <c r="M229" s="57">
        <v>1.051382</v>
      </c>
      <c r="N229" s="57">
        <v>1.051382</v>
      </c>
      <c r="O229" s="57">
        <v>1.028627</v>
      </c>
      <c r="P229" s="57">
        <v>1.028627</v>
      </c>
      <c r="Q229" s="57">
        <v>1.0137430000000001</v>
      </c>
      <c r="R229" s="57">
        <v>1.028627</v>
      </c>
      <c r="S229" s="57">
        <v>1.028627</v>
      </c>
      <c r="T229" s="57">
        <v>1.0412319999999999</v>
      </c>
      <c r="U229" s="57">
        <v>1.0412319999999999</v>
      </c>
      <c r="V229" s="57">
        <v>1.06697</v>
      </c>
      <c r="W229" s="57">
        <v>1.0981479999999999</v>
      </c>
      <c r="X229" s="57">
        <v>1.0981479999999999</v>
      </c>
      <c r="Y229" s="57">
        <v>1.0791390000000001</v>
      </c>
      <c r="Z229" s="57">
        <v>1.0791390000000001</v>
      </c>
      <c r="AA229" s="57">
        <v>0.99131400000000003</v>
      </c>
      <c r="AB229" s="57">
        <v>0.99131400000000003</v>
      </c>
      <c r="AC229" s="57">
        <v>0.99345000000000006</v>
      </c>
      <c r="AD229" s="57">
        <v>0.985348</v>
      </c>
      <c r="AE229" s="57">
        <v>1.0820259999999999</v>
      </c>
      <c r="AF229" s="57">
        <v>0.99033099999999996</v>
      </c>
      <c r="AG229" s="57">
        <v>0.99033099999999996</v>
      </c>
      <c r="AH229" s="57">
        <v>1.051382</v>
      </c>
      <c r="AI229" s="57">
        <v>1.051382</v>
      </c>
      <c r="AJ229" s="57">
        <v>1.0034050000000001</v>
      </c>
      <c r="AK229" s="57">
        <v>1.0034050000000001</v>
      </c>
      <c r="AL229" s="57">
        <v>1.06697</v>
      </c>
      <c r="AM229" s="57">
        <v>0.99345000000000006</v>
      </c>
      <c r="AN229" s="57">
        <v>0.99345000000000006</v>
      </c>
      <c r="AO229" s="57">
        <v>0.99131400000000003</v>
      </c>
      <c r="AP229" s="57">
        <v>1.0504439999999999</v>
      </c>
      <c r="AQ229" s="57">
        <v>1.0504439999999999</v>
      </c>
      <c r="AR229" s="57">
        <v>0.98988200000000004</v>
      </c>
      <c r="AS229" s="57">
        <v>0.98988200000000004</v>
      </c>
      <c r="AT229" s="57">
        <v>1.028627</v>
      </c>
    </row>
    <row r="230" spans="1:46" x14ac:dyDescent="0.25">
      <c r="A230" s="65">
        <v>2021</v>
      </c>
      <c r="B230" s="65">
        <v>12</v>
      </c>
      <c r="C230" s="63">
        <v>10</v>
      </c>
      <c r="D230" s="64">
        <v>13</v>
      </c>
      <c r="E230" s="5">
        <v>1.0412319999999999</v>
      </c>
      <c r="F230" s="57">
        <v>1.0412319999999999</v>
      </c>
      <c r="G230" s="57">
        <v>0.98637300000000006</v>
      </c>
      <c r="H230" s="57">
        <v>0.98636800000000002</v>
      </c>
      <c r="I230" s="57">
        <v>0.98825700000000005</v>
      </c>
      <c r="J230" s="57">
        <v>0.98825700000000005</v>
      </c>
      <c r="K230" s="57">
        <v>0.99131400000000003</v>
      </c>
      <c r="L230" s="57">
        <v>0.99131400000000003</v>
      </c>
      <c r="M230" s="57">
        <v>1.051382</v>
      </c>
      <c r="N230" s="57">
        <v>1.051382</v>
      </c>
      <c r="O230" s="57">
        <v>1.028627</v>
      </c>
      <c r="P230" s="57">
        <v>1.028627</v>
      </c>
      <c r="Q230" s="57">
        <v>1.0137430000000001</v>
      </c>
      <c r="R230" s="57">
        <v>1.028627</v>
      </c>
      <c r="S230" s="57">
        <v>1.028627</v>
      </c>
      <c r="T230" s="57">
        <v>1.0412319999999999</v>
      </c>
      <c r="U230" s="57">
        <v>1.0412319999999999</v>
      </c>
      <c r="V230" s="57">
        <v>1.06697</v>
      </c>
      <c r="W230" s="57">
        <v>1.0981479999999999</v>
      </c>
      <c r="X230" s="57">
        <v>1.0981479999999999</v>
      </c>
      <c r="Y230" s="57">
        <v>1.0791390000000001</v>
      </c>
      <c r="Z230" s="57">
        <v>1.0791390000000001</v>
      </c>
      <c r="AA230" s="57">
        <v>0.99131400000000003</v>
      </c>
      <c r="AB230" s="57">
        <v>0.99131400000000003</v>
      </c>
      <c r="AC230" s="57">
        <v>0.99345000000000006</v>
      </c>
      <c r="AD230" s="57">
        <v>0.985348</v>
      </c>
      <c r="AE230" s="57">
        <v>1.0820259999999999</v>
      </c>
      <c r="AF230" s="57">
        <v>0.99033099999999996</v>
      </c>
      <c r="AG230" s="57">
        <v>0.99033099999999996</v>
      </c>
      <c r="AH230" s="57">
        <v>1.051382</v>
      </c>
      <c r="AI230" s="57">
        <v>1.051382</v>
      </c>
      <c r="AJ230" s="57">
        <v>1.0034050000000001</v>
      </c>
      <c r="AK230" s="57">
        <v>1.0034050000000001</v>
      </c>
      <c r="AL230" s="57">
        <v>1.06697</v>
      </c>
      <c r="AM230" s="57">
        <v>0.99345000000000006</v>
      </c>
      <c r="AN230" s="57">
        <v>0.99345000000000006</v>
      </c>
      <c r="AO230" s="57">
        <v>0.99131400000000003</v>
      </c>
      <c r="AP230" s="57">
        <v>1.0504439999999999</v>
      </c>
      <c r="AQ230" s="57">
        <v>1.0504439999999999</v>
      </c>
      <c r="AR230" s="57">
        <v>0.98988200000000004</v>
      </c>
      <c r="AS230" s="57">
        <v>0.98988200000000004</v>
      </c>
      <c r="AT230" s="57">
        <v>1.028627</v>
      </c>
    </row>
    <row r="231" spans="1:46" x14ac:dyDescent="0.25">
      <c r="A231" s="65">
        <v>2021</v>
      </c>
      <c r="B231" s="65">
        <v>12</v>
      </c>
      <c r="C231" s="63">
        <v>10</v>
      </c>
      <c r="D231" s="64">
        <v>14</v>
      </c>
      <c r="E231" s="5">
        <v>1.0412319999999999</v>
      </c>
      <c r="F231" s="57">
        <v>1.0412319999999999</v>
      </c>
      <c r="G231" s="57">
        <v>0.98637300000000006</v>
      </c>
      <c r="H231" s="57">
        <v>0.98636800000000002</v>
      </c>
      <c r="I231" s="57">
        <v>0.98825700000000005</v>
      </c>
      <c r="J231" s="57">
        <v>0.98825700000000005</v>
      </c>
      <c r="K231" s="57">
        <v>0.99131400000000003</v>
      </c>
      <c r="L231" s="57">
        <v>0.99131400000000003</v>
      </c>
      <c r="M231" s="57">
        <v>1.051382</v>
      </c>
      <c r="N231" s="57">
        <v>1.051382</v>
      </c>
      <c r="O231" s="57">
        <v>1.028627</v>
      </c>
      <c r="P231" s="57">
        <v>1.028627</v>
      </c>
      <c r="Q231" s="57">
        <v>1.0137430000000001</v>
      </c>
      <c r="R231" s="57">
        <v>1.028627</v>
      </c>
      <c r="S231" s="57">
        <v>1.028627</v>
      </c>
      <c r="T231" s="57">
        <v>1.0412319999999999</v>
      </c>
      <c r="U231" s="57">
        <v>1.0412319999999999</v>
      </c>
      <c r="V231" s="57">
        <v>1.06697</v>
      </c>
      <c r="W231" s="57">
        <v>1.0981479999999999</v>
      </c>
      <c r="X231" s="57">
        <v>1.0981479999999999</v>
      </c>
      <c r="Y231" s="57">
        <v>1.0791390000000001</v>
      </c>
      <c r="Z231" s="57">
        <v>1.0791390000000001</v>
      </c>
      <c r="AA231" s="57">
        <v>0.99131400000000003</v>
      </c>
      <c r="AB231" s="57">
        <v>0.99131400000000003</v>
      </c>
      <c r="AC231" s="57">
        <v>0.99345000000000006</v>
      </c>
      <c r="AD231" s="57">
        <v>0.985348</v>
      </c>
      <c r="AE231" s="57">
        <v>1.0820259999999999</v>
      </c>
      <c r="AF231" s="57">
        <v>0.99033099999999996</v>
      </c>
      <c r="AG231" s="57">
        <v>0.99033099999999996</v>
      </c>
      <c r="AH231" s="57">
        <v>1.051382</v>
      </c>
      <c r="AI231" s="57">
        <v>1.051382</v>
      </c>
      <c r="AJ231" s="57">
        <v>1.0034050000000001</v>
      </c>
      <c r="AK231" s="57">
        <v>1.0034050000000001</v>
      </c>
      <c r="AL231" s="57">
        <v>1.06697</v>
      </c>
      <c r="AM231" s="57">
        <v>0.99345000000000006</v>
      </c>
      <c r="AN231" s="57">
        <v>0.99345000000000006</v>
      </c>
      <c r="AO231" s="57">
        <v>0.99131400000000003</v>
      </c>
      <c r="AP231" s="57">
        <v>1.0504439999999999</v>
      </c>
      <c r="AQ231" s="57">
        <v>1.0504439999999999</v>
      </c>
      <c r="AR231" s="57">
        <v>0.98988200000000004</v>
      </c>
      <c r="AS231" s="57">
        <v>0.98988200000000004</v>
      </c>
      <c r="AT231" s="57">
        <v>1.028627</v>
      </c>
    </row>
    <row r="232" spans="1:46" x14ac:dyDescent="0.25">
      <c r="A232" s="65">
        <v>2021</v>
      </c>
      <c r="B232" s="65">
        <v>12</v>
      </c>
      <c r="C232" s="63">
        <v>10</v>
      </c>
      <c r="D232" s="64">
        <v>15</v>
      </c>
      <c r="E232" s="5">
        <v>1.0412319999999999</v>
      </c>
      <c r="F232" s="57">
        <v>1.0412319999999999</v>
      </c>
      <c r="G232" s="57">
        <v>0.98637300000000006</v>
      </c>
      <c r="H232" s="57">
        <v>0.98636800000000002</v>
      </c>
      <c r="I232" s="57">
        <v>0.98825700000000005</v>
      </c>
      <c r="J232" s="57">
        <v>0.98825700000000005</v>
      </c>
      <c r="K232" s="57">
        <v>0.99131400000000003</v>
      </c>
      <c r="L232" s="57">
        <v>0.99131400000000003</v>
      </c>
      <c r="M232" s="57">
        <v>1.051382</v>
      </c>
      <c r="N232" s="57">
        <v>1.051382</v>
      </c>
      <c r="O232" s="57">
        <v>1.028627</v>
      </c>
      <c r="P232" s="57">
        <v>1.028627</v>
      </c>
      <c r="Q232" s="57">
        <v>1.0137430000000001</v>
      </c>
      <c r="R232" s="57">
        <v>1.028627</v>
      </c>
      <c r="S232" s="57">
        <v>1.028627</v>
      </c>
      <c r="T232" s="57">
        <v>1.0412319999999999</v>
      </c>
      <c r="U232" s="57">
        <v>1.0412319999999999</v>
      </c>
      <c r="V232" s="57">
        <v>1.06697</v>
      </c>
      <c r="W232" s="57">
        <v>1.0981479999999999</v>
      </c>
      <c r="X232" s="57">
        <v>1.0981479999999999</v>
      </c>
      <c r="Y232" s="57">
        <v>1.0791390000000001</v>
      </c>
      <c r="Z232" s="57">
        <v>1.0791390000000001</v>
      </c>
      <c r="AA232" s="57">
        <v>0.99131400000000003</v>
      </c>
      <c r="AB232" s="57">
        <v>0.99131400000000003</v>
      </c>
      <c r="AC232" s="57">
        <v>0.99345000000000006</v>
      </c>
      <c r="AD232" s="57">
        <v>0.985348</v>
      </c>
      <c r="AE232" s="57">
        <v>1.0820259999999999</v>
      </c>
      <c r="AF232" s="57">
        <v>0.99033099999999996</v>
      </c>
      <c r="AG232" s="57">
        <v>0.99033099999999996</v>
      </c>
      <c r="AH232" s="57">
        <v>1.051382</v>
      </c>
      <c r="AI232" s="57">
        <v>1.051382</v>
      </c>
      <c r="AJ232" s="57">
        <v>1.0034050000000001</v>
      </c>
      <c r="AK232" s="57">
        <v>1.0034050000000001</v>
      </c>
      <c r="AL232" s="57">
        <v>1.06697</v>
      </c>
      <c r="AM232" s="57">
        <v>0.99345000000000006</v>
      </c>
      <c r="AN232" s="57">
        <v>0.99345000000000006</v>
      </c>
      <c r="AO232" s="57">
        <v>0.99131400000000003</v>
      </c>
      <c r="AP232" s="57">
        <v>1.0504439999999999</v>
      </c>
      <c r="AQ232" s="57">
        <v>1.0504439999999999</v>
      </c>
      <c r="AR232" s="57">
        <v>0.98988200000000004</v>
      </c>
      <c r="AS232" s="57">
        <v>0.98988200000000004</v>
      </c>
      <c r="AT232" s="57">
        <v>1.028627</v>
      </c>
    </row>
    <row r="233" spans="1:46" x14ac:dyDescent="0.25">
      <c r="A233" s="65">
        <v>2021</v>
      </c>
      <c r="B233" s="65">
        <v>12</v>
      </c>
      <c r="C233" s="63">
        <v>10</v>
      </c>
      <c r="D233" s="64">
        <v>16</v>
      </c>
      <c r="E233" s="5">
        <v>1.0412319999999999</v>
      </c>
      <c r="F233" s="57">
        <v>1.0412319999999999</v>
      </c>
      <c r="G233" s="57">
        <v>0.98637300000000006</v>
      </c>
      <c r="H233" s="57">
        <v>0.98636800000000002</v>
      </c>
      <c r="I233" s="57">
        <v>0.98825700000000005</v>
      </c>
      <c r="J233" s="57">
        <v>0.98825700000000005</v>
      </c>
      <c r="K233" s="57">
        <v>0.99131400000000003</v>
      </c>
      <c r="L233" s="57">
        <v>0.99131400000000003</v>
      </c>
      <c r="M233" s="57">
        <v>1.051382</v>
      </c>
      <c r="N233" s="57">
        <v>1.051382</v>
      </c>
      <c r="O233" s="57">
        <v>1.028627</v>
      </c>
      <c r="P233" s="57">
        <v>1.028627</v>
      </c>
      <c r="Q233" s="57">
        <v>1.0137430000000001</v>
      </c>
      <c r="R233" s="57">
        <v>1.028627</v>
      </c>
      <c r="S233" s="57">
        <v>1.028627</v>
      </c>
      <c r="T233" s="57">
        <v>1.0412319999999999</v>
      </c>
      <c r="U233" s="57">
        <v>1.0412319999999999</v>
      </c>
      <c r="V233" s="57">
        <v>1.06697</v>
      </c>
      <c r="W233" s="57">
        <v>1.0981479999999999</v>
      </c>
      <c r="X233" s="57">
        <v>1.0981479999999999</v>
      </c>
      <c r="Y233" s="57">
        <v>1.0791390000000001</v>
      </c>
      <c r="Z233" s="57">
        <v>1.0791390000000001</v>
      </c>
      <c r="AA233" s="57">
        <v>0.99131400000000003</v>
      </c>
      <c r="AB233" s="57">
        <v>0.99131400000000003</v>
      </c>
      <c r="AC233" s="57">
        <v>0.99345000000000006</v>
      </c>
      <c r="AD233" s="57">
        <v>0.985348</v>
      </c>
      <c r="AE233" s="57">
        <v>1.0820259999999999</v>
      </c>
      <c r="AF233" s="57">
        <v>0.99033099999999996</v>
      </c>
      <c r="AG233" s="57">
        <v>0.99033099999999996</v>
      </c>
      <c r="AH233" s="57">
        <v>1.051382</v>
      </c>
      <c r="AI233" s="57">
        <v>1.051382</v>
      </c>
      <c r="AJ233" s="57">
        <v>1.0034050000000001</v>
      </c>
      <c r="AK233" s="57">
        <v>1.0034050000000001</v>
      </c>
      <c r="AL233" s="57">
        <v>1.06697</v>
      </c>
      <c r="AM233" s="57">
        <v>0.99345000000000006</v>
      </c>
      <c r="AN233" s="57">
        <v>0.99345000000000006</v>
      </c>
      <c r="AO233" s="57">
        <v>0.99131400000000003</v>
      </c>
      <c r="AP233" s="57">
        <v>1.0504439999999999</v>
      </c>
      <c r="AQ233" s="57">
        <v>1.0504439999999999</v>
      </c>
      <c r="AR233" s="57">
        <v>0.98988200000000004</v>
      </c>
      <c r="AS233" s="57">
        <v>0.98988200000000004</v>
      </c>
      <c r="AT233" s="57">
        <v>1.028627</v>
      </c>
    </row>
    <row r="234" spans="1:46" x14ac:dyDescent="0.25">
      <c r="A234" s="65">
        <v>2021</v>
      </c>
      <c r="B234" s="65">
        <v>12</v>
      </c>
      <c r="C234" s="63">
        <v>10</v>
      </c>
      <c r="D234" s="64">
        <v>17</v>
      </c>
      <c r="E234" s="5">
        <v>1.0412319999999999</v>
      </c>
      <c r="F234" s="57">
        <v>1.0412319999999999</v>
      </c>
      <c r="G234" s="57">
        <v>0.98637300000000006</v>
      </c>
      <c r="H234" s="57">
        <v>0.98636800000000002</v>
      </c>
      <c r="I234" s="57">
        <v>0.98825700000000005</v>
      </c>
      <c r="J234" s="57">
        <v>0.98825700000000005</v>
      </c>
      <c r="K234" s="57">
        <v>0.99131400000000003</v>
      </c>
      <c r="L234" s="57">
        <v>0.99131400000000003</v>
      </c>
      <c r="M234" s="57">
        <v>1.051382</v>
      </c>
      <c r="N234" s="57">
        <v>1.051382</v>
      </c>
      <c r="O234" s="57">
        <v>1.028627</v>
      </c>
      <c r="P234" s="57">
        <v>1.028627</v>
      </c>
      <c r="Q234" s="57">
        <v>1.0137430000000001</v>
      </c>
      <c r="R234" s="57">
        <v>1.028627</v>
      </c>
      <c r="S234" s="57">
        <v>1.028627</v>
      </c>
      <c r="T234" s="57">
        <v>1.0412319999999999</v>
      </c>
      <c r="U234" s="57">
        <v>1.0412319999999999</v>
      </c>
      <c r="V234" s="57">
        <v>1.06697</v>
      </c>
      <c r="W234" s="57">
        <v>1.0981479999999999</v>
      </c>
      <c r="X234" s="57">
        <v>1.0981479999999999</v>
      </c>
      <c r="Y234" s="57">
        <v>1.0791390000000001</v>
      </c>
      <c r="Z234" s="57">
        <v>1.0791390000000001</v>
      </c>
      <c r="AA234" s="57">
        <v>0.99131400000000003</v>
      </c>
      <c r="AB234" s="57">
        <v>0.99131400000000003</v>
      </c>
      <c r="AC234" s="57">
        <v>0.99345000000000006</v>
      </c>
      <c r="AD234" s="57">
        <v>0.985348</v>
      </c>
      <c r="AE234" s="57">
        <v>1.0820259999999999</v>
      </c>
      <c r="AF234" s="57">
        <v>0.99033099999999996</v>
      </c>
      <c r="AG234" s="57">
        <v>0.99033099999999996</v>
      </c>
      <c r="AH234" s="57">
        <v>1.051382</v>
      </c>
      <c r="AI234" s="57">
        <v>1.051382</v>
      </c>
      <c r="AJ234" s="57">
        <v>1.0034050000000001</v>
      </c>
      <c r="AK234" s="57">
        <v>1.0034050000000001</v>
      </c>
      <c r="AL234" s="57">
        <v>1.06697</v>
      </c>
      <c r="AM234" s="57">
        <v>0.99345000000000006</v>
      </c>
      <c r="AN234" s="57">
        <v>0.99345000000000006</v>
      </c>
      <c r="AO234" s="57">
        <v>0.99131400000000003</v>
      </c>
      <c r="AP234" s="57">
        <v>1.0504439999999999</v>
      </c>
      <c r="AQ234" s="57">
        <v>1.0504439999999999</v>
      </c>
      <c r="AR234" s="57">
        <v>0.98988200000000004</v>
      </c>
      <c r="AS234" s="57">
        <v>0.98988200000000004</v>
      </c>
      <c r="AT234" s="57">
        <v>1.028627</v>
      </c>
    </row>
    <row r="235" spans="1:46" x14ac:dyDescent="0.25">
      <c r="A235" s="65">
        <v>2021</v>
      </c>
      <c r="B235" s="65">
        <v>12</v>
      </c>
      <c r="C235" s="63">
        <v>10</v>
      </c>
      <c r="D235" s="64">
        <v>18</v>
      </c>
      <c r="E235" s="5">
        <v>1.0412319999999999</v>
      </c>
      <c r="F235" s="57">
        <v>1.0412319999999999</v>
      </c>
      <c r="G235" s="57">
        <v>0.98637300000000006</v>
      </c>
      <c r="H235" s="57">
        <v>0.98636800000000002</v>
      </c>
      <c r="I235" s="57">
        <v>0.98825700000000005</v>
      </c>
      <c r="J235" s="57">
        <v>0.98825700000000005</v>
      </c>
      <c r="K235" s="57">
        <v>0.99131400000000003</v>
      </c>
      <c r="L235" s="57">
        <v>0.99131400000000003</v>
      </c>
      <c r="M235" s="57">
        <v>1.051382</v>
      </c>
      <c r="N235" s="57">
        <v>1.051382</v>
      </c>
      <c r="O235" s="57">
        <v>1.028627</v>
      </c>
      <c r="P235" s="57">
        <v>1.028627</v>
      </c>
      <c r="Q235" s="57">
        <v>1.0137430000000001</v>
      </c>
      <c r="R235" s="57">
        <v>1.028627</v>
      </c>
      <c r="S235" s="57">
        <v>1.028627</v>
      </c>
      <c r="T235" s="57">
        <v>1.0412319999999999</v>
      </c>
      <c r="U235" s="57">
        <v>1.0412319999999999</v>
      </c>
      <c r="V235" s="57">
        <v>1.06697</v>
      </c>
      <c r="W235" s="57">
        <v>1.0981479999999999</v>
      </c>
      <c r="X235" s="57">
        <v>1.0981479999999999</v>
      </c>
      <c r="Y235" s="57">
        <v>1.0791390000000001</v>
      </c>
      <c r="Z235" s="57">
        <v>1.0791390000000001</v>
      </c>
      <c r="AA235" s="57">
        <v>0.99131400000000003</v>
      </c>
      <c r="AB235" s="57">
        <v>0.99131400000000003</v>
      </c>
      <c r="AC235" s="57">
        <v>0.99345000000000006</v>
      </c>
      <c r="AD235" s="57">
        <v>0.985348</v>
      </c>
      <c r="AE235" s="57">
        <v>1.0820259999999999</v>
      </c>
      <c r="AF235" s="57">
        <v>0.99033099999999996</v>
      </c>
      <c r="AG235" s="57">
        <v>0.99033099999999996</v>
      </c>
      <c r="AH235" s="57">
        <v>1.051382</v>
      </c>
      <c r="AI235" s="57">
        <v>1.051382</v>
      </c>
      <c r="AJ235" s="57">
        <v>1.0034050000000001</v>
      </c>
      <c r="AK235" s="57">
        <v>1.0034050000000001</v>
      </c>
      <c r="AL235" s="57">
        <v>1.06697</v>
      </c>
      <c r="AM235" s="57">
        <v>0.99345000000000006</v>
      </c>
      <c r="AN235" s="57">
        <v>0.99345000000000006</v>
      </c>
      <c r="AO235" s="57">
        <v>0.99131400000000003</v>
      </c>
      <c r="AP235" s="57">
        <v>1.0504439999999999</v>
      </c>
      <c r="AQ235" s="57">
        <v>1.0504439999999999</v>
      </c>
      <c r="AR235" s="57">
        <v>0.98988200000000004</v>
      </c>
      <c r="AS235" s="57">
        <v>0.98988200000000004</v>
      </c>
      <c r="AT235" s="57">
        <v>1.028627</v>
      </c>
    </row>
    <row r="236" spans="1:46" x14ac:dyDescent="0.25">
      <c r="A236" s="65">
        <v>2021</v>
      </c>
      <c r="B236" s="65">
        <v>12</v>
      </c>
      <c r="C236" s="63">
        <v>10</v>
      </c>
      <c r="D236" s="64">
        <v>19</v>
      </c>
      <c r="E236" s="5">
        <v>1.0412319999999999</v>
      </c>
      <c r="F236" s="57">
        <v>1.0412319999999999</v>
      </c>
      <c r="G236" s="57">
        <v>0.98637300000000006</v>
      </c>
      <c r="H236" s="57">
        <v>0.98636800000000002</v>
      </c>
      <c r="I236" s="57">
        <v>0.98825700000000005</v>
      </c>
      <c r="J236" s="57">
        <v>0.98825700000000005</v>
      </c>
      <c r="K236" s="57">
        <v>0.99131400000000003</v>
      </c>
      <c r="L236" s="57">
        <v>0.99131400000000003</v>
      </c>
      <c r="M236" s="57">
        <v>1.051382</v>
      </c>
      <c r="N236" s="57">
        <v>1.051382</v>
      </c>
      <c r="O236" s="57">
        <v>1.028627</v>
      </c>
      <c r="P236" s="57">
        <v>1.028627</v>
      </c>
      <c r="Q236" s="57">
        <v>1.0137430000000001</v>
      </c>
      <c r="R236" s="57">
        <v>1.028627</v>
      </c>
      <c r="S236" s="57">
        <v>1.028627</v>
      </c>
      <c r="T236" s="57">
        <v>1.0412319999999999</v>
      </c>
      <c r="U236" s="57">
        <v>1.0412319999999999</v>
      </c>
      <c r="V236" s="57">
        <v>1.06697</v>
      </c>
      <c r="W236" s="57">
        <v>1.0981479999999999</v>
      </c>
      <c r="X236" s="57">
        <v>1.0981479999999999</v>
      </c>
      <c r="Y236" s="57">
        <v>1.0791390000000001</v>
      </c>
      <c r="Z236" s="57">
        <v>1.0791390000000001</v>
      </c>
      <c r="AA236" s="57">
        <v>0.99131400000000003</v>
      </c>
      <c r="AB236" s="57">
        <v>0.99131400000000003</v>
      </c>
      <c r="AC236" s="57">
        <v>0.99345000000000006</v>
      </c>
      <c r="AD236" s="57">
        <v>0.985348</v>
      </c>
      <c r="AE236" s="57">
        <v>1.0820259999999999</v>
      </c>
      <c r="AF236" s="57">
        <v>0.99033099999999996</v>
      </c>
      <c r="AG236" s="57">
        <v>0.99033099999999996</v>
      </c>
      <c r="AH236" s="57">
        <v>1.051382</v>
      </c>
      <c r="AI236" s="57">
        <v>1.051382</v>
      </c>
      <c r="AJ236" s="57">
        <v>1.0034050000000001</v>
      </c>
      <c r="AK236" s="57">
        <v>1.0034050000000001</v>
      </c>
      <c r="AL236" s="57">
        <v>1.06697</v>
      </c>
      <c r="AM236" s="57">
        <v>0.99345000000000006</v>
      </c>
      <c r="AN236" s="57">
        <v>0.99345000000000006</v>
      </c>
      <c r="AO236" s="57">
        <v>0.99131400000000003</v>
      </c>
      <c r="AP236" s="57">
        <v>1.0504439999999999</v>
      </c>
      <c r="AQ236" s="57">
        <v>1.0504439999999999</v>
      </c>
      <c r="AR236" s="57">
        <v>0.98988200000000004</v>
      </c>
      <c r="AS236" s="57">
        <v>0.98988200000000004</v>
      </c>
      <c r="AT236" s="57">
        <v>1.028627</v>
      </c>
    </row>
    <row r="237" spans="1:46" x14ac:dyDescent="0.25">
      <c r="A237" s="65">
        <v>2021</v>
      </c>
      <c r="B237" s="65">
        <v>12</v>
      </c>
      <c r="C237" s="63">
        <v>10</v>
      </c>
      <c r="D237" s="64">
        <v>20</v>
      </c>
      <c r="E237" s="5">
        <v>1.0412319999999999</v>
      </c>
      <c r="F237" s="57">
        <v>1.0412319999999999</v>
      </c>
      <c r="G237" s="57">
        <v>0.98637300000000006</v>
      </c>
      <c r="H237" s="57">
        <v>0.98636800000000002</v>
      </c>
      <c r="I237" s="57">
        <v>0.98825700000000005</v>
      </c>
      <c r="J237" s="57">
        <v>0.98825700000000005</v>
      </c>
      <c r="K237" s="57">
        <v>0.99131400000000003</v>
      </c>
      <c r="L237" s="57">
        <v>0.99131400000000003</v>
      </c>
      <c r="M237" s="57">
        <v>1.051382</v>
      </c>
      <c r="N237" s="57">
        <v>1.051382</v>
      </c>
      <c r="O237" s="57">
        <v>1.028627</v>
      </c>
      <c r="P237" s="57">
        <v>1.028627</v>
      </c>
      <c r="Q237" s="57">
        <v>1.0137430000000001</v>
      </c>
      <c r="R237" s="57">
        <v>1.028627</v>
      </c>
      <c r="S237" s="57">
        <v>1.028627</v>
      </c>
      <c r="T237" s="57">
        <v>1.0412319999999999</v>
      </c>
      <c r="U237" s="57">
        <v>1.0412319999999999</v>
      </c>
      <c r="V237" s="57">
        <v>1.06697</v>
      </c>
      <c r="W237" s="57">
        <v>1.0981479999999999</v>
      </c>
      <c r="X237" s="57">
        <v>1.0981479999999999</v>
      </c>
      <c r="Y237" s="57">
        <v>1.0791390000000001</v>
      </c>
      <c r="Z237" s="57">
        <v>1.0791390000000001</v>
      </c>
      <c r="AA237" s="57">
        <v>0.99131400000000003</v>
      </c>
      <c r="AB237" s="57">
        <v>0.99131400000000003</v>
      </c>
      <c r="AC237" s="57">
        <v>0.99345000000000006</v>
      </c>
      <c r="AD237" s="57">
        <v>0.985348</v>
      </c>
      <c r="AE237" s="57">
        <v>1.0820259999999999</v>
      </c>
      <c r="AF237" s="57">
        <v>0.99033099999999996</v>
      </c>
      <c r="AG237" s="57">
        <v>0.99033099999999996</v>
      </c>
      <c r="AH237" s="57">
        <v>1.051382</v>
      </c>
      <c r="AI237" s="57">
        <v>1.051382</v>
      </c>
      <c r="AJ237" s="57">
        <v>1.0034050000000001</v>
      </c>
      <c r="AK237" s="57">
        <v>1.0034050000000001</v>
      </c>
      <c r="AL237" s="57">
        <v>1.06697</v>
      </c>
      <c r="AM237" s="57">
        <v>0.99345000000000006</v>
      </c>
      <c r="AN237" s="57">
        <v>0.99345000000000006</v>
      </c>
      <c r="AO237" s="57">
        <v>0.99131400000000003</v>
      </c>
      <c r="AP237" s="57">
        <v>1.0504439999999999</v>
      </c>
      <c r="AQ237" s="57">
        <v>1.0504439999999999</v>
      </c>
      <c r="AR237" s="57">
        <v>0.98988200000000004</v>
      </c>
      <c r="AS237" s="57">
        <v>0.98988200000000004</v>
      </c>
      <c r="AT237" s="57">
        <v>1.028627</v>
      </c>
    </row>
    <row r="238" spans="1:46" x14ac:dyDescent="0.25">
      <c r="A238" s="65">
        <v>2021</v>
      </c>
      <c r="B238" s="65">
        <v>12</v>
      </c>
      <c r="C238" s="63">
        <v>10</v>
      </c>
      <c r="D238" s="64">
        <v>21</v>
      </c>
      <c r="E238" s="5">
        <v>1.0412319999999999</v>
      </c>
      <c r="F238" s="57">
        <v>1.0412319999999999</v>
      </c>
      <c r="G238" s="57">
        <v>0.98637300000000006</v>
      </c>
      <c r="H238" s="57">
        <v>0.98636800000000002</v>
      </c>
      <c r="I238" s="57">
        <v>0.98825700000000005</v>
      </c>
      <c r="J238" s="57">
        <v>0.98825700000000005</v>
      </c>
      <c r="K238" s="57">
        <v>0.99131400000000003</v>
      </c>
      <c r="L238" s="57">
        <v>0.99131400000000003</v>
      </c>
      <c r="M238" s="57">
        <v>1.051382</v>
      </c>
      <c r="N238" s="57">
        <v>1.051382</v>
      </c>
      <c r="O238" s="57">
        <v>1.028627</v>
      </c>
      <c r="P238" s="57">
        <v>1.028627</v>
      </c>
      <c r="Q238" s="57">
        <v>1.0137430000000001</v>
      </c>
      <c r="R238" s="57">
        <v>1.028627</v>
      </c>
      <c r="S238" s="57">
        <v>1.028627</v>
      </c>
      <c r="T238" s="57">
        <v>1.0412319999999999</v>
      </c>
      <c r="U238" s="57">
        <v>1.0412319999999999</v>
      </c>
      <c r="V238" s="57">
        <v>1.06697</v>
      </c>
      <c r="W238" s="57">
        <v>1.0981479999999999</v>
      </c>
      <c r="X238" s="57">
        <v>1.0981479999999999</v>
      </c>
      <c r="Y238" s="57">
        <v>1.0791390000000001</v>
      </c>
      <c r="Z238" s="57">
        <v>1.0791390000000001</v>
      </c>
      <c r="AA238" s="57">
        <v>0.99131400000000003</v>
      </c>
      <c r="AB238" s="57">
        <v>0.99131400000000003</v>
      </c>
      <c r="AC238" s="57">
        <v>0.99345000000000006</v>
      </c>
      <c r="AD238" s="57">
        <v>0.985348</v>
      </c>
      <c r="AE238" s="57">
        <v>1.0820259999999999</v>
      </c>
      <c r="AF238" s="57">
        <v>0.99033099999999996</v>
      </c>
      <c r="AG238" s="57">
        <v>0.99033099999999996</v>
      </c>
      <c r="AH238" s="57">
        <v>1.051382</v>
      </c>
      <c r="AI238" s="57">
        <v>1.051382</v>
      </c>
      <c r="AJ238" s="57">
        <v>1.0034050000000001</v>
      </c>
      <c r="AK238" s="57">
        <v>1.0034050000000001</v>
      </c>
      <c r="AL238" s="57">
        <v>1.06697</v>
      </c>
      <c r="AM238" s="57">
        <v>0.99345000000000006</v>
      </c>
      <c r="AN238" s="57">
        <v>0.99345000000000006</v>
      </c>
      <c r="AO238" s="57">
        <v>0.99131400000000003</v>
      </c>
      <c r="AP238" s="57">
        <v>1.0504439999999999</v>
      </c>
      <c r="AQ238" s="57">
        <v>1.0504439999999999</v>
      </c>
      <c r="AR238" s="57">
        <v>0.98988200000000004</v>
      </c>
      <c r="AS238" s="57">
        <v>0.98988200000000004</v>
      </c>
      <c r="AT238" s="57">
        <v>1.028627</v>
      </c>
    </row>
    <row r="239" spans="1:46" x14ac:dyDescent="0.25">
      <c r="A239" s="65">
        <v>2021</v>
      </c>
      <c r="B239" s="65">
        <v>12</v>
      </c>
      <c r="C239" s="63">
        <v>10</v>
      </c>
      <c r="D239" s="64">
        <v>22</v>
      </c>
      <c r="E239" s="5">
        <v>1.0412319999999999</v>
      </c>
      <c r="F239" s="57">
        <v>1.0412319999999999</v>
      </c>
      <c r="G239" s="57">
        <v>0.98637300000000006</v>
      </c>
      <c r="H239" s="57">
        <v>0.98636800000000002</v>
      </c>
      <c r="I239" s="57">
        <v>0.98825700000000005</v>
      </c>
      <c r="J239" s="57">
        <v>0.98825700000000005</v>
      </c>
      <c r="K239" s="57">
        <v>0.99131400000000003</v>
      </c>
      <c r="L239" s="57">
        <v>0.99131400000000003</v>
      </c>
      <c r="M239" s="57">
        <v>1.051382</v>
      </c>
      <c r="N239" s="57">
        <v>1.051382</v>
      </c>
      <c r="O239" s="57">
        <v>1.028627</v>
      </c>
      <c r="P239" s="57">
        <v>1.028627</v>
      </c>
      <c r="Q239" s="57">
        <v>1.0137430000000001</v>
      </c>
      <c r="R239" s="57">
        <v>1.028627</v>
      </c>
      <c r="S239" s="57">
        <v>1.028627</v>
      </c>
      <c r="T239" s="57">
        <v>1.0412319999999999</v>
      </c>
      <c r="U239" s="57">
        <v>1.0412319999999999</v>
      </c>
      <c r="V239" s="57">
        <v>1.06697</v>
      </c>
      <c r="W239" s="57">
        <v>1.0981479999999999</v>
      </c>
      <c r="X239" s="57">
        <v>1.0981479999999999</v>
      </c>
      <c r="Y239" s="57">
        <v>1.0791390000000001</v>
      </c>
      <c r="Z239" s="57">
        <v>1.0791390000000001</v>
      </c>
      <c r="AA239" s="57">
        <v>0.99131400000000003</v>
      </c>
      <c r="AB239" s="57">
        <v>0.99131400000000003</v>
      </c>
      <c r="AC239" s="57">
        <v>0.99345000000000006</v>
      </c>
      <c r="AD239" s="57">
        <v>0.985348</v>
      </c>
      <c r="AE239" s="57">
        <v>1.0820259999999999</v>
      </c>
      <c r="AF239" s="57">
        <v>0.99033099999999996</v>
      </c>
      <c r="AG239" s="57">
        <v>0.99033099999999996</v>
      </c>
      <c r="AH239" s="57">
        <v>1.051382</v>
      </c>
      <c r="AI239" s="57">
        <v>1.051382</v>
      </c>
      <c r="AJ239" s="57">
        <v>1.0034050000000001</v>
      </c>
      <c r="AK239" s="57">
        <v>1.0034050000000001</v>
      </c>
      <c r="AL239" s="57">
        <v>1.06697</v>
      </c>
      <c r="AM239" s="57">
        <v>0.99345000000000006</v>
      </c>
      <c r="AN239" s="57">
        <v>0.99345000000000006</v>
      </c>
      <c r="AO239" s="57">
        <v>0.99131400000000003</v>
      </c>
      <c r="AP239" s="57">
        <v>1.0504439999999999</v>
      </c>
      <c r="AQ239" s="57">
        <v>1.0504439999999999</v>
      </c>
      <c r="AR239" s="57">
        <v>0.98988200000000004</v>
      </c>
      <c r="AS239" s="57">
        <v>0.98988200000000004</v>
      </c>
      <c r="AT239" s="57">
        <v>1.028627</v>
      </c>
    </row>
    <row r="240" spans="1:46" x14ac:dyDescent="0.25">
      <c r="A240" s="65">
        <v>2021</v>
      </c>
      <c r="B240" s="65">
        <v>12</v>
      </c>
      <c r="C240" s="63">
        <v>10</v>
      </c>
      <c r="D240" s="64">
        <v>23</v>
      </c>
      <c r="E240" s="5">
        <v>1.0412319999999999</v>
      </c>
      <c r="F240" s="57">
        <v>1.0412319999999999</v>
      </c>
      <c r="G240" s="57">
        <v>0.98637300000000006</v>
      </c>
      <c r="H240" s="57">
        <v>0.98636800000000002</v>
      </c>
      <c r="I240" s="57">
        <v>0.98825700000000005</v>
      </c>
      <c r="J240" s="57">
        <v>0.98825700000000005</v>
      </c>
      <c r="K240" s="57">
        <v>0.99131400000000003</v>
      </c>
      <c r="L240" s="57">
        <v>0.99131400000000003</v>
      </c>
      <c r="M240" s="57">
        <v>1.051382</v>
      </c>
      <c r="N240" s="57">
        <v>1.051382</v>
      </c>
      <c r="O240" s="57">
        <v>1.028627</v>
      </c>
      <c r="P240" s="57">
        <v>1.028627</v>
      </c>
      <c r="Q240" s="57">
        <v>1.0137430000000001</v>
      </c>
      <c r="R240" s="57">
        <v>1.028627</v>
      </c>
      <c r="S240" s="57">
        <v>1.028627</v>
      </c>
      <c r="T240" s="57">
        <v>1.0412319999999999</v>
      </c>
      <c r="U240" s="57">
        <v>1.0412319999999999</v>
      </c>
      <c r="V240" s="57">
        <v>1.06697</v>
      </c>
      <c r="W240" s="57">
        <v>1.0981479999999999</v>
      </c>
      <c r="X240" s="57">
        <v>1.0981479999999999</v>
      </c>
      <c r="Y240" s="57">
        <v>1.0791390000000001</v>
      </c>
      <c r="Z240" s="57">
        <v>1.0791390000000001</v>
      </c>
      <c r="AA240" s="57">
        <v>0.99131400000000003</v>
      </c>
      <c r="AB240" s="57">
        <v>0.99131400000000003</v>
      </c>
      <c r="AC240" s="57">
        <v>0.99345000000000006</v>
      </c>
      <c r="AD240" s="57">
        <v>0.985348</v>
      </c>
      <c r="AE240" s="57">
        <v>1.0820259999999999</v>
      </c>
      <c r="AF240" s="57">
        <v>0.99033099999999996</v>
      </c>
      <c r="AG240" s="57">
        <v>0.99033099999999996</v>
      </c>
      <c r="AH240" s="57">
        <v>1.051382</v>
      </c>
      <c r="AI240" s="57">
        <v>1.051382</v>
      </c>
      <c r="AJ240" s="57">
        <v>1.0034050000000001</v>
      </c>
      <c r="AK240" s="57">
        <v>1.0034050000000001</v>
      </c>
      <c r="AL240" s="57">
        <v>1.06697</v>
      </c>
      <c r="AM240" s="57">
        <v>0.99345000000000006</v>
      </c>
      <c r="AN240" s="57">
        <v>0.99345000000000006</v>
      </c>
      <c r="AO240" s="57">
        <v>0.99131400000000003</v>
      </c>
      <c r="AP240" s="57">
        <v>1.0504439999999999</v>
      </c>
      <c r="AQ240" s="57">
        <v>1.0504439999999999</v>
      </c>
      <c r="AR240" s="57">
        <v>0.98988200000000004</v>
      </c>
      <c r="AS240" s="57">
        <v>0.98988200000000004</v>
      </c>
      <c r="AT240" s="57">
        <v>1.028627</v>
      </c>
    </row>
    <row r="241" spans="1:46" x14ac:dyDescent="0.25">
      <c r="A241" s="65">
        <v>2021</v>
      </c>
      <c r="B241" s="65">
        <v>12</v>
      </c>
      <c r="C241" s="63">
        <v>10</v>
      </c>
      <c r="D241" s="64">
        <v>24</v>
      </c>
      <c r="E241" s="5">
        <v>1.0412319999999999</v>
      </c>
      <c r="F241" s="57">
        <v>1.0412319999999999</v>
      </c>
      <c r="G241" s="57">
        <v>0.98637300000000006</v>
      </c>
      <c r="H241" s="57">
        <v>0.98636800000000002</v>
      </c>
      <c r="I241" s="57">
        <v>0.98825700000000005</v>
      </c>
      <c r="J241" s="57">
        <v>0.98825700000000005</v>
      </c>
      <c r="K241" s="57">
        <v>0.99131400000000003</v>
      </c>
      <c r="L241" s="57">
        <v>0.99131400000000003</v>
      </c>
      <c r="M241" s="57">
        <v>1.051382</v>
      </c>
      <c r="N241" s="57">
        <v>1.051382</v>
      </c>
      <c r="O241" s="57">
        <v>1.028627</v>
      </c>
      <c r="P241" s="57">
        <v>1.028627</v>
      </c>
      <c r="Q241" s="57">
        <v>1.0137430000000001</v>
      </c>
      <c r="R241" s="57">
        <v>1.028627</v>
      </c>
      <c r="S241" s="57">
        <v>1.028627</v>
      </c>
      <c r="T241" s="57">
        <v>1.0412319999999999</v>
      </c>
      <c r="U241" s="57">
        <v>1.0412319999999999</v>
      </c>
      <c r="V241" s="57">
        <v>1.06697</v>
      </c>
      <c r="W241" s="57">
        <v>1.0981479999999999</v>
      </c>
      <c r="X241" s="57">
        <v>1.0981479999999999</v>
      </c>
      <c r="Y241" s="57">
        <v>1.0791390000000001</v>
      </c>
      <c r="Z241" s="57">
        <v>1.0791390000000001</v>
      </c>
      <c r="AA241" s="57">
        <v>0.99131400000000003</v>
      </c>
      <c r="AB241" s="57">
        <v>0.99131400000000003</v>
      </c>
      <c r="AC241" s="57">
        <v>0.99345000000000006</v>
      </c>
      <c r="AD241" s="57">
        <v>0.985348</v>
      </c>
      <c r="AE241" s="57">
        <v>1.0820259999999999</v>
      </c>
      <c r="AF241" s="57">
        <v>0.99033099999999996</v>
      </c>
      <c r="AG241" s="57">
        <v>0.99033099999999996</v>
      </c>
      <c r="AH241" s="57">
        <v>1.051382</v>
      </c>
      <c r="AI241" s="57">
        <v>1.051382</v>
      </c>
      <c r="AJ241" s="57">
        <v>1.0034050000000001</v>
      </c>
      <c r="AK241" s="57">
        <v>1.0034050000000001</v>
      </c>
      <c r="AL241" s="57">
        <v>1.06697</v>
      </c>
      <c r="AM241" s="57">
        <v>0.99345000000000006</v>
      </c>
      <c r="AN241" s="57">
        <v>0.99345000000000006</v>
      </c>
      <c r="AO241" s="57">
        <v>0.99131400000000003</v>
      </c>
      <c r="AP241" s="57">
        <v>1.0504439999999999</v>
      </c>
      <c r="AQ241" s="57">
        <v>1.0504439999999999</v>
      </c>
      <c r="AR241" s="57">
        <v>0.98988200000000004</v>
      </c>
      <c r="AS241" s="57">
        <v>0.98988200000000004</v>
      </c>
      <c r="AT241" s="57">
        <v>1.028627</v>
      </c>
    </row>
    <row r="242" spans="1:46" x14ac:dyDescent="0.25">
      <c r="A242" s="65">
        <v>2021</v>
      </c>
      <c r="B242" s="65">
        <v>12</v>
      </c>
      <c r="C242" s="63">
        <v>11</v>
      </c>
      <c r="D242" s="64">
        <v>1</v>
      </c>
      <c r="E242" s="5">
        <v>1.0319579999999999</v>
      </c>
      <c r="F242" s="57">
        <v>1.0319579999999999</v>
      </c>
      <c r="G242" s="57">
        <v>0.99477700000000002</v>
      </c>
      <c r="H242" s="57">
        <v>0.99477800000000005</v>
      </c>
      <c r="I242" s="57">
        <v>0.99598399999999998</v>
      </c>
      <c r="J242" s="57">
        <v>0.99598399999999998</v>
      </c>
      <c r="K242" s="57">
        <v>0.99830600000000003</v>
      </c>
      <c r="L242" s="57">
        <v>0.99830600000000003</v>
      </c>
      <c r="M242" s="57">
        <v>1.0488569999999999</v>
      </c>
      <c r="N242" s="57">
        <v>1.0488569999999999</v>
      </c>
      <c r="O242" s="57">
        <v>1.0154129999999999</v>
      </c>
      <c r="P242" s="57">
        <v>1.0154129999999999</v>
      </c>
      <c r="Q242" s="57">
        <v>1.0193650000000001</v>
      </c>
      <c r="R242" s="57">
        <v>1.0154129999999999</v>
      </c>
      <c r="S242" s="57">
        <v>1.0154129999999999</v>
      </c>
      <c r="T242" s="57">
        <v>1.0319579999999999</v>
      </c>
      <c r="U242" s="57">
        <v>1.0319579999999999</v>
      </c>
      <c r="V242" s="57">
        <v>1.0603480000000001</v>
      </c>
      <c r="W242" s="57">
        <v>1.090754</v>
      </c>
      <c r="X242" s="57">
        <v>1.090754</v>
      </c>
      <c r="Y242" s="57">
        <v>1.0746640000000001</v>
      </c>
      <c r="Z242" s="57">
        <v>1.0746640000000001</v>
      </c>
      <c r="AA242" s="57">
        <v>0.99830600000000003</v>
      </c>
      <c r="AB242" s="57">
        <v>0.99830600000000003</v>
      </c>
      <c r="AC242" s="57">
        <v>1.001242</v>
      </c>
      <c r="AD242" s="57">
        <v>0.99374399999999996</v>
      </c>
      <c r="AE242" s="57">
        <v>1.083243</v>
      </c>
      <c r="AF242" s="57">
        <v>0.99597899999999995</v>
      </c>
      <c r="AG242" s="57">
        <v>0.99597899999999995</v>
      </c>
      <c r="AH242" s="57">
        <v>1.0488569999999999</v>
      </c>
      <c r="AI242" s="57">
        <v>1.0488569999999999</v>
      </c>
      <c r="AJ242" s="57">
        <v>1.004705</v>
      </c>
      <c r="AK242" s="57">
        <v>1.004705</v>
      </c>
      <c r="AL242" s="57">
        <v>1.0603480000000001</v>
      </c>
      <c r="AM242" s="57">
        <v>1.001242</v>
      </c>
      <c r="AN242" s="57">
        <v>1.001242</v>
      </c>
      <c r="AO242" s="57">
        <v>0.99830600000000003</v>
      </c>
      <c r="AP242" s="57">
        <v>1.0476989999999999</v>
      </c>
      <c r="AQ242" s="57">
        <v>1.0476989999999999</v>
      </c>
      <c r="AR242" s="57">
        <v>0.99736800000000003</v>
      </c>
      <c r="AS242" s="57">
        <v>0.99736800000000003</v>
      </c>
      <c r="AT242" s="57">
        <v>1.0154129999999999</v>
      </c>
    </row>
    <row r="243" spans="1:46" x14ac:dyDescent="0.25">
      <c r="A243" s="65">
        <v>2021</v>
      </c>
      <c r="B243" s="65">
        <v>12</v>
      </c>
      <c r="C243" s="63">
        <v>11</v>
      </c>
      <c r="D243" s="64">
        <v>2</v>
      </c>
      <c r="E243" s="5">
        <v>1.0319579999999999</v>
      </c>
      <c r="F243" s="57">
        <v>1.0319579999999999</v>
      </c>
      <c r="G243" s="57">
        <v>0.99477700000000002</v>
      </c>
      <c r="H243" s="57">
        <v>0.99477800000000005</v>
      </c>
      <c r="I243" s="57">
        <v>0.99598399999999998</v>
      </c>
      <c r="J243" s="57">
        <v>0.99598399999999998</v>
      </c>
      <c r="K243" s="57">
        <v>0.99830600000000003</v>
      </c>
      <c r="L243" s="57">
        <v>0.99830600000000003</v>
      </c>
      <c r="M243" s="57">
        <v>1.0488569999999999</v>
      </c>
      <c r="N243" s="57">
        <v>1.0488569999999999</v>
      </c>
      <c r="O243" s="57">
        <v>1.0154129999999999</v>
      </c>
      <c r="P243" s="57">
        <v>1.0154129999999999</v>
      </c>
      <c r="Q243" s="57">
        <v>1.0193650000000001</v>
      </c>
      <c r="R243" s="57">
        <v>1.0154129999999999</v>
      </c>
      <c r="S243" s="57">
        <v>1.0154129999999999</v>
      </c>
      <c r="T243" s="57">
        <v>1.0319579999999999</v>
      </c>
      <c r="U243" s="57">
        <v>1.0319579999999999</v>
      </c>
      <c r="V243" s="57">
        <v>1.0603480000000001</v>
      </c>
      <c r="W243" s="57">
        <v>1.090754</v>
      </c>
      <c r="X243" s="57">
        <v>1.090754</v>
      </c>
      <c r="Y243" s="57">
        <v>1.0746640000000001</v>
      </c>
      <c r="Z243" s="57">
        <v>1.0746640000000001</v>
      </c>
      <c r="AA243" s="57">
        <v>0.99830600000000003</v>
      </c>
      <c r="AB243" s="57">
        <v>0.99830600000000003</v>
      </c>
      <c r="AC243" s="57">
        <v>1.001242</v>
      </c>
      <c r="AD243" s="57">
        <v>0.99374399999999996</v>
      </c>
      <c r="AE243" s="57">
        <v>1.083243</v>
      </c>
      <c r="AF243" s="57">
        <v>0.99597899999999995</v>
      </c>
      <c r="AG243" s="57">
        <v>0.99597899999999995</v>
      </c>
      <c r="AH243" s="57">
        <v>1.0488569999999999</v>
      </c>
      <c r="AI243" s="57">
        <v>1.0488569999999999</v>
      </c>
      <c r="AJ243" s="57">
        <v>1.004705</v>
      </c>
      <c r="AK243" s="57">
        <v>1.004705</v>
      </c>
      <c r="AL243" s="57">
        <v>1.0603480000000001</v>
      </c>
      <c r="AM243" s="57">
        <v>1.001242</v>
      </c>
      <c r="AN243" s="57">
        <v>1.001242</v>
      </c>
      <c r="AO243" s="57">
        <v>0.99830600000000003</v>
      </c>
      <c r="AP243" s="57">
        <v>1.0476989999999999</v>
      </c>
      <c r="AQ243" s="57">
        <v>1.0476989999999999</v>
      </c>
      <c r="AR243" s="57">
        <v>0.99736800000000003</v>
      </c>
      <c r="AS243" s="57">
        <v>0.99736800000000003</v>
      </c>
      <c r="AT243" s="57">
        <v>1.0154129999999999</v>
      </c>
    </row>
    <row r="244" spans="1:46" x14ac:dyDescent="0.25">
      <c r="A244" s="65">
        <v>2021</v>
      </c>
      <c r="B244" s="65">
        <v>12</v>
      </c>
      <c r="C244" s="63">
        <v>11</v>
      </c>
      <c r="D244" s="64">
        <v>3</v>
      </c>
      <c r="E244" s="5">
        <v>1.0319579999999999</v>
      </c>
      <c r="F244" s="57">
        <v>1.0319579999999999</v>
      </c>
      <c r="G244" s="57">
        <v>0.99477700000000002</v>
      </c>
      <c r="H244" s="57">
        <v>0.99477800000000005</v>
      </c>
      <c r="I244" s="57">
        <v>0.99598399999999998</v>
      </c>
      <c r="J244" s="57">
        <v>0.99598399999999998</v>
      </c>
      <c r="K244" s="57">
        <v>0.99830600000000003</v>
      </c>
      <c r="L244" s="57">
        <v>0.99830600000000003</v>
      </c>
      <c r="M244" s="57">
        <v>1.0488569999999999</v>
      </c>
      <c r="N244" s="57">
        <v>1.0488569999999999</v>
      </c>
      <c r="O244" s="57">
        <v>1.0154129999999999</v>
      </c>
      <c r="P244" s="57">
        <v>1.0154129999999999</v>
      </c>
      <c r="Q244" s="57">
        <v>1.0193650000000001</v>
      </c>
      <c r="R244" s="57">
        <v>1.0154129999999999</v>
      </c>
      <c r="S244" s="57">
        <v>1.0154129999999999</v>
      </c>
      <c r="T244" s="57">
        <v>1.0319579999999999</v>
      </c>
      <c r="U244" s="57">
        <v>1.0319579999999999</v>
      </c>
      <c r="V244" s="57">
        <v>1.0603480000000001</v>
      </c>
      <c r="W244" s="57">
        <v>1.090754</v>
      </c>
      <c r="X244" s="57">
        <v>1.090754</v>
      </c>
      <c r="Y244" s="57">
        <v>1.0746640000000001</v>
      </c>
      <c r="Z244" s="57">
        <v>1.0746640000000001</v>
      </c>
      <c r="AA244" s="57">
        <v>0.99830600000000003</v>
      </c>
      <c r="AB244" s="57">
        <v>0.99830600000000003</v>
      </c>
      <c r="AC244" s="57">
        <v>1.001242</v>
      </c>
      <c r="AD244" s="57">
        <v>0.99374399999999996</v>
      </c>
      <c r="AE244" s="57">
        <v>1.083243</v>
      </c>
      <c r="AF244" s="57">
        <v>0.99597899999999995</v>
      </c>
      <c r="AG244" s="57">
        <v>0.99597899999999995</v>
      </c>
      <c r="AH244" s="57">
        <v>1.0488569999999999</v>
      </c>
      <c r="AI244" s="57">
        <v>1.0488569999999999</v>
      </c>
      <c r="AJ244" s="57">
        <v>1.004705</v>
      </c>
      <c r="AK244" s="57">
        <v>1.004705</v>
      </c>
      <c r="AL244" s="57">
        <v>1.0603480000000001</v>
      </c>
      <c r="AM244" s="57">
        <v>1.001242</v>
      </c>
      <c r="AN244" s="57">
        <v>1.001242</v>
      </c>
      <c r="AO244" s="57">
        <v>0.99830600000000003</v>
      </c>
      <c r="AP244" s="57">
        <v>1.0476989999999999</v>
      </c>
      <c r="AQ244" s="57">
        <v>1.0476989999999999</v>
      </c>
      <c r="AR244" s="57">
        <v>0.99736800000000003</v>
      </c>
      <c r="AS244" s="57">
        <v>0.99736800000000003</v>
      </c>
      <c r="AT244" s="57">
        <v>1.0154129999999999</v>
      </c>
    </row>
    <row r="245" spans="1:46" x14ac:dyDescent="0.25">
      <c r="A245" s="65">
        <v>2021</v>
      </c>
      <c r="B245" s="65">
        <v>12</v>
      </c>
      <c r="C245" s="63">
        <v>11</v>
      </c>
      <c r="D245" s="64">
        <v>4</v>
      </c>
      <c r="E245" s="5">
        <v>1.0319579999999999</v>
      </c>
      <c r="F245" s="57">
        <v>1.0319579999999999</v>
      </c>
      <c r="G245" s="57">
        <v>0.99477700000000002</v>
      </c>
      <c r="H245" s="57">
        <v>0.99477800000000005</v>
      </c>
      <c r="I245" s="57">
        <v>0.99598399999999998</v>
      </c>
      <c r="J245" s="57">
        <v>0.99598399999999998</v>
      </c>
      <c r="K245" s="57">
        <v>0.99830600000000003</v>
      </c>
      <c r="L245" s="57">
        <v>0.99830600000000003</v>
      </c>
      <c r="M245" s="57">
        <v>1.0488569999999999</v>
      </c>
      <c r="N245" s="57">
        <v>1.0488569999999999</v>
      </c>
      <c r="O245" s="57">
        <v>1.0154129999999999</v>
      </c>
      <c r="P245" s="57">
        <v>1.0154129999999999</v>
      </c>
      <c r="Q245" s="57">
        <v>1.0193650000000001</v>
      </c>
      <c r="R245" s="57">
        <v>1.0154129999999999</v>
      </c>
      <c r="S245" s="57">
        <v>1.0154129999999999</v>
      </c>
      <c r="T245" s="57">
        <v>1.0319579999999999</v>
      </c>
      <c r="U245" s="57">
        <v>1.0319579999999999</v>
      </c>
      <c r="V245" s="57">
        <v>1.0603480000000001</v>
      </c>
      <c r="W245" s="57">
        <v>1.090754</v>
      </c>
      <c r="X245" s="57">
        <v>1.090754</v>
      </c>
      <c r="Y245" s="57">
        <v>1.0746640000000001</v>
      </c>
      <c r="Z245" s="57">
        <v>1.0746640000000001</v>
      </c>
      <c r="AA245" s="57">
        <v>0.99830600000000003</v>
      </c>
      <c r="AB245" s="57">
        <v>0.99830600000000003</v>
      </c>
      <c r="AC245" s="57">
        <v>1.001242</v>
      </c>
      <c r="AD245" s="57">
        <v>0.99374399999999996</v>
      </c>
      <c r="AE245" s="57">
        <v>1.083243</v>
      </c>
      <c r="AF245" s="57">
        <v>0.99597899999999995</v>
      </c>
      <c r="AG245" s="57">
        <v>0.99597899999999995</v>
      </c>
      <c r="AH245" s="57">
        <v>1.0488569999999999</v>
      </c>
      <c r="AI245" s="57">
        <v>1.0488569999999999</v>
      </c>
      <c r="AJ245" s="57">
        <v>1.004705</v>
      </c>
      <c r="AK245" s="57">
        <v>1.004705</v>
      </c>
      <c r="AL245" s="57">
        <v>1.0603480000000001</v>
      </c>
      <c r="AM245" s="57">
        <v>1.001242</v>
      </c>
      <c r="AN245" s="57">
        <v>1.001242</v>
      </c>
      <c r="AO245" s="57">
        <v>0.99830600000000003</v>
      </c>
      <c r="AP245" s="57">
        <v>1.0476989999999999</v>
      </c>
      <c r="AQ245" s="57">
        <v>1.0476989999999999</v>
      </c>
      <c r="AR245" s="57">
        <v>0.99736800000000003</v>
      </c>
      <c r="AS245" s="57">
        <v>0.99736800000000003</v>
      </c>
      <c r="AT245" s="57">
        <v>1.0154129999999999</v>
      </c>
    </row>
    <row r="246" spans="1:46" x14ac:dyDescent="0.25">
      <c r="A246" s="65">
        <v>2021</v>
      </c>
      <c r="B246" s="65">
        <v>12</v>
      </c>
      <c r="C246" s="63">
        <v>11</v>
      </c>
      <c r="D246" s="64">
        <v>5</v>
      </c>
      <c r="E246" s="5">
        <v>1.0319579999999999</v>
      </c>
      <c r="F246" s="57">
        <v>1.0319579999999999</v>
      </c>
      <c r="G246" s="57">
        <v>0.99477700000000002</v>
      </c>
      <c r="H246" s="57">
        <v>0.99477800000000005</v>
      </c>
      <c r="I246" s="57">
        <v>0.99598399999999998</v>
      </c>
      <c r="J246" s="57">
        <v>0.99598399999999998</v>
      </c>
      <c r="K246" s="57">
        <v>0.99830600000000003</v>
      </c>
      <c r="L246" s="57">
        <v>0.99830600000000003</v>
      </c>
      <c r="M246" s="57">
        <v>1.0488569999999999</v>
      </c>
      <c r="N246" s="57">
        <v>1.0488569999999999</v>
      </c>
      <c r="O246" s="57">
        <v>1.0154129999999999</v>
      </c>
      <c r="P246" s="57">
        <v>1.0154129999999999</v>
      </c>
      <c r="Q246" s="57">
        <v>1.0193650000000001</v>
      </c>
      <c r="R246" s="57">
        <v>1.0154129999999999</v>
      </c>
      <c r="S246" s="57">
        <v>1.0154129999999999</v>
      </c>
      <c r="T246" s="57">
        <v>1.0319579999999999</v>
      </c>
      <c r="U246" s="57">
        <v>1.0319579999999999</v>
      </c>
      <c r="V246" s="57">
        <v>1.0603480000000001</v>
      </c>
      <c r="W246" s="57">
        <v>1.090754</v>
      </c>
      <c r="X246" s="57">
        <v>1.090754</v>
      </c>
      <c r="Y246" s="57">
        <v>1.0746640000000001</v>
      </c>
      <c r="Z246" s="57">
        <v>1.0746640000000001</v>
      </c>
      <c r="AA246" s="57">
        <v>0.99830600000000003</v>
      </c>
      <c r="AB246" s="57">
        <v>0.99830600000000003</v>
      </c>
      <c r="AC246" s="57">
        <v>1.001242</v>
      </c>
      <c r="AD246" s="57">
        <v>0.99374399999999996</v>
      </c>
      <c r="AE246" s="57">
        <v>1.083243</v>
      </c>
      <c r="AF246" s="57">
        <v>0.99597899999999995</v>
      </c>
      <c r="AG246" s="57">
        <v>0.99597899999999995</v>
      </c>
      <c r="AH246" s="57">
        <v>1.0488569999999999</v>
      </c>
      <c r="AI246" s="57">
        <v>1.0488569999999999</v>
      </c>
      <c r="AJ246" s="57">
        <v>1.004705</v>
      </c>
      <c r="AK246" s="57">
        <v>1.004705</v>
      </c>
      <c r="AL246" s="57">
        <v>1.0603480000000001</v>
      </c>
      <c r="AM246" s="57">
        <v>1.001242</v>
      </c>
      <c r="AN246" s="57">
        <v>1.001242</v>
      </c>
      <c r="AO246" s="57">
        <v>0.99830600000000003</v>
      </c>
      <c r="AP246" s="57">
        <v>1.0476989999999999</v>
      </c>
      <c r="AQ246" s="57">
        <v>1.0476989999999999</v>
      </c>
      <c r="AR246" s="57">
        <v>0.99736800000000003</v>
      </c>
      <c r="AS246" s="57">
        <v>0.99736800000000003</v>
      </c>
      <c r="AT246" s="57">
        <v>1.0154129999999999</v>
      </c>
    </row>
    <row r="247" spans="1:46" x14ac:dyDescent="0.25">
      <c r="A247" s="65">
        <v>2021</v>
      </c>
      <c r="B247" s="65">
        <v>12</v>
      </c>
      <c r="C247" s="63">
        <v>11</v>
      </c>
      <c r="D247" s="64">
        <v>6</v>
      </c>
      <c r="E247" s="5">
        <v>1.0319579999999999</v>
      </c>
      <c r="F247" s="57">
        <v>1.0319579999999999</v>
      </c>
      <c r="G247" s="57">
        <v>0.99477700000000002</v>
      </c>
      <c r="H247" s="57">
        <v>0.99477800000000005</v>
      </c>
      <c r="I247" s="57">
        <v>0.99598399999999998</v>
      </c>
      <c r="J247" s="57">
        <v>0.99598399999999998</v>
      </c>
      <c r="K247" s="57">
        <v>0.99830600000000003</v>
      </c>
      <c r="L247" s="57">
        <v>0.99830600000000003</v>
      </c>
      <c r="M247" s="57">
        <v>1.0488569999999999</v>
      </c>
      <c r="N247" s="57">
        <v>1.0488569999999999</v>
      </c>
      <c r="O247" s="57">
        <v>1.0154129999999999</v>
      </c>
      <c r="P247" s="57">
        <v>1.0154129999999999</v>
      </c>
      <c r="Q247" s="57">
        <v>1.0193650000000001</v>
      </c>
      <c r="R247" s="57">
        <v>1.0154129999999999</v>
      </c>
      <c r="S247" s="57">
        <v>1.0154129999999999</v>
      </c>
      <c r="T247" s="57">
        <v>1.0319579999999999</v>
      </c>
      <c r="U247" s="57">
        <v>1.0319579999999999</v>
      </c>
      <c r="V247" s="57">
        <v>1.0603480000000001</v>
      </c>
      <c r="W247" s="57">
        <v>1.090754</v>
      </c>
      <c r="X247" s="57">
        <v>1.090754</v>
      </c>
      <c r="Y247" s="57">
        <v>1.0746640000000001</v>
      </c>
      <c r="Z247" s="57">
        <v>1.0746640000000001</v>
      </c>
      <c r="AA247" s="57">
        <v>0.99830600000000003</v>
      </c>
      <c r="AB247" s="57">
        <v>0.99830600000000003</v>
      </c>
      <c r="AC247" s="57">
        <v>1.001242</v>
      </c>
      <c r="AD247" s="57">
        <v>0.99374399999999996</v>
      </c>
      <c r="AE247" s="57">
        <v>1.083243</v>
      </c>
      <c r="AF247" s="57">
        <v>0.99597899999999995</v>
      </c>
      <c r="AG247" s="57">
        <v>0.99597899999999995</v>
      </c>
      <c r="AH247" s="57">
        <v>1.0488569999999999</v>
      </c>
      <c r="AI247" s="57">
        <v>1.0488569999999999</v>
      </c>
      <c r="AJ247" s="57">
        <v>1.004705</v>
      </c>
      <c r="AK247" s="57">
        <v>1.004705</v>
      </c>
      <c r="AL247" s="57">
        <v>1.0603480000000001</v>
      </c>
      <c r="AM247" s="57">
        <v>1.001242</v>
      </c>
      <c r="AN247" s="57">
        <v>1.001242</v>
      </c>
      <c r="AO247" s="57">
        <v>0.99830600000000003</v>
      </c>
      <c r="AP247" s="57">
        <v>1.0476989999999999</v>
      </c>
      <c r="AQ247" s="57">
        <v>1.0476989999999999</v>
      </c>
      <c r="AR247" s="57">
        <v>0.99736800000000003</v>
      </c>
      <c r="AS247" s="57">
        <v>0.99736800000000003</v>
      </c>
      <c r="AT247" s="57">
        <v>1.0154129999999999</v>
      </c>
    </row>
    <row r="248" spans="1:46" x14ac:dyDescent="0.25">
      <c r="A248" s="65">
        <v>2021</v>
      </c>
      <c r="B248" s="65">
        <v>12</v>
      </c>
      <c r="C248" s="63">
        <v>11</v>
      </c>
      <c r="D248" s="64">
        <v>7</v>
      </c>
      <c r="E248" s="5">
        <v>1.0319579999999999</v>
      </c>
      <c r="F248" s="57">
        <v>1.0319579999999999</v>
      </c>
      <c r="G248" s="57">
        <v>0.99477700000000002</v>
      </c>
      <c r="H248" s="57">
        <v>0.99477800000000005</v>
      </c>
      <c r="I248" s="57">
        <v>0.99598399999999998</v>
      </c>
      <c r="J248" s="57">
        <v>0.99598399999999998</v>
      </c>
      <c r="K248" s="57">
        <v>0.99830600000000003</v>
      </c>
      <c r="L248" s="57">
        <v>0.99830600000000003</v>
      </c>
      <c r="M248" s="57">
        <v>1.0488569999999999</v>
      </c>
      <c r="N248" s="57">
        <v>1.0488569999999999</v>
      </c>
      <c r="O248" s="57">
        <v>1.0154129999999999</v>
      </c>
      <c r="P248" s="57">
        <v>1.0154129999999999</v>
      </c>
      <c r="Q248" s="57">
        <v>1.0193650000000001</v>
      </c>
      <c r="R248" s="57">
        <v>1.0154129999999999</v>
      </c>
      <c r="S248" s="57">
        <v>1.0154129999999999</v>
      </c>
      <c r="T248" s="57">
        <v>1.0319579999999999</v>
      </c>
      <c r="U248" s="57">
        <v>1.0319579999999999</v>
      </c>
      <c r="V248" s="57">
        <v>1.0603480000000001</v>
      </c>
      <c r="W248" s="57">
        <v>1.090754</v>
      </c>
      <c r="X248" s="57">
        <v>1.090754</v>
      </c>
      <c r="Y248" s="57">
        <v>1.0746640000000001</v>
      </c>
      <c r="Z248" s="57">
        <v>1.0746640000000001</v>
      </c>
      <c r="AA248" s="57">
        <v>0.99830600000000003</v>
      </c>
      <c r="AB248" s="57">
        <v>0.99830600000000003</v>
      </c>
      <c r="AC248" s="57">
        <v>1.001242</v>
      </c>
      <c r="AD248" s="57">
        <v>0.99374399999999996</v>
      </c>
      <c r="AE248" s="57">
        <v>1.083243</v>
      </c>
      <c r="AF248" s="57">
        <v>0.99597899999999995</v>
      </c>
      <c r="AG248" s="57">
        <v>0.99597899999999995</v>
      </c>
      <c r="AH248" s="57">
        <v>1.0488569999999999</v>
      </c>
      <c r="AI248" s="57">
        <v>1.0488569999999999</v>
      </c>
      <c r="AJ248" s="57">
        <v>1.004705</v>
      </c>
      <c r="AK248" s="57">
        <v>1.004705</v>
      </c>
      <c r="AL248" s="57">
        <v>1.0603480000000001</v>
      </c>
      <c r="AM248" s="57">
        <v>1.001242</v>
      </c>
      <c r="AN248" s="57">
        <v>1.001242</v>
      </c>
      <c r="AO248" s="57">
        <v>0.99830600000000003</v>
      </c>
      <c r="AP248" s="57">
        <v>1.0476989999999999</v>
      </c>
      <c r="AQ248" s="57">
        <v>1.0476989999999999</v>
      </c>
      <c r="AR248" s="57">
        <v>0.99736800000000003</v>
      </c>
      <c r="AS248" s="57">
        <v>0.99736800000000003</v>
      </c>
      <c r="AT248" s="57">
        <v>1.0154129999999999</v>
      </c>
    </row>
    <row r="249" spans="1:46" x14ac:dyDescent="0.25">
      <c r="A249" s="65">
        <v>2021</v>
      </c>
      <c r="B249" s="65">
        <v>12</v>
      </c>
      <c r="C249" s="63">
        <v>11</v>
      </c>
      <c r="D249" s="64">
        <v>8</v>
      </c>
      <c r="E249" s="5">
        <v>1.0319579999999999</v>
      </c>
      <c r="F249" s="57">
        <v>1.0319579999999999</v>
      </c>
      <c r="G249" s="57">
        <v>0.99477700000000002</v>
      </c>
      <c r="H249" s="57">
        <v>0.99477800000000005</v>
      </c>
      <c r="I249" s="57">
        <v>0.99598399999999998</v>
      </c>
      <c r="J249" s="57">
        <v>0.99598399999999998</v>
      </c>
      <c r="K249" s="57">
        <v>0.99830600000000003</v>
      </c>
      <c r="L249" s="57">
        <v>0.99830600000000003</v>
      </c>
      <c r="M249" s="57">
        <v>1.0488569999999999</v>
      </c>
      <c r="N249" s="57">
        <v>1.0488569999999999</v>
      </c>
      <c r="O249" s="57">
        <v>1.0154129999999999</v>
      </c>
      <c r="P249" s="57">
        <v>1.0154129999999999</v>
      </c>
      <c r="Q249" s="57">
        <v>1.0193650000000001</v>
      </c>
      <c r="R249" s="57">
        <v>1.0154129999999999</v>
      </c>
      <c r="S249" s="57">
        <v>1.0154129999999999</v>
      </c>
      <c r="T249" s="57">
        <v>1.0319579999999999</v>
      </c>
      <c r="U249" s="57">
        <v>1.0319579999999999</v>
      </c>
      <c r="V249" s="57">
        <v>1.0603480000000001</v>
      </c>
      <c r="W249" s="57">
        <v>1.090754</v>
      </c>
      <c r="X249" s="57">
        <v>1.090754</v>
      </c>
      <c r="Y249" s="57">
        <v>1.0746640000000001</v>
      </c>
      <c r="Z249" s="57">
        <v>1.0746640000000001</v>
      </c>
      <c r="AA249" s="57">
        <v>0.99830600000000003</v>
      </c>
      <c r="AB249" s="57">
        <v>0.99830600000000003</v>
      </c>
      <c r="AC249" s="57">
        <v>1.001242</v>
      </c>
      <c r="AD249" s="57">
        <v>0.99374399999999996</v>
      </c>
      <c r="AE249" s="57">
        <v>1.083243</v>
      </c>
      <c r="AF249" s="57">
        <v>0.99597899999999995</v>
      </c>
      <c r="AG249" s="57">
        <v>0.99597899999999995</v>
      </c>
      <c r="AH249" s="57">
        <v>1.0488569999999999</v>
      </c>
      <c r="AI249" s="57">
        <v>1.0488569999999999</v>
      </c>
      <c r="AJ249" s="57">
        <v>1.004705</v>
      </c>
      <c r="AK249" s="57">
        <v>1.004705</v>
      </c>
      <c r="AL249" s="57">
        <v>1.0603480000000001</v>
      </c>
      <c r="AM249" s="57">
        <v>1.001242</v>
      </c>
      <c r="AN249" s="57">
        <v>1.001242</v>
      </c>
      <c r="AO249" s="57">
        <v>0.99830600000000003</v>
      </c>
      <c r="AP249" s="57">
        <v>1.0476989999999999</v>
      </c>
      <c r="AQ249" s="57">
        <v>1.0476989999999999</v>
      </c>
      <c r="AR249" s="57">
        <v>0.99736800000000003</v>
      </c>
      <c r="AS249" s="57">
        <v>0.99736800000000003</v>
      </c>
      <c r="AT249" s="57">
        <v>1.0154129999999999</v>
      </c>
    </row>
    <row r="250" spans="1:46" x14ac:dyDescent="0.25">
      <c r="A250" s="65">
        <v>2021</v>
      </c>
      <c r="B250" s="65">
        <v>12</v>
      </c>
      <c r="C250" s="63">
        <v>11</v>
      </c>
      <c r="D250" s="64">
        <v>9</v>
      </c>
      <c r="E250" s="5">
        <v>1.0319579999999999</v>
      </c>
      <c r="F250" s="57">
        <v>1.0319579999999999</v>
      </c>
      <c r="G250" s="57">
        <v>0.99477700000000002</v>
      </c>
      <c r="H250" s="57">
        <v>0.99477800000000005</v>
      </c>
      <c r="I250" s="57">
        <v>0.99598399999999998</v>
      </c>
      <c r="J250" s="57">
        <v>0.99598399999999998</v>
      </c>
      <c r="K250" s="57">
        <v>0.99830600000000003</v>
      </c>
      <c r="L250" s="57">
        <v>0.99830600000000003</v>
      </c>
      <c r="M250" s="57">
        <v>1.0488569999999999</v>
      </c>
      <c r="N250" s="57">
        <v>1.0488569999999999</v>
      </c>
      <c r="O250" s="57">
        <v>1.0154129999999999</v>
      </c>
      <c r="P250" s="57">
        <v>1.0154129999999999</v>
      </c>
      <c r="Q250" s="57">
        <v>1.0193650000000001</v>
      </c>
      <c r="R250" s="57">
        <v>1.0154129999999999</v>
      </c>
      <c r="S250" s="57">
        <v>1.0154129999999999</v>
      </c>
      <c r="T250" s="57">
        <v>1.0319579999999999</v>
      </c>
      <c r="U250" s="57">
        <v>1.0319579999999999</v>
      </c>
      <c r="V250" s="57">
        <v>1.0603480000000001</v>
      </c>
      <c r="W250" s="57">
        <v>1.090754</v>
      </c>
      <c r="X250" s="57">
        <v>1.090754</v>
      </c>
      <c r="Y250" s="57">
        <v>1.0746640000000001</v>
      </c>
      <c r="Z250" s="57">
        <v>1.0746640000000001</v>
      </c>
      <c r="AA250" s="57">
        <v>0.99830600000000003</v>
      </c>
      <c r="AB250" s="57">
        <v>0.99830600000000003</v>
      </c>
      <c r="AC250" s="57">
        <v>1.001242</v>
      </c>
      <c r="AD250" s="57">
        <v>0.99374399999999996</v>
      </c>
      <c r="AE250" s="57">
        <v>1.083243</v>
      </c>
      <c r="AF250" s="57">
        <v>0.99597899999999995</v>
      </c>
      <c r="AG250" s="57">
        <v>0.99597899999999995</v>
      </c>
      <c r="AH250" s="57">
        <v>1.0488569999999999</v>
      </c>
      <c r="AI250" s="57">
        <v>1.0488569999999999</v>
      </c>
      <c r="AJ250" s="57">
        <v>1.004705</v>
      </c>
      <c r="AK250" s="57">
        <v>1.004705</v>
      </c>
      <c r="AL250" s="57">
        <v>1.0603480000000001</v>
      </c>
      <c r="AM250" s="57">
        <v>1.001242</v>
      </c>
      <c r="AN250" s="57">
        <v>1.001242</v>
      </c>
      <c r="AO250" s="57">
        <v>0.99830600000000003</v>
      </c>
      <c r="AP250" s="57">
        <v>1.0476989999999999</v>
      </c>
      <c r="AQ250" s="57">
        <v>1.0476989999999999</v>
      </c>
      <c r="AR250" s="57">
        <v>0.99736800000000003</v>
      </c>
      <c r="AS250" s="57">
        <v>0.99736800000000003</v>
      </c>
      <c r="AT250" s="57">
        <v>1.0154129999999999</v>
      </c>
    </row>
    <row r="251" spans="1:46" x14ac:dyDescent="0.25">
      <c r="A251" s="65">
        <v>2021</v>
      </c>
      <c r="B251" s="65">
        <v>12</v>
      </c>
      <c r="C251" s="63">
        <v>11</v>
      </c>
      <c r="D251" s="64">
        <v>10</v>
      </c>
      <c r="E251" s="5">
        <v>1.0319579999999999</v>
      </c>
      <c r="F251" s="57">
        <v>1.0319579999999999</v>
      </c>
      <c r="G251" s="57">
        <v>0.99477700000000002</v>
      </c>
      <c r="H251" s="57">
        <v>0.99477800000000005</v>
      </c>
      <c r="I251" s="57">
        <v>0.99598399999999998</v>
      </c>
      <c r="J251" s="57">
        <v>0.99598399999999998</v>
      </c>
      <c r="K251" s="57">
        <v>0.99830600000000003</v>
      </c>
      <c r="L251" s="57">
        <v>0.99830600000000003</v>
      </c>
      <c r="M251" s="57">
        <v>1.0488569999999999</v>
      </c>
      <c r="N251" s="57">
        <v>1.0488569999999999</v>
      </c>
      <c r="O251" s="57">
        <v>1.0154129999999999</v>
      </c>
      <c r="P251" s="57">
        <v>1.0154129999999999</v>
      </c>
      <c r="Q251" s="57">
        <v>1.0193650000000001</v>
      </c>
      <c r="R251" s="57">
        <v>1.0154129999999999</v>
      </c>
      <c r="S251" s="57">
        <v>1.0154129999999999</v>
      </c>
      <c r="T251" s="57">
        <v>1.0319579999999999</v>
      </c>
      <c r="U251" s="57">
        <v>1.0319579999999999</v>
      </c>
      <c r="V251" s="57">
        <v>1.0603480000000001</v>
      </c>
      <c r="W251" s="57">
        <v>1.090754</v>
      </c>
      <c r="X251" s="57">
        <v>1.090754</v>
      </c>
      <c r="Y251" s="57">
        <v>1.0746640000000001</v>
      </c>
      <c r="Z251" s="57">
        <v>1.0746640000000001</v>
      </c>
      <c r="AA251" s="57">
        <v>0.99830600000000003</v>
      </c>
      <c r="AB251" s="57">
        <v>0.99830600000000003</v>
      </c>
      <c r="AC251" s="57">
        <v>1.001242</v>
      </c>
      <c r="AD251" s="57">
        <v>0.99374399999999996</v>
      </c>
      <c r="AE251" s="57">
        <v>1.083243</v>
      </c>
      <c r="AF251" s="57">
        <v>0.99597899999999995</v>
      </c>
      <c r="AG251" s="57">
        <v>0.99597899999999995</v>
      </c>
      <c r="AH251" s="57">
        <v>1.0488569999999999</v>
      </c>
      <c r="AI251" s="57">
        <v>1.0488569999999999</v>
      </c>
      <c r="AJ251" s="57">
        <v>1.004705</v>
      </c>
      <c r="AK251" s="57">
        <v>1.004705</v>
      </c>
      <c r="AL251" s="57">
        <v>1.0603480000000001</v>
      </c>
      <c r="AM251" s="57">
        <v>1.001242</v>
      </c>
      <c r="AN251" s="57">
        <v>1.001242</v>
      </c>
      <c r="AO251" s="57">
        <v>0.99830600000000003</v>
      </c>
      <c r="AP251" s="57">
        <v>1.0476989999999999</v>
      </c>
      <c r="AQ251" s="57">
        <v>1.0476989999999999</v>
      </c>
      <c r="AR251" s="57">
        <v>0.99736800000000003</v>
      </c>
      <c r="AS251" s="57">
        <v>0.99736800000000003</v>
      </c>
      <c r="AT251" s="57">
        <v>1.0154129999999999</v>
      </c>
    </row>
    <row r="252" spans="1:46" x14ac:dyDescent="0.25">
      <c r="A252" s="65">
        <v>2021</v>
      </c>
      <c r="B252" s="65">
        <v>12</v>
      </c>
      <c r="C252" s="63">
        <v>11</v>
      </c>
      <c r="D252" s="64">
        <v>11</v>
      </c>
      <c r="E252" s="5">
        <v>1.0319579999999999</v>
      </c>
      <c r="F252" s="57">
        <v>1.0319579999999999</v>
      </c>
      <c r="G252" s="57">
        <v>0.99477700000000002</v>
      </c>
      <c r="H252" s="57">
        <v>0.99477800000000005</v>
      </c>
      <c r="I252" s="57">
        <v>0.99598399999999998</v>
      </c>
      <c r="J252" s="57">
        <v>0.99598399999999998</v>
      </c>
      <c r="K252" s="57">
        <v>0.99830600000000003</v>
      </c>
      <c r="L252" s="57">
        <v>0.99830600000000003</v>
      </c>
      <c r="M252" s="57">
        <v>1.0488569999999999</v>
      </c>
      <c r="N252" s="57">
        <v>1.0488569999999999</v>
      </c>
      <c r="O252" s="57">
        <v>1.0154129999999999</v>
      </c>
      <c r="P252" s="57">
        <v>1.0154129999999999</v>
      </c>
      <c r="Q252" s="57">
        <v>1.0193650000000001</v>
      </c>
      <c r="R252" s="57">
        <v>1.0154129999999999</v>
      </c>
      <c r="S252" s="57">
        <v>1.0154129999999999</v>
      </c>
      <c r="T252" s="57">
        <v>1.0319579999999999</v>
      </c>
      <c r="U252" s="57">
        <v>1.0319579999999999</v>
      </c>
      <c r="V252" s="57">
        <v>1.0603480000000001</v>
      </c>
      <c r="W252" s="57">
        <v>1.090754</v>
      </c>
      <c r="X252" s="57">
        <v>1.090754</v>
      </c>
      <c r="Y252" s="57">
        <v>1.0746640000000001</v>
      </c>
      <c r="Z252" s="57">
        <v>1.0746640000000001</v>
      </c>
      <c r="AA252" s="57">
        <v>0.99830600000000003</v>
      </c>
      <c r="AB252" s="57">
        <v>0.99830600000000003</v>
      </c>
      <c r="AC252" s="57">
        <v>1.001242</v>
      </c>
      <c r="AD252" s="57">
        <v>0.99374399999999996</v>
      </c>
      <c r="AE252" s="57">
        <v>1.083243</v>
      </c>
      <c r="AF252" s="57">
        <v>0.99597899999999995</v>
      </c>
      <c r="AG252" s="57">
        <v>0.99597899999999995</v>
      </c>
      <c r="AH252" s="57">
        <v>1.0488569999999999</v>
      </c>
      <c r="AI252" s="57">
        <v>1.0488569999999999</v>
      </c>
      <c r="AJ252" s="57">
        <v>1.004705</v>
      </c>
      <c r="AK252" s="57">
        <v>1.004705</v>
      </c>
      <c r="AL252" s="57">
        <v>1.0603480000000001</v>
      </c>
      <c r="AM252" s="57">
        <v>1.001242</v>
      </c>
      <c r="AN252" s="57">
        <v>1.001242</v>
      </c>
      <c r="AO252" s="57">
        <v>0.99830600000000003</v>
      </c>
      <c r="AP252" s="57">
        <v>1.0476989999999999</v>
      </c>
      <c r="AQ252" s="57">
        <v>1.0476989999999999</v>
      </c>
      <c r="AR252" s="57">
        <v>0.99736800000000003</v>
      </c>
      <c r="AS252" s="57">
        <v>0.99736800000000003</v>
      </c>
      <c r="AT252" s="57">
        <v>1.0154129999999999</v>
      </c>
    </row>
    <row r="253" spans="1:46" x14ac:dyDescent="0.25">
      <c r="A253" s="65">
        <v>2021</v>
      </c>
      <c r="B253" s="65">
        <v>12</v>
      </c>
      <c r="C253" s="63">
        <v>11</v>
      </c>
      <c r="D253" s="64">
        <v>12</v>
      </c>
      <c r="E253" s="5">
        <v>1.0319579999999999</v>
      </c>
      <c r="F253" s="57">
        <v>1.0319579999999999</v>
      </c>
      <c r="G253" s="57">
        <v>0.99477700000000002</v>
      </c>
      <c r="H253" s="57">
        <v>0.99477800000000005</v>
      </c>
      <c r="I253" s="57">
        <v>0.99598399999999998</v>
      </c>
      <c r="J253" s="57">
        <v>0.99598399999999998</v>
      </c>
      <c r="K253" s="57">
        <v>0.99830600000000003</v>
      </c>
      <c r="L253" s="57">
        <v>0.99830600000000003</v>
      </c>
      <c r="M253" s="57">
        <v>1.0488569999999999</v>
      </c>
      <c r="N253" s="57">
        <v>1.0488569999999999</v>
      </c>
      <c r="O253" s="57">
        <v>1.0154129999999999</v>
      </c>
      <c r="P253" s="57">
        <v>1.0154129999999999</v>
      </c>
      <c r="Q253" s="57">
        <v>1.0193650000000001</v>
      </c>
      <c r="R253" s="57">
        <v>1.0154129999999999</v>
      </c>
      <c r="S253" s="57">
        <v>1.0154129999999999</v>
      </c>
      <c r="T253" s="57">
        <v>1.0319579999999999</v>
      </c>
      <c r="U253" s="57">
        <v>1.0319579999999999</v>
      </c>
      <c r="V253" s="57">
        <v>1.0603480000000001</v>
      </c>
      <c r="W253" s="57">
        <v>1.090754</v>
      </c>
      <c r="X253" s="57">
        <v>1.090754</v>
      </c>
      <c r="Y253" s="57">
        <v>1.0746640000000001</v>
      </c>
      <c r="Z253" s="57">
        <v>1.0746640000000001</v>
      </c>
      <c r="AA253" s="57">
        <v>0.99830600000000003</v>
      </c>
      <c r="AB253" s="57">
        <v>0.99830600000000003</v>
      </c>
      <c r="AC253" s="57">
        <v>1.001242</v>
      </c>
      <c r="AD253" s="57">
        <v>0.99374399999999996</v>
      </c>
      <c r="AE253" s="57">
        <v>1.083243</v>
      </c>
      <c r="AF253" s="57">
        <v>0.99597899999999995</v>
      </c>
      <c r="AG253" s="57">
        <v>0.99597899999999995</v>
      </c>
      <c r="AH253" s="57">
        <v>1.0488569999999999</v>
      </c>
      <c r="AI253" s="57">
        <v>1.0488569999999999</v>
      </c>
      <c r="AJ253" s="57">
        <v>1.004705</v>
      </c>
      <c r="AK253" s="57">
        <v>1.004705</v>
      </c>
      <c r="AL253" s="57">
        <v>1.0603480000000001</v>
      </c>
      <c r="AM253" s="57">
        <v>1.001242</v>
      </c>
      <c r="AN253" s="57">
        <v>1.001242</v>
      </c>
      <c r="AO253" s="57">
        <v>0.99830600000000003</v>
      </c>
      <c r="AP253" s="57">
        <v>1.0476989999999999</v>
      </c>
      <c r="AQ253" s="57">
        <v>1.0476989999999999</v>
      </c>
      <c r="AR253" s="57">
        <v>0.99736800000000003</v>
      </c>
      <c r="AS253" s="57">
        <v>0.99736800000000003</v>
      </c>
      <c r="AT253" s="57">
        <v>1.0154129999999999</v>
      </c>
    </row>
    <row r="254" spans="1:46" x14ac:dyDescent="0.25">
      <c r="A254" s="65">
        <v>2021</v>
      </c>
      <c r="B254" s="65">
        <v>12</v>
      </c>
      <c r="C254" s="63">
        <v>11</v>
      </c>
      <c r="D254" s="64">
        <v>13</v>
      </c>
      <c r="E254" s="5">
        <v>1.0319579999999999</v>
      </c>
      <c r="F254" s="57">
        <v>1.0319579999999999</v>
      </c>
      <c r="G254" s="57">
        <v>0.99477700000000002</v>
      </c>
      <c r="H254" s="57">
        <v>0.99477800000000005</v>
      </c>
      <c r="I254" s="57">
        <v>0.99598399999999998</v>
      </c>
      <c r="J254" s="57">
        <v>0.99598399999999998</v>
      </c>
      <c r="K254" s="57">
        <v>0.99830600000000003</v>
      </c>
      <c r="L254" s="57">
        <v>0.99830600000000003</v>
      </c>
      <c r="M254" s="57">
        <v>1.0488569999999999</v>
      </c>
      <c r="N254" s="57">
        <v>1.0488569999999999</v>
      </c>
      <c r="O254" s="57">
        <v>1.0154129999999999</v>
      </c>
      <c r="P254" s="57">
        <v>1.0154129999999999</v>
      </c>
      <c r="Q254" s="57">
        <v>1.0193650000000001</v>
      </c>
      <c r="R254" s="57">
        <v>1.0154129999999999</v>
      </c>
      <c r="S254" s="57">
        <v>1.0154129999999999</v>
      </c>
      <c r="T254" s="57">
        <v>1.0319579999999999</v>
      </c>
      <c r="U254" s="57">
        <v>1.0319579999999999</v>
      </c>
      <c r="V254" s="57">
        <v>1.0603480000000001</v>
      </c>
      <c r="W254" s="57">
        <v>1.090754</v>
      </c>
      <c r="X254" s="57">
        <v>1.090754</v>
      </c>
      <c r="Y254" s="57">
        <v>1.0746640000000001</v>
      </c>
      <c r="Z254" s="57">
        <v>1.0746640000000001</v>
      </c>
      <c r="AA254" s="57">
        <v>0.99830600000000003</v>
      </c>
      <c r="AB254" s="57">
        <v>0.99830600000000003</v>
      </c>
      <c r="AC254" s="57">
        <v>1.001242</v>
      </c>
      <c r="AD254" s="57">
        <v>0.99374399999999996</v>
      </c>
      <c r="AE254" s="57">
        <v>1.083243</v>
      </c>
      <c r="AF254" s="57">
        <v>0.99597899999999995</v>
      </c>
      <c r="AG254" s="57">
        <v>0.99597899999999995</v>
      </c>
      <c r="AH254" s="57">
        <v>1.0488569999999999</v>
      </c>
      <c r="AI254" s="57">
        <v>1.0488569999999999</v>
      </c>
      <c r="AJ254" s="57">
        <v>1.004705</v>
      </c>
      <c r="AK254" s="57">
        <v>1.004705</v>
      </c>
      <c r="AL254" s="57">
        <v>1.0603480000000001</v>
      </c>
      <c r="AM254" s="57">
        <v>1.001242</v>
      </c>
      <c r="AN254" s="57">
        <v>1.001242</v>
      </c>
      <c r="AO254" s="57">
        <v>0.99830600000000003</v>
      </c>
      <c r="AP254" s="57">
        <v>1.0476989999999999</v>
      </c>
      <c r="AQ254" s="57">
        <v>1.0476989999999999</v>
      </c>
      <c r="AR254" s="57">
        <v>0.99736800000000003</v>
      </c>
      <c r="AS254" s="57">
        <v>0.99736800000000003</v>
      </c>
      <c r="AT254" s="57">
        <v>1.0154129999999999</v>
      </c>
    </row>
    <row r="255" spans="1:46" x14ac:dyDescent="0.25">
      <c r="A255" s="65">
        <v>2021</v>
      </c>
      <c r="B255" s="65">
        <v>12</v>
      </c>
      <c r="C255" s="63">
        <v>11</v>
      </c>
      <c r="D255" s="64">
        <v>14</v>
      </c>
      <c r="E255" s="5">
        <v>1.0319579999999999</v>
      </c>
      <c r="F255" s="57">
        <v>1.0319579999999999</v>
      </c>
      <c r="G255" s="57">
        <v>0.99477700000000002</v>
      </c>
      <c r="H255" s="57">
        <v>0.99477800000000005</v>
      </c>
      <c r="I255" s="57">
        <v>0.99598399999999998</v>
      </c>
      <c r="J255" s="57">
        <v>0.99598399999999998</v>
      </c>
      <c r="K255" s="57">
        <v>0.99830600000000003</v>
      </c>
      <c r="L255" s="57">
        <v>0.99830600000000003</v>
      </c>
      <c r="M255" s="57">
        <v>1.0488569999999999</v>
      </c>
      <c r="N255" s="57">
        <v>1.0488569999999999</v>
      </c>
      <c r="O255" s="57">
        <v>1.0154129999999999</v>
      </c>
      <c r="P255" s="57">
        <v>1.0154129999999999</v>
      </c>
      <c r="Q255" s="57">
        <v>1.0193650000000001</v>
      </c>
      <c r="R255" s="57">
        <v>1.0154129999999999</v>
      </c>
      <c r="S255" s="57">
        <v>1.0154129999999999</v>
      </c>
      <c r="T255" s="57">
        <v>1.0319579999999999</v>
      </c>
      <c r="U255" s="57">
        <v>1.0319579999999999</v>
      </c>
      <c r="V255" s="57">
        <v>1.0603480000000001</v>
      </c>
      <c r="W255" s="57">
        <v>1.090754</v>
      </c>
      <c r="X255" s="57">
        <v>1.090754</v>
      </c>
      <c r="Y255" s="57">
        <v>1.0746640000000001</v>
      </c>
      <c r="Z255" s="57">
        <v>1.0746640000000001</v>
      </c>
      <c r="AA255" s="57">
        <v>0.99830600000000003</v>
      </c>
      <c r="AB255" s="57">
        <v>0.99830600000000003</v>
      </c>
      <c r="AC255" s="57">
        <v>1.001242</v>
      </c>
      <c r="AD255" s="57">
        <v>0.99374399999999996</v>
      </c>
      <c r="AE255" s="57">
        <v>1.083243</v>
      </c>
      <c r="AF255" s="57">
        <v>0.99597899999999995</v>
      </c>
      <c r="AG255" s="57">
        <v>0.99597899999999995</v>
      </c>
      <c r="AH255" s="57">
        <v>1.0488569999999999</v>
      </c>
      <c r="AI255" s="57">
        <v>1.0488569999999999</v>
      </c>
      <c r="AJ255" s="57">
        <v>1.004705</v>
      </c>
      <c r="AK255" s="57">
        <v>1.004705</v>
      </c>
      <c r="AL255" s="57">
        <v>1.0603480000000001</v>
      </c>
      <c r="AM255" s="57">
        <v>1.001242</v>
      </c>
      <c r="AN255" s="57">
        <v>1.001242</v>
      </c>
      <c r="AO255" s="57">
        <v>0.99830600000000003</v>
      </c>
      <c r="AP255" s="57">
        <v>1.0476989999999999</v>
      </c>
      <c r="AQ255" s="57">
        <v>1.0476989999999999</v>
      </c>
      <c r="AR255" s="57">
        <v>0.99736800000000003</v>
      </c>
      <c r="AS255" s="57">
        <v>0.99736800000000003</v>
      </c>
      <c r="AT255" s="57">
        <v>1.0154129999999999</v>
      </c>
    </row>
    <row r="256" spans="1:46" x14ac:dyDescent="0.25">
      <c r="A256" s="65">
        <v>2021</v>
      </c>
      <c r="B256" s="65">
        <v>12</v>
      </c>
      <c r="C256" s="63">
        <v>11</v>
      </c>
      <c r="D256" s="64">
        <v>15</v>
      </c>
      <c r="E256" s="5">
        <v>1.0319579999999999</v>
      </c>
      <c r="F256" s="57">
        <v>1.0319579999999999</v>
      </c>
      <c r="G256" s="57">
        <v>0.99477700000000002</v>
      </c>
      <c r="H256" s="57">
        <v>0.99477800000000005</v>
      </c>
      <c r="I256" s="57">
        <v>0.99598399999999998</v>
      </c>
      <c r="J256" s="57">
        <v>0.99598399999999998</v>
      </c>
      <c r="K256" s="57">
        <v>0.99830600000000003</v>
      </c>
      <c r="L256" s="57">
        <v>0.99830600000000003</v>
      </c>
      <c r="M256" s="57">
        <v>1.0488569999999999</v>
      </c>
      <c r="N256" s="57">
        <v>1.0488569999999999</v>
      </c>
      <c r="O256" s="57">
        <v>1.0154129999999999</v>
      </c>
      <c r="P256" s="57">
        <v>1.0154129999999999</v>
      </c>
      <c r="Q256" s="57">
        <v>1.0193650000000001</v>
      </c>
      <c r="R256" s="57">
        <v>1.0154129999999999</v>
      </c>
      <c r="S256" s="57">
        <v>1.0154129999999999</v>
      </c>
      <c r="T256" s="57">
        <v>1.0319579999999999</v>
      </c>
      <c r="U256" s="57">
        <v>1.0319579999999999</v>
      </c>
      <c r="V256" s="57">
        <v>1.0603480000000001</v>
      </c>
      <c r="W256" s="57">
        <v>1.090754</v>
      </c>
      <c r="X256" s="57">
        <v>1.090754</v>
      </c>
      <c r="Y256" s="57">
        <v>1.0746640000000001</v>
      </c>
      <c r="Z256" s="57">
        <v>1.0746640000000001</v>
      </c>
      <c r="AA256" s="57">
        <v>0.99830600000000003</v>
      </c>
      <c r="AB256" s="57">
        <v>0.99830600000000003</v>
      </c>
      <c r="AC256" s="57">
        <v>1.001242</v>
      </c>
      <c r="AD256" s="57">
        <v>0.99374399999999996</v>
      </c>
      <c r="AE256" s="57">
        <v>1.083243</v>
      </c>
      <c r="AF256" s="57">
        <v>0.99597899999999995</v>
      </c>
      <c r="AG256" s="57">
        <v>0.99597899999999995</v>
      </c>
      <c r="AH256" s="57">
        <v>1.0488569999999999</v>
      </c>
      <c r="AI256" s="57">
        <v>1.0488569999999999</v>
      </c>
      <c r="AJ256" s="57">
        <v>1.004705</v>
      </c>
      <c r="AK256" s="57">
        <v>1.004705</v>
      </c>
      <c r="AL256" s="57">
        <v>1.0603480000000001</v>
      </c>
      <c r="AM256" s="57">
        <v>1.001242</v>
      </c>
      <c r="AN256" s="57">
        <v>1.001242</v>
      </c>
      <c r="AO256" s="57">
        <v>0.99830600000000003</v>
      </c>
      <c r="AP256" s="57">
        <v>1.0476989999999999</v>
      </c>
      <c r="AQ256" s="57">
        <v>1.0476989999999999</v>
      </c>
      <c r="AR256" s="57">
        <v>0.99736800000000003</v>
      </c>
      <c r="AS256" s="57">
        <v>0.99736800000000003</v>
      </c>
      <c r="AT256" s="57">
        <v>1.0154129999999999</v>
      </c>
    </row>
    <row r="257" spans="1:46" x14ac:dyDescent="0.25">
      <c r="A257" s="65">
        <v>2021</v>
      </c>
      <c r="B257" s="65">
        <v>12</v>
      </c>
      <c r="C257" s="63">
        <v>11</v>
      </c>
      <c r="D257" s="64">
        <v>16</v>
      </c>
      <c r="E257" s="5">
        <v>1.0319579999999999</v>
      </c>
      <c r="F257" s="57">
        <v>1.0319579999999999</v>
      </c>
      <c r="G257" s="57">
        <v>0.99477700000000002</v>
      </c>
      <c r="H257" s="57">
        <v>0.99477800000000005</v>
      </c>
      <c r="I257" s="57">
        <v>0.99598399999999998</v>
      </c>
      <c r="J257" s="57">
        <v>0.99598399999999998</v>
      </c>
      <c r="K257" s="57">
        <v>0.99830600000000003</v>
      </c>
      <c r="L257" s="57">
        <v>0.99830600000000003</v>
      </c>
      <c r="M257" s="57">
        <v>1.0488569999999999</v>
      </c>
      <c r="N257" s="57">
        <v>1.0488569999999999</v>
      </c>
      <c r="O257" s="57">
        <v>1.0154129999999999</v>
      </c>
      <c r="P257" s="57">
        <v>1.0154129999999999</v>
      </c>
      <c r="Q257" s="57">
        <v>1.0193650000000001</v>
      </c>
      <c r="R257" s="57">
        <v>1.0154129999999999</v>
      </c>
      <c r="S257" s="57">
        <v>1.0154129999999999</v>
      </c>
      <c r="T257" s="57">
        <v>1.0319579999999999</v>
      </c>
      <c r="U257" s="57">
        <v>1.0319579999999999</v>
      </c>
      <c r="V257" s="57">
        <v>1.0603480000000001</v>
      </c>
      <c r="W257" s="57">
        <v>1.090754</v>
      </c>
      <c r="X257" s="57">
        <v>1.090754</v>
      </c>
      <c r="Y257" s="57">
        <v>1.0746640000000001</v>
      </c>
      <c r="Z257" s="57">
        <v>1.0746640000000001</v>
      </c>
      <c r="AA257" s="57">
        <v>0.99830600000000003</v>
      </c>
      <c r="AB257" s="57">
        <v>0.99830600000000003</v>
      </c>
      <c r="AC257" s="57">
        <v>1.001242</v>
      </c>
      <c r="AD257" s="57">
        <v>0.99374399999999996</v>
      </c>
      <c r="AE257" s="57">
        <v>1.083243</v>
      </c>
      <c r="AF257" s="57">
        <v>0.99597899999999995</v>
      </c>
      <c r="AG257" s="57">
        <v>0.99597899999999995</v>
      </c>
      <c r="AH257" s="57">
        <v>1.0488569999999999</v>
      </c>
      <c r="AI257" s="57">
        <v>1.0488569999999999</v>
      </c>
      <c r="AJ257" s="57">
        <v>1.004705</v>
      </c>
      <c r="AK257" s="57">
        <v>1.004705</v>
      </c>
      <c r="AL257" s="57">
        <v>1.0603480000000001</v>
      </c>
      <c r="AM257" s="57">
        <v>1.001242</v>
      </c>
      <c r="AN257" s="57">
        <v>1.001242</v>
      </c>
      <c r="AO257" s="57">
        <v>0.99830600000000003</v>
      </c>
      <c r="AP257" s="57">
        <v>1.0476989999999999</v>
      </c>
      <c r="AQ257" s="57">
        <v>1.0476989999999999</v>
      </c>
      <c r="AR257" s="57">
        <v>0.99736800000000003</v>
      </c>
      <c r="AS257" s="57">
        <v>0.99736800000000003</v>
      </c>
      <c r="AT257" s="57">
        <v>1.0154129999999999</v>
      </c>
    </row>
    <row r="258" spans="1:46" x14ac:dyDescent="0.25">
      <c r="A258" s="65">
        <v>2021</v>
      </c>
      <c r="B258" s="65">
        <v>12</v>
      </c>
      <c r="C258" s="63">
        <v>11</v>
      </c>
      <c r="D258" s="64">
        <v>17</v>
      </c>
      <c r="E258" s="5">
        <v>1.0319579999999999</v>
      </c>
      <c r="F258" s="57">
        <v>1.0319579999999999</v>
      </c>
      <c r="G258" s="57">
        <v>0.99477700000000002</v>
      </c>
      <c r="H258" s="57">
        <v>0.99477800000000005</v>
      </c>
      <c r="I258" s="57">
        <v>0.99598399999999998</v>
      </c>
      <c r="J258" s="57">
        <v>0.99598399999999998</v>
      </c>
      <c r="K258" s="57">
        <v>0.99830600000000003</v>
      </c>
      <c r="L258" s="57">
        <v>0.99830600000000003</v>
      </c>
      <c r="M258" s="57">
        <v>1.0488569999999999</v>
      </c>
      <c r="N258" s="57">
        <v>1.0488569999999999</v>
      </c>
      <c r="O258" s="57">
        <v>1.0154129999999999</v>
      </c>
      <c r="P258" s="57">
        <v>1.0154129999999999</v>
      </c>
      <c r="Q258" s="57">
        <v>1.0193650000000001</v>
      </c>
      <c r="R258" s="57">
        <v>1.0154129999999999</v>
      </c>
      <c r="S258" s="57">
        <v>1.0154129999999999</v>
      </c>
      <c r="T258" s="57">
        <v>1.0319579999999999</v>
      </c>
      <c r="U258" s="57">
        <v>1.0319579999999999</v>
      </c>
      <c r="V258" s="57">
        <v>1.0603480000000001</v>
      </c>
      <c r="W258" s="57">
        <v>1.090754</v>
      </c>
      <c r="X258" s="57">
        <v>1.090754</v>
      </c>
      <c r="Y258" s="57">
        <v>1.0746640000000001</v>
      </c>
      <c r="Z258" s="57">
        <v>1.0746640000000001</v>
      </c>
      <c r="AA258" s="57">
        <v>0.99830600000000003</v>
      </c>
      <c r="AB258" s="57">
        <v>0.99830600000000003</v>
      </c>
      <c r="AC258" s="57">
        <v>1.001242</v>
      </c>
      <c r="AD258" s="57">
        <v>0.99374399999999996</v>
      </c>
      <c r="AE258" s="57">
        <v>1.083243</v>
      </c>
      <c r="AF258" s="57">
        <v>0.99597899999999995</v>
      </c>
      <c r="AG258" s="57">
        <v>0.99597899999999995</v>
      </c>
      <c r="AH258" s="57">
        <v>1.0488569999999999</v>
      </c>
      <c r="AI258" s="57">
        <v>1.0488569999999999</v>
      </c>
      <c r="AJ258" s="57">
        <v>1.004705</v>
      </c>
      <c r="AK258" s="57">
        <v>1.004705</v>
      </c>
      <c r="AL258" s="57">
        <v>1.0603480000000001</v>
      </c>
      <c r="AM258" s="57">
        <v>1.001242</v>
      </c>
      <c r="AN258" s="57">
        <v>1.001242</v>
      </c>
      <c r="AO258" s="57">
        <v>0.99830600000000003</v>
      </c>
      <c r="AP258" s="57">
        <v>1.0476989999999999</v>
      </c>
      <c r="AQ258" s="57">
        <v>1.0476989999999999</v>
      </c>
      <c r="AR258" s="57">
        <v>0.99736800000000003</v>
      </c>
      <c r="AS258" s="57">
        <v>0.99736800000000003</v>
      </c>
      <c r="AT258" s="57">
        <v>1.0154129999999999</v>
      </c>
    </row>
    <row r="259" spans="1:46" x14ac:dyDescent="0.25">
      <c r="A259" s="65">
        <v>2021</v>
      </c>
      <c r="B259" s="65">
        <v>12</v>
      </c>
      <c r="C259" s="63">
        <v>11</v>
      </c>
      <c r="D259" s="64">
        <v>18</v>
      </c>
      <c r="E259" s="5">
        <v>1.0319579999999999</v>
      </c>
      <c r="F259" s="57">
        <v>1.0319579999999999</v>
      </c>
      <c r="G259" s="57">
        <v>0.99477700000000002</v>
      </c>
      <c r="H259" s="57">
        <v>0.99477800000000005</v>
      </c>
      <c r="I259" s="57">
        <v>0.99598399999999998</v>
      </c>
      <c r="J259" s="57">
        <v>0.99598399999999998</v>
      </c>
      <c r="K259" s="57">
        <v>0.99830600000000003</v>
      </c>
      <c r="L259" s="57">
        <v>0.99830600000000003</v>
      </c>
      <c r="M259" s="57">
        <v>1.0488569999999999</v>
      </c>
      <c r="N259" s="57">
        <v>1.0488569999999999</v>
      </c>
      <c r="O259" s="57">
        <v>1.0154129999999999</v>
      </c>
      <c r="P259" s="57">
        <v>1.0154129999999999</v>
      </c>
      <c r="Q259" s="57">
        <v>1.0193650000000001</v>
      </c>
      <c r="R259" s="57">
        <v>1.0154129999999999</v>
      </c>
      <c r="S259" s="57">
        <v>1.0154129999999999</v>
      </c>
      <c r="T259" s="57">
        <v>1.0319579999999999</v>
      </c>
      <c r="U259" s="57">
        <v>1.0319579999999999</v>
      </c>
      <c r="V259" s="57">
        <v>1.0603480000000001</v>
      </c>
      <c r="W259" s="57">
        <v>1.090754</v>
      </c>
      <c r="X259" s="57">
        <v>1.090754</v>
      </c>
      <c r="Y259" s="57">
        <v>1.0746640000000001</v>
      </c>
      <c r="Z259" s="57">
        <v>1.0746640000000001</v>
      </c>
      <c r="AA259" s="57">
        <v>0.99830600000000003</v>
      </c>
      <c r="AB259" s="57">
        <v>0.99830600000000003</v>
      </c>
      <c r="AC259" s="57">
        <v>1.001242</v>
      </c>
      <c r="AD259" s="57">
        <v>0.99374399999999996</v>
      </c>
      <c r="AE259" s="57">
        <v>1.083243</v>
      </c>
      <c r="AF259" s="57">
        <v>0.99597899999999995</v>
      </c>
      <c r="AG259" s="57">
        <v>0.99597899999999995</v>
      </c>
      <c r="AH259" s="57">
        <v>1.0488569999999999</v>
      </c>
      <c r="AI259" s="57">
        <v>1.0488569999999999</v>
      </c>
      <c r="AJ259" s="57">
        <v>1.004705</v>
      </c>
      <c r="AK259" s="57">
        <v>1.004705</v>
      </c>
      <c r="AL259" s="57">
        <v>1.0603480000000001</v>
      </c>
      <c r="AM259" s="57">
        <v>1.001242</v>
      </c>
      <c r="AN259" s="57">
        <v>1.001242</v>
      </c>
      <c r="AO259" s="57">
        <v>0.99830600000000003</v>
      </c>
      <c r="AP259" s="57">
        <v>1.0476989999999999</v>
      </c>
      <c r="AQ259" s="57">
        <v>1.0476989999999999</v>
      </c>
      <c r="AR259" s="57">
        <v>0.99736800000000003</v>
      </c>
      <c r="AS259" s="57">
        <v>0.99736800000000003</v>
      </c>
      <c r="AT259" s="57">
        <v>1.0154129999999999</v>
      </c>
    </row>
    <row r="260" spans="1:46" x14ac:dyDescent="0.25">
      <c r="A260" s="65">
        <v>2021</v>
      </c>
      <c r="B260" s="65">
        <v>12</v>
      </c>
      <c r="C260" s="63">
        <v>11</v>
      </c>
      <c r="D260" s="64">
        <v>19</v>
      </c>
      <c r="E260" s="5">
        <v>1.0319579999999999</v>
      </c>
      <c r="F260" s="57">
        <v>1.0319579999999999</v>
      </c>
      <c r="G260" s="57">
        <v>0.99477700000000002</v>
      </c>
      <c r="H260" s="57">
        <v>0.99477800000000005</v>
      </c>
      <c r="I260" s="57">
        <v>0.99598399999999998</v>
      </c>
      <c r="J260" s="57">
        <v>0.99598399999999998</v>
      </c>
      <c r="K260" s="57">
        <v>0.99830600000000003</v>
      </c>
      <c r="L260" s="57">
        <v>0.99830600000000003</v>
      </c>
      <c r="M260" s="57">
        <v>1.0488569999999999</v>
      </c>
      <c r="N260" s="57">
        <v>1.0488569999999999</v>
      </c>
      <c r="O260" s="57">
        <v>1.0154129999999999</v>
      </c>
      <c r="P260" s="57">
        <v>1.0154129999999999</v>
      </c>
      <c r="Q260" s="57">
        <v>1.0193650000000001</v>
      </c>
      <c r="R260" s="57">
        <v>1.0154129999999999</v>
      </c>
      <c r="S260" s="57">
        <v>1.0154129999999999</v>
      </c>
      <c r="T260" s="57">
        <v>1.0319579999999999</v>
      </c>
      <c r="U260" s="57">
        <v>1.0319579999999999</v>
      </c>
      <c r="V260" s="57">
        <v>1.0603480000000001</v>
      </c>
      <c r="W260" s="57">
        <v>1.090754</v>
      </c>
      <c r="X260" s="57">
        <v>1.090754</v>
      </c>
      <c r="Y260" s="57">
        <v>1.0746640000000001</v>
      </c>
      <c r="Z260" s="57">
        <v>1.0746640000000001</v>
      </c>
      <c r="AA260" s="57">
        <v>0.99830600000000003</v>
      </c>
      <c r="AB260" s="57">
        <v>0.99830600000000003</v>
      </c>
      <c r="AC260" s="57">
        <v>1.001242</v>
      </c>
      <c r="AD260" s="57">
        <v>0.99374399999999996</v>
      </c>
      <c r="AE260" s="57">
        <v>1.083243</v>
      </c>
      <c r="AF260" s="57">
        <v>0.99597899999999995</v>
      </c>
      <c r="AG260" s="57">
        <v>0.99597899999999995</v>
      </c>
      <c r="AH260" s="57">
        <v>1.0488569999999999</v>
      </c>
      <c r="AI260" s="57">
        <v>1.0488569999999999</v>
      </c>
      <c r="AJ260" s="57">
        <v>1.004705</v>
      </c>
      <c r="AK260" s="57">
        <v>1.004705</v>
      </c>
      <c r="AL260" s="57">
        <v>1.0603480000000001</v>
      </c>
      <c r="AM260" s="57">
        <v>1.001242</v>
      </c>
      <c r="AN260" s="57">
        <v>1.001242</v>
      </c>
      <c r="AO260" s="57">
        <v>0.99830600000000003</v>
      </c>
      <c r="AP260" s="57">
        <v>1.0476989999999999</v>
      </c>
      <c r="AQ260" s="57">
        <v>1.0476989999999999</v>
      </c>
      <c r="AR260" s="57">
        <v>0.99736800000000003</v>
      </c>
      <c r="AS260" s="57">
        <v>0.99736800000000003</v>
      </c>
      <c r="AT260" s="57">
        <v>1.0154129999999999</v>
      </c>
    </row>
    <row r="261" spans="1:46" x14ac:dyDescent="0.25">
      <c r="A261" s="65">
        <v>2021</v>
      </c>
      <c r="B261" s="65">
        <v>12</v>
      </c>
      <c r="C261" s="63">
        <v>11</v>
      </c>
      <c r="D261" s="64">
        <v>20</v>
      </c>
      <c r="E261" s="5">
        <v>1.0319579999999999</v>
      </c>
      <c r="F261" s="57">
        <v>1.0319579999999999</v>
      </c>
      <c r="G261" s="57">
        <v>0.99477700000000002</v>
      </c>
      <c r="H261" s="57">
        <v>0.99477800000000005</v>
      </c>
      <c r="I261" s="57">
        <v>0.99598399999999998</v>
      </c>
      <c r="J261" s="57">
        <v>0.99598399999999998</v>
      </c>
      <c r="K261" s="57">
        <v>0.99830600000000003</v>
      </c>
      <c r="L261" s="57">
        <v>0.99830600000000003</v>
      </c>
      <c r="M261" s="57">
        <v>1.0488569999999999</v>
      </c>
      <c r="N261" s="57">
        <v>1.0488569999999999</v>
      </c>
      <c r="O261" s="57">
        <v>1.0154129999999999</v>
      </c>
      <c r="P261" s="57">
        <v>1.0154129999999999</v>
      </c>
      <c r="Q261" s="57">
        <v>1.0193650000000001</v>
      </c>
      <c r="R261" s="57">
        <v>1.0154129999999999</v>
      </c>
      <c r="S261" s="57">
        <v>1.0154129999999999</v>
      </c>
      <c r="T261" s="57">
        <v>1.0319579999999999</v>
      </c>
      <c r="U261" s="57">
        <v>1.0319579999999999</v>
      </c>
      <c r="V261" s="57">
        <v>1.0603480000000001</v>
      </c>
      <c r="W261" s="57">
        <v>1.090754</v>
      </c>
      <c r="X261" s="57">
        <v>1.090754</v>
      </c>
      <c r="Y261" s="57">
        <v>1.0746640000000001</v>
      </c>
      <c r="Z261" s="57">
        <v>1.0746640000000001</v>
      </c>
      <c r="AA261" s="57">
        <v>0.99830600000000003</v>
      </c>
      <c r="AB261" s="57">
        <v>0.99830600000000003</v>
      </c>
      <c r="AC261" s="57">
        <v>1.001242</v>
      </c>
      <c r="AD261" s="57">
        <v>0.99374399999999996</v>
      </c>
      <c r="AE261" s="57">
        <v>1.083243</v>
      </c>
      <c r="AF261" s="57">
        <v>0.99597899999999995</v>
      </c>
      <c r="AG261" s="57">
        <v>0.99597899999999995</v>
      </c>
      <c r="AH261" s="57">
        <v>1.0488569999999999</v>
      </c>
      <c r="AI261" s="57">
        <v>1.0488569999999999</v>
      </c>
      <c r="AJ261" s="57">
        <v>1.004705</v>
      </c>
      <c r="AK261" s="57">
        <v>1.004705</v>
      </c>
      <c r="AL261" s="57">
        <v>1.0603480000000001</v>
      </c>
      <c r="AM261" s="57">
        <v>1.001242</v>
      </c>
      <c r="AN261" s="57">
        <v>1.001242</v>
      </c>
      <c r="AO261" s="57">
        <v>0.99830600000000003</v>
      </c>
      <c r="AP261" s="57">
        <v>1.0476989999999999</v>
      </c>
      <c r="AQ261" s="57">
        <v>1.0476989999999999</v>
      </c>
      <c r="AR261" s="57">
        <v>0.99736800000000003</v>
      </c>
      <c r="AS261" s="57">
        <v>0.99736800000000003</v>
      </c>
      <c r="AT261" s="57">
        <v>1.0154129999999999</v>
      </c>
    </row>
    <row r="262" spans="1:46" x14ac:dyDescent="0.25">
      <c r="A262" s="65">
        <v>2021</v>
      </c>
      <c r="B262" s="65">
        <v>12</v>
      </c>
      <c r="C262" s="63">
        <v>11</v>
      </c>
      <c r="D262" s="64">
        <v>21</v>
      </c>
      <c r="E262" s="5">
        <v>1.0319579999999999</v>
      </c>
      <c r="F262" s="57">
        <v>1.0319579999999999</v>
      </c>
      <c r="G262" s="57">
        <v>0.99477700000000002</v>
      </c>
      <c r="H262" s="57">
        <v>0.99477800000000005</v>
      </c>
      <c r="I262" s="57">
        <v>0.99598399999999998</v>
      </c>
      <c r="J262" s="57">
        <v>0.99598399999999998</v>
      </c>
      <c r="K262" s="57">
        <v>0.99830600000000003</v>
      </c>
      <c r="L262" s="57">
        <v>0.99830600000000003</v>
      </c>
      <c r="M262" s="57">
        <v>1.0488569999999999</v>
      </c>
      <c r="N262" s="57">
        <v>1.0488569999999999</v>
      </c>
      <c r="O262" s="57">
        <v>1.0154129999999999</v>
      </c>
      <c r="P262" s="57">
        <v>1.0154129999999999</v>
      </c>
      <c r="Q262" s="57">
        <v>1.0193650000000001</v>
      </c>
      <c r="R262" s="57">
        <v>1.0154129999999999</v>
      </c>
      <c r="S262" s="57">
        <v>1.0154129999999999</v>
      </c>
      <c r="T262" s="57">
        <v>1.0319579999999999</v>
      </c>
      <c r="U262" s="57">
        <v>1.0319579999999999</v>
      </c>
      <c r="V262" s="57">
        <v>1.0603480000000001</v>
      </c>
      <c r="W262" s="57">
        <v>1.090754</v>
      </c>
      <c r="X262" s="57">
        <v>1.090754</v>
      </c>
      <c r="Y262" s="57">
        <v>1.0746640000000001</v>
      </c>
      <c r="Z262" s="57">
        <v>1.0746640000000001</v>
      </c>
      <c r="AA262" s="57">
        <v>0.99830600000000003</v>
      </c>
      <c r="AB262" s="57">
        <v>0.99830600000000003</v>
      </c>
      <c r="AC262" s="57">
        <v>1.001242</v>
      </c>
      <c r="AD262" s="57">
        <v>0.99374399999999996</v>
      </c>
      <c r="AE262" s="57">
        <v>1.083243</v>
      </c>
      <c r="AF262" s="57">
        <v>0.99597899999999995</v>
      </c>
      <c r="AG262" s="57">
        <v>0.99597899999999995</v>
      </c>
      <c r="AH262" s="57">
        <v>1.0488569999999999</v>
      </c>
      <c r="AI262" s="57">
        <v>1.0488569999999999</v>
      </c>
      <c r="AJ262" s="57">
        <v>1.004705</v>
      </c>
      <c r="AK262" s="57">
        <v>1.004705</v>
      </c>
      <c r="AL262" s="57">
        <v>1.0603480000000001</v>
      </c>
      <c r="AM262" s="57">
        <v>1.001242</v>
      </c>
      <c r="AN262" s="57">
        <v>1.001242</v>
      </c>
      <c r="AO262" s="57">
        <v>0.99830600000000003</v>
      </c>
      <c r="AP262" s="57">
        <v>1.0476989999999999</v>
      </c>
      <c r="AQ262" s="57">
        <v>1.0476989999999999</v>
      </c>
      <c r="AR262" s="57">
        <v>0.99736800000000003</v>
      </c>
      <c r="AS262" s="57">
        <v>0.99736800000000003</v>
      </c>
      <c r="AT262" s="57">
        <v>1.0154129999999999</v>
      </c>
    </row>
    <row r="263" spans="1:46" x14ac:dyDescent="0.25">
      <c r="A263" s="65">
        <v>2021</v>
      </c>
      <c r="B263" s="65">
        <v>12</v>
      </c>
      <c r="C263" s="63">
        <v>11</v>
      </c>
      <c r="D263" s="64">
        <v>22</v>
      </c>
      <c r="E263" s="5">
        <v>1.0319579999999999</v>
      </c>
      <c r="F263" s="57">
        <v>1.0319579999999999</v>
      </c>
      <c r="G263" s="57">
        <v>0.99477700000000002</v>
      </c>
      <c r="H263" s="57">
        <v>0.99477800000000005</v>
      </c>
      <c r="I263" s="57">
        <v>0.99598399999999998</v>
      </c>
      <c r="J263" s="57">
        <v>0.99598399999999998</v>
      </c>
      <c r="K263" s="57">
        <v>0.99830600000000003</v>
      </c>
      <c r="L263" s="57">
        <v>0.99830600000000003</v>
      </c>
      <c r="M263" s="57">
        <v>1.0488569999999999</v>
      </c>
      <c r="N263" s="57">
        <v>1.0488569999999999</v>
      </c>
      <c r="O263" s="57">
        <v>1.0154129999999999</v>
      </c>
      <c r="P263" s="57">
        <v>1.0154129999999999</v>
      </c>
      <c r="Q263" s="57">
        <v>1.0193650000000001</v>
      </c>
      <c r="R263" s="57">
        <v>1.0154129999999999</v>
      </c>
      <c r="S263" s="57">
        <v>1.0154129999999999</v>
      </c>
      <c r="T263" s="57">
        <v>1.0319579999999999</v>
      </c>
      <c r="U263" s="57">
        <v>1.0319579999999999</v>
      </c>
      <c r="V263" s="57">
        <v>1.0603480000000001</v>
      </c>
      <c r="W263" s="57">
        <v>1.090754</v>
      </c>
      <c r="X263" s="57">
        <v>1.090754</v>
      </c>
      <c r="Y263" s="57">
        <v>1.0746640000000001</v>
      </c>
      <c r="Z263" s="57">
        <v>1.0746640000000001</v>
      </c>
      <c r="AA263" s="57">
        <v>0.99830600000000003</v>
      </c>
      <c r="AB263" s="57">
        <v>0.99830600000000003</v>
      </c>
      <c r="AC263" s="57">
        <v>1.001242</v>
      </c>
      <c r="AD263" s="57">
        <v>0.99374399999999996</v>
      </c>
      <c r="AE263" s="57">
        <v>1.083243</v>
      </c>
      <c r="AF263" s="57">
        <v>0.99597899999999995</v>
      </c>
      <c r="AG263" s="57">
        <v>0.99597899999999995</v>
      </c>
      <c r="AH263" s="57">
        <v>1.0488569999999999</v>
      </c>
      <c r="AI263" s="57">
        <v>1.0488569999999999</v>
      </c>
      <c r="AJ263" s="57">
        <v>1.004705</v>
      </c>
      <c r="AK263" s="57">
        <v>1.004705</v>
      </c>
      <c r="AL263" s="57">
        <v>1.0603480000000001</v>
      </c>
      <c r="AM263" s="57">
        <v>1.001242</v>
      </c>
      <c r="AN263" s="57">
        <v>1.001242</v>
      </c>
      <c r="AO263" s="57">
        <v>0.99830600000000003</v>
      </c>
      <c r="AP263" s="57">
        <v>1.0476989999999999</v>
      </c>
      <c r="AQ263" s="57">
        <v>1.0476989999999999</v>
      </c>
      <c r="AR263" s="57">
        <v>0.99736800000000003</v>
      </c>
      <c r="AS263" s="57">
        <v>0.99736800000000003</v>
      </c>
      <c r="AT263" s="57">
        <v>1.0154129999999999</v>
      </c>
    </row>
    <row r="264" spans="1:46" x14ac:dyDescent="0.25">
      <c r="A264" s="65">
        <v>2021</v>
      </c>
      <c r="B264" s="65">
        <v>12</v>
      </c>
      <c r="C264" s="63">
        <v>11</v>
      </c>
      <c r="D264" s="64">
        <v>23</v>
      </c>
      <c r="E264" s="5">
        <v>1.0319579999999999</v>
      </c>
      <c r="F264" s="57">
        <v>1.0319579999999999</v>
      </c>
      <c r="G264" s="57">
        <v>0.99477700000000002</v>
      </c>
      <c r="H264" s="57">
        <v>0.99477800000000005</v>
      </c>
      <c r="I264" s="57">
        <v>0.99598399999999998</v>
      </c>
      <c r="J264" s="57">
        <v>0.99598399999999998</v>
      </c>
      <c r="K264" s="57">
        <v>0.99830600000000003</v>
      </c>
      <c r="L264" s="57">
        <v>0.99830600000000003</v>
      </c>
      <c r="M264" s="57">
        <v>1.0488569999999999</v>
      </c>
      <c r="N264" s="57">
        <v>1.0488569999999999</v>
      </c>
      <c r="O264" s="57">
        <v>1.0154129999999999</v>
      </c>
      <c r="P264" s="57">
        <v>1.0154129999999999</v>
      </c>
      <c r="Q264" s="57">
        <v>1.0193650000000001</v>
      </c>
      <c r="R264" s="57">
        <v>1.0154129999999999</v>
      </c>
      <c r="S264" s="57">
        <v>1.0154129999999999</v>
      </c>
      <c r="T264" s="57">
        <v>1.0319579999999999</v>
      </c>
      <c r="U264" s="57">
        <v>1.0319579999999999</v>
      </c>
      <c r="V264" s="57">
        <v>1.0603480000000001</v>
      </c>
      <c r="W264" s="57">
        <v>1.090754</v>
      </c>
      <c r="X264" s="57">
        <v>1.090754</v>
      </c>
      <c r="Y264" s="57">
        <v>1.0746640000000001</v>
      </c>
      <c r="Z264" s="57">
        <v>1.0746640000000001</v>
      </c>
      <c r="AA264" s="57">
        <v>0.99830600000000003</v>
      </c>
      <c r="AB264" s="57">
        <v>0.99830600000000003</v>
      </c>
      <c r="AC264" s="57">
        <v>1.001242</v>
      </c>
      <c r="AD264" s="57">
        <v>0.99374399999999996</v>
      </c>
      <c r="AE264" s="57">
        <v>1.083243</v>
      </c>
      <c r="AF264" s="57">
        <v>0.99597899999999995</v>
      </c>
      <c r="AG264" s="57">
        <v>0.99597899999999995</v>
      </c>
      <c r="AH264" s="57">
        <v>1.0488569999999999</v>
      </c>
      <c r="AI264" s="57">
        <v>1.0488569999999999</v>
      </c>
      <c r="AJ264" s="57">
        <v>1.004705</v>
      </c>
      <c r="AK264" s="57">
        <v>1.004705</v>
      </c>
      <c r="AL264" s="57">
        <v>1.0603480000000001</v>
      </c>
      <c r="AM264" s="57">
        <v>1.001242</v>
      </c>
      <c r="AN264" s="57">
        <v>1.001242</v>
      </c>
      <c r="AO264" s="57">
        <v>0.99830600000000003</v>
      </c>
      <c r="AP264" s="57">
        <v>1.0476989999999999</v>
      </c>
      <c r="AQ264" s="57">
        <v>1.0476989999999999</v>
      </c>
      <c r="AR264" s="57">
        <v>0.99736800000000003</v>
      </c>
      <c r="AS264" s="57">
        <v>0.99736800000000003</v>
      </c>
      <c r="AT264" s="57">
        <v>1.0154129999999999</v>
      </c>
    </row>
    <row r="265" spans="1:46" x14ac:dyDescent="0.25">
      <c r="A265" s="65">
        <v>2021</v>
      </c>
      <c r="B265" s="65">
        <v>12</v>
      </c>
      <c r="C265" s="63">
        <v>11</v>
      </c>
      <c r="D265" s="64">
        <v>24</v>
      </c>
      <c r="E265" s="5">
        <v>1.0319579999999999</v>
      </c>
      <c r="F265" s="57">
        <v>1.0319579999999999</v>
      </c>
      <c r="G265" s="57">
        <v>0.99477700000000002</v>
      </c>
      <c r="H265" s="57">
        <v>0.99477800000000005</v>
      </c>
      <c r="I265" s="57">
        <v>0.99598399999999998</v>
      </c>
      <c r="J265" s="57">
        <v>0.99598399999999998</v>
      </c>
      <c r="K265" s="57">
        <v>0.99830600000000003</v>
      </c>
      <c r="L265" s="57">
        <v>0.99830600000000003</v>
      </c>
      <c r="M265" s="57">
        <v>1.0488569999999999</v>
      </c>
      <c r="N265" s="57">
        <v>1.0488569999999999</v>
      </c>
      <c r="O265" s="57">
        <v>1.0154129999999999</v>
      </c>
      <c r="P265" s="57">
        <v>1.0154129999999999</v>
      </c>
      <c r="Q265" s="57">
        <v>1.0193650000000001</v>
      </c>
      <c r="R265" s="57">
        <v>1.0154129999999999</v>
      </c>
      <c r="S265" s="57">
        <v>1.0154129999999999</v>
      </c>
      <c r="T265" s="57">
        <v>1.0319579999999999</v>
      </c>
      <c r="U265" s="57">
        <v>1.0319579999999999</v>
      </c>
      <c r="V265" s="57">
        <v>1.0603480000000001</v>
      </c>
      <c r="W265" s="57">
        <v>1.090754</v>
      </c>
      <c r="X265" s="57">
        <v>1.090754</v>
      </c>
      <c r="Y265" s="57">
        <v>1.0746640000000001</v>
      </c>
      <c r="Z265" s="57">
        <v>1.0746640000000001</v>
      </c>
      <c r="AA265" s="57">
        <v>0.99830600000000003</v>
      </c>
      <c r="AB265" s="57">
        <v>0.99830600000000003</v>
      </c>
      <c r="AC265" s="57">
        <v>1.001242</v>
      </c>
      <c r="AD265" s="57">
        <v>0.99374399999999996</v>
      </c>
      <c r="AE265" s="57">
        <v>1.083243</v>
      </c>
      <c r="AF265" s="57">
        <v>0.99597899999999995</v>
      </c>
      <c r="AG265" s="57">
        <v>0.99597899999999995</v>
      </c>
      <c r="AH265" s="57">
        <v>1.0488569999999999</v>
      </c>
      <c r="AI265" s="57">
        <v>1.0488569999999999</v>
      </c>
      <c r="AJ265" s="57">
        <v>1.004705</v>
      </c>
      <c r="AK265" s="57">
        <v>1.004705</v>
      </c>
      <c r="AL265" s="57">
        <v>1.0603480000000001</v>
      </c>
      <c r="AM265" s="57">
        <v>1.001242</v>
      </c>
      <c r="AN265" s="57">
        <v>1.001242</v>
      </c>
      <c r="AO265" s="57">
        <v>0.99830600000000003</v>
      </c>
      <c r="AP265" s="57">
        <v>1.0476989999999999</v>
      </c>
      <c r="AQ265" s="57">
        <v>1.0476989999999999</v>
      </c>
      <c r="AR265" s="57">
        <v>0.99736800000000003</v>
      </c>
      <c r="AS265" s="57">
        <v>0.99736800000000003</v>
      </c>
      <c r="AT265" s="57">
        <v>1.0154129999999999</v>
      </c>
    </row>
    <row r="266" spans="1:46" x14ac:dyDescent="0.25">
      <c r="A266" s="65">
        <v>2021</v>
      </c>
      <c r="B266" s="65">
        <v>12</v>
      </c>
      <c r="C266" s="63">
        <v>12</v>
      </c>
      <c r="D266" s="64">
        <v>1</v>
      </c>
      <c r="E266" s="5">
        <v>1.030799</v>
      </c>
      <c r="F266" s="57">
        <v>1.030799</v>
      </c>
      <c r="G266" s="57">
        <v>0.99074700000000004</v>
      </c>
      <c r="H266" s="57">
        <v>0.99074600000000002</v>
      </c>
      <c r="I266" s="57">
        <v>0.99220900000000001</v>
      </c>
      <c r="J266" s="57">
        <v>0.99220900000000001</v>
      </c>
      <c r="K266" s="57">
        <v>0.99448400000000003</v>
      </c>
      <c r="L266" s="57">
        <v>0.99448400000000003</v>
      </c>
      <c r="M266" s="57">
        <v>1.0465359999999999</v>
      </c>
      <c r="N266" s="57">
        <v>1.0465359999999999</v>
      </c>
      <c r="O266" s="57">
        <v>1.0181180000000001</v>
      </c>
      <c r="P266" s="57">
        <v>1.0181180000000001</v>
      </c>
      <c r="Q266" s="57">
        <v>1.027266</v>
      </c>
      <c r="R266" s="57">
        <v>1.0181180000000001</v>
      </c>
      <c r="S266" s="57">
        <v>1.0181180000000001</v>
      </c>
      <c r="T266" s="57">
        <v>1.030799</v>
      </c>
      <c r="U266" s="57">
        <v>1.030799</v>
      </c>
      <c r="V266" s="57">
        <v>1.055995</v>
      </c>
      <c r="W266" s="57">
        <v>1.0893330000000001</v>
      </c>
      <c r="X266" s="57">
        <v>1.0893330000000001</v>
      </c>
      <c r="Y266" s="57">
        <v>1.0690649999999999</v>
      </c>
      <c r="Z266" s="57">
        <v>1.0690649999999999</v>
      </c>
      <c r="AA266" s="57">
        <v>0.99448400000000003</v>
      </c>
      <c r="AB266" s="57">
        <v>0.99448400000000003</v>
      </c>
      <c r="AC266" s="57">
        <v>0.99705500000000002</v>
      </c>
      <c r="AD266" s="57">
        <v>0.98892800000000003</v>
      </c>
      <c r="AE266" s="57">
        <v>1.0841419999999999</v>
      </c>
      <c r="AF266" s="57">
        <v>0.99377899999999997</v>
      </c>
      <c r="AG266" s="57">
        <v>0.99377899999999997</v>
      </c>
      <c r="AH266" s="57">
        <v>1.0465359999999999</v>
      </c>
      <c r="AI266" s="57">
        <v>1.0465359999999999</v>
      </c>
      <c r="AJ266" s="57">
        <v>1.0080530000000001</v>
      </c>
      <c r="AK266" s="57">
        <v>1.0080530000000001</v>
      </c>
      <c r="AL266" s="57">
        <v>1.055995</v>
      </c>
      <c r="AM266" s="57">
        <v>0.99705500000000002</v>
      </c>
      <c r="AN266" s="57">
        <v>0.99705500000000002</v>
      </c>
      <c r="AO266" s="57">
        <v>0.99448400000000003</v>
      </c>
      <c r="AP266" s="57">
        <v>1.044613</v>
      </c>
      <c r="AQ266" s="57">
        <v>1.044613</v>
      </c>
      <c r="AR266" s="57">
        <v>0.99429599999999996</v>
      </c>
      <c r="AS266" s="57">
        <v>0.99429599999999996</v>
      </c>
      <c r="AT266" s="57">
        <v>1.0181180000000001</v>
      </c>
    </row>
    <row r="267" spans="1:46" x14ac:dyDescent="0.25">
      <c r="A267" s="65">
        <v>2021</v>
      </c>
      <c r="B267" s="65">
        <v>12</v>
      </c>
      <c r="C267" s="63">
        <v>12</v>
      </c>
      <c r="D267" s="64">
        <v>2</v>
      </c>
      <c r="E267" s="5">
        <v>1.030799</v>
      </c>
      <c r="F267" s="57">
        <v>1.030799</v>
      </c>
      <c r="G267" s="57">
        <v>0.99074700000000004</v>
      </c>
      <c r="H267" s="57">
        <v>0.99074600000000002</v>
      </c>
      <c r="I267" s="57">
        <v>0.99220900000000001</v>
      </c>
      <c r="J267" s="57">
        <v>0.99220900000000001</v>
      </c>
      <c r="K267" s="57">
        <v>0.99448400000000003</v>
      </c>
      <c r="L267" s="57">
        <v>0.99448400000000003</v>
      </c>
      <c r="M267" s="57">
        <v>1.0465359999999999</v>
      </c>
      <c r="N267" s="57">
        <v>1.0465359999999999</v>
      </c>
      <c r="O267" s="57">
        <v>1.0181180000000001</v>
      </c>
      <c r="P267" s="57">
        <v>1.0181180000000001</v>
      </c>
      <c r="Q267" s="57">
        <v>1.027266</v>
      </c>
      <c r="R267" s="57">
        <v>1.0181180000000001</v>
      </c>
      <c r="S267" s="57">
        <v>1.0181180000000001</v>
      </c>
      <c r="T267" s="57">
        <v>1.030799</v>
      </c>
      <c r="U267" s="57">
        <v>1.030799</v>
      </c>
      <c r="V267" s="57">
        <v>1.055995</v>
      </c>
      <c r="W267" s="57">
        <v>1.0893330000000001</v>
      </c>
      <c r="X267" s="57">
        <v>1.0893330000000001</v>
      </c>
      <c r="Y267" s="57">
        <v>1.0690649999999999</v>
      </c>
      <c r="Z267" s="57">
        <v>1.0690649999999999</v>
      </c>
      <c r="AA267" s="57">
        <v>0.99448400000000003</v>
      </c>
      <c r="AB267" s="57">
        <v>0.99448400000000003</v>
      </c>
      <c r="AC267" s="57">
        <v>0.99705500000000002</v>
      </c>
      <c r="AD267" s="57">
        <v>0.98892800000000003</v>
      </c>
      <c r="AE267" s="57">
        <v>1.0841419999999999</v>
      </c>
      <c r="AF267" s="57">
        <v>0.99377899999999997</v>
      </c>
      <c r="AG267" s="57">
        <v>0.99377899999999997</v>
      </c>
      <c r="AH267" s="57">
        <v>1.0465359999999999</v>
      </c>
      <c r="AI267" s="57">
        <v>1.0465359999999999</v>
      </c>
      <c r="AJ267" s="57">
        <v>1.0080530000000001</v>
      </c>
      <c r="AK267" s="57">
        <v>1.0080530000000001</v>
      </c>
      <c r="AL267" s="57">
        <v>1.055995</v>
      </c>
      <c r="AM267" s="57">
        <v>0.99705500000000002</v>
      </c>
      <c r="AN267" s="57">
        <v>0.99705500000000002</v>
      </c>
      <c r="AO267" s="57">
        <v>0.99448400000000003</v>
      </c>
      <c r="AP267" s="57">
        <v>1.044613</v>
      </c>
      <c r="AQ267" s="57">
        <v>1.044613</v>
      </c>
      <c r="AR267" s="57">
        <v>0.99429599999999996</v>
      </c>
      <c r="AS267" s="57">
        <v>0.99429599999999996</v>
      </c>
      <c r="AT267" s="57">
        <v>1.0181180000000001</v>
      </c>
    </row>
    <row r="268" spans="1:46" x14ac:dyDescent="0.25">
      <c r="A268" s="65">
        <v>2021</v>
      </c>
      <c r="B268" s="65">
        <v>12</v>
      </c>
      <c r="C268" s="63">
        <v>12</v>
      </c>
      <c r="D268" s="64">
        <v>3</v>
      </c>
      <c r="E268" s="5">
        <v>1.030799</v>
      </c>
      <c r="F268" s="57">
        <v>1.030799</v>
      </c>
      <c r="G268" s="57">
        <v>0.99074700000000004</v>
      </c>
      <c r="H268" s="57">
        <v>0.99074600000000002</v>
      </c>
      <c r="I268" s="57">
        <v>0.99220900000000001</v>
      </c>
      <c r="J268" s="57">
        <v>0.99220900000000001</v>
      </c>
      <c r="K268" s="57">
        <v>0.99448400000000003</v>
      </c>
      <c r="L268" s="57">
        <v>0.99448400000000003</v>
      </c>
      <c r="M268" s="57">
        <v>1.0465359999999999</v>
      </c>
      <c r="N268" s="57">
        <v>1.0465359999999999</v>
      </c>
      <c r="O268" s="57">
        <v>1.0181180000000001</v>
      </c>
      <c r="P268" s="57">
        <v>1.0181180000000001</v>
      </c>
      <c r="Q268" s="57">
        <v>1.027266</v>
      </c>
      <c r="R268" s="57">
        <v>1.0181180000000001</v>
      </c>
      <c r="S268" s="57">
        <v>1.0181180000000001</v>
      </c>
      <c r="T268" s="57">
        <v>1.030799</v>
      </c>
      <c r="U268" s="57">
        <v>1.030799</v>
      </c>
      <c r="V268" s="57">
        <v>1.055995</v>
      </c>
      <c r="W268" s="57">
        <v>1.0893330000000001</v>
      </c>
      <c r="X268" s="57">
        <v>1.0893330000000001</v>
      </c>
      <c r="Y268" s="57">
        <v>1.0690649999999999</v>
      </c>
      <c r="Z268" s="57">
        <v>1.0690649999999999</v>
      </c>
      <c r="AA268" s="57">
        <v>0.99448400000000003</v>
      </c>
      <c r="AB268" s="57">
        <v>0.99448400000000003</v>
      </c>
      <c r="AC268" s="57">
        <v>0.99705500000000002</v>
      </c>
      <c r="AD268" s="57">
        <v>0.98892800000000003</v>
      </c>
      <c r="AE268" s="57">
        <v>1.0841419999999999</v>
      </c>
      <c r="AF268" s="57">
        <v>0.99377899999999997</v>
      </c>
      <c r="AG268" s="57">
        <v>0.99377899999999997</v>
      </c>
      <c r="AH268" s="57">
        <v>1.0465359999999999</v>
      </c>
      <c r="AI268" s="57">
        <v>1.0465359999999999</v>
      </c>
      <c r="AJ268" s="57">
        <v>1.0080530000000001</v>
      </c>
      <c r="AK268" s="57">
        <v>1.0080530000000001</v>
      </c>
      <c r="AL268" s="57">
        <v>1.055995</v>
      </c>
      <c r="AM268" s="57">
        <v>0.99705500000000002</v>
      </c>
      <c r="AN268" s="57">
        <v>0.99705500000000002</v>
      </c>
      <c r="AO268" s="57">
        <v>0.99448400000000003</v>
      </c>
      <c r="AP268" s="57">
        <v>1.044613</v>
      </c>
      <c r="AQ268" s="57">
        <v>1.044613</v>
      </c>
      <c r="AR268" s="57">
        <v>0.99429599999999996</v>
      </c>
      <c r="AS268" s="57">
        <v>0.99429599999999996</v>
      </c>
      <c r="AT268" s="57">
        <v>1.0181180000000001</v>
      </c>
    </row>
    <row r="269" spans="1:46" x14ac:dyDescent="0.25">
      <c r="A269" s="65">
        <v>2021</v>
      </c>
      <c r="B269" s="65">
        <v>12</v>
      </c>
      <c r="C269" s="63">
        <v>12</v>
      </c>
      <c r="D269" s="64">
        <v>4</v>
      </c>
      <c r="E269" s="5">
        <v>1.030799</v>
      </c>
      <c r="F269" s="57">
        <v>1.030799</v>
      </c>
      <c r="G269" s="57">
        <v>0.99074700000000004</v>
      </c>
      <c r="H269" s="57">
        <v>0.99074600000000002</v>
      </c>
      <c r="I269" s="57">
        <v>0.99220900000000001</v>
      </c>
      <c r="J269" s="57">
        <v>0.99220900000000001</v>
      </c>
      <c r="K269" s="57">
        <v>0.99448400000000003</v>
      </c>
      <c r="L269" s="57">
        <v>0.99448400000000003</v>
      </c>
      <c r="M269" s="57">
        <v>1.0465359999999999</v>
      </c>
      <c r="N269" s="57">
        <v>1.0465359999999999</v>
      </c>
      <c r="O269" s="57">
        <v>1.0181180000000001</v>
      </c>
      <c r="P269" s="57">
        <v>1.0181180000000001</v>
      </c>
      <c r="Q269" s="57">
        <v>1.027266</v>
      </c>
      <c r="R269" s="57">
        <v>1.0181180000000001</v>
      </c>
      <c r="S269" s="57">
        <v>1.0181180000000001</v>
      </c>
      <c r="T269" s="57">
        <v>1.030799</v>
      </c>
      <c r="U269" s="57">
        <v>1.030799</v>
      </c>
      <c r="V269" s="57">
        <v>1.055995</v>
      </c>
      <c r="W269" s="57">
        <v>1.0893330000000001</v>
      </c>
      <c r="X269" s="57">
        <v>1.0893330000000001</v>
      </c>
      <c r="Y269" s="57">
        <v>1.0690649999999999</v>
      </c>
      <c r="Z269" s="57">
        <v>1.0690649999999999</v>
      </c>
      <c r="AA269" s="57">
        <v>0.99448400000000003</v>
      </c>
      <c r="AB269" s="57">
        <v>0.99448400000000003</v>
      </c>
      <c r="AC269" s="57">
        <v>0.99705500000000002</v>
      </c>
      <c r="AD269" s="57">
        <v>0.98892800000000003</v>
      </c>
      <c r="AE269" s="57">
        <v>1.0841419999999999</v>
      </c>
      <c r="AF269" s="57">
        <v>0.99377899999999997</v>
      </c>
      <c r="AG269" s="57">
        <v>0.99377899999999997</v>
      </c>
      <c r="AH269" s="57">
        <v>1.0465359999999999</v>
      </c>
      <c r="AI269" s="57">
        <v>1.0465359999999999</v>
      </c>
      <c r="AJ269" s="57">
        <v>1.0080530000000001</v>
      </c>
      <c r="AK269" s="57">
        <v>1.0080530000000001</v>
      </c>
      <c r="AL269" s="57">
        <v>1.055995</v>
      </c>
      <c r="AM269" s="57">
        <v>0.99705500000000002</v>
      </c>
      <c r="AN269" s="57">
        <v>0.99705500000000002</v>
      </c>
      <c r="AO269" s="57">
        <v>0.99448400000000003</v>
      </c>
      <c r="AP269" s="57">
        <v>1.044613</v>
      </c>
      <c r="AQ269" s="57">
        <v>1.044613</v>
      </c>
      <c r="AR269" s="57">
        <v>0.99429599999999996</v>
      </c>
      <c r="AS269" s="57">
        <v>0.99429599999999996</v>
      </c>
      <c r="AT269" s="57">
        <v>1.0181180000000001</v>
      </c>
    </row>
    <row r="270" spans="1:46" x14ac:dyDescent="0.25">
      <c r="A270" s="65">
        <v>2021</v>
      </c>
      <c r="B270" s="65">
        <v>12</v>
      </c>
      <c r="C270" s="63">
        <v>12</v>
      </c>
      <c r="D270" s="64">
        <v>5</v>
      </c>
      <c r="E270" s="5">
        <v>1.030799</v>
      </c>
      <c r="F270" s="57">
        <v>1.030799</v>
      </c>
      <c r="G270" s="57">
        <v>0.99074700000000004</v>
      </c>
      <c r="H270" s="57">
        <v>0.99074600000000002</v>
      </c>
      <c r="I270" s="57">
        <v>0.99220900000000001</v>
      </c>
      <c r="J270" s="57">
        <v>0.99220900000000001</v>
      </c>
      <c r="K270" s="57">
        <v>0.99448400000000003</v>
      </c>
      <c r="L270" s="57">
        <v>0.99448400000000003</v>
      </c>
      <c r="M270" s="57">
        <v>1.0465359999999999</v>
      </c>
      <c r="N270" s="57">
        <v>1.0465359999999999</v>
      </c>
      <c r="O270" s="57">
        <v>1.0181180000000001</v>
      </c>
      <c r="P270" s="57">
        <v>1.0181180000000001</v>
      </c>
      <c r="Q270" s="57">
        <v>1.027266</v>
      </c>
      <c r="R270" s="57">
        <v>1.0181180000000001</v>
      </c>
      <c r="S270" s="57">
        <v>1.0181180000000001</v>
      </c>
      <c r="T270" s="57">
        <v>1.030799</v>
      </c>
      <c r="U270" s="57">
        <v>1.030799</v>
      </c>
      <c r="V270" s="57">
        <v>1.055995</v>
      </c>
      <c r="W270" s="57">
        <v>1.0893330000000001</v>
      </c>
      <c r="X270" s="57">
        <v>1.0893330000000001</v>
      </c>
      <c r="Y270" s="57">
        <v>1.0690649999999999</v>
      </c>
      <c r="Z270" s="57">
        <v>1.0690649999999999</v>
      </c>
      <c r="AA270" s="57">
        <v>0.99448400000000003</v>
      </c>
      <c r="AB270" s="57">
        <v>0.99448400000000003</v>
      </c>
      <c r="AC270" s="57">
        <v>0.99705500000000002</v>
      </c>
      <c r="AD270" s="57">
        <v>0.98892800000000003</v>
      </c>
      <c r="AE270" s="57">
        <v>1.0841419999999999</v>
      </c>
      <c r="AF270" s="57">
        <v>0.99377899999999997</v>
      </c>
      <c r="AG270" s="57">
        <v>0.99377899999999997</v>
      </c>
      <c r="AH270" s="57">
        <v>1.0465359999999999</v>
      </c>
      <c r="AI270" s="57">
        <v>1.0465359999999999</v>
      </c>
      <c r="AJ270" s="57">
        <v>1.0080530000000001</v>
      </c>
      <c r="AK270" s="57">
        <v>1.0080530000000001</v>
      </c>
      <c r="AL270" s="57">
        <v>1.055995</v>
      </c>
      <c r="AM270" s="57">
        <v>0.99705500000000002</v>
      </c>
      <c r="AN270" s="57">
        <v>0.99705500000000002</v>
      </c>
      <c r="AO270" s="57">
        <v>0.99448400000000003</v>
      </c>
      <c r="AP270" s="57">
        <v>1.044613</v>
      </c>
      <c r="AQ270" s="57">
        <v>1.044613</v>
      </c>
      <c r="AR270" s="57">
        <v>0.99429599999999996</v>
      </c>
      <c r="AS270" s="57">
        <v>0.99429599999999996</v>
      </c>
      <c r="AT270" s="57">
        <v>1.0181180000000001</v>
      </c>
    </row>
    <row r="271" spans="1:46" x14ac:dyDescent="0.25">
      <c r="A271" s="65">
        <v>2021</v>
      </c>
      <c r="B271" s="65">
        <v>12</v>
      </c>
      <c r="C271" s="63">
        <v>12</v>
      </c>
      <c r="D271" s="64">
        <v>6</v>
      </c>
      <c r="E271" s="5">
        <v>1.030799</v>
      </c>
      <c r="F271" s="57">
        <v>1.030799</v>
      </c>
      <c r="G271" s="57">
        <v>0.99074700000000004</v>
      </c>
      <c r="H271" s="57">
        <v>0.99074600000000002</v>
      </c>
      <c r="I271" s="57">
        <v>0.99220900000000001</v>
      </c>
      <c r="J271" s="57">
        <v>0.99220900000000001</v>
      </c>
      <c r="K271" s="57">
        <v>0.99448400000000003</v>
      </c>
      <c r="L271" s="57">
        <v>0.99448400000000003</v>
      </c>
      <c r="M271" s="57">
        <v>1.0465359999999999</v>
      </c>
      <c r="N271" s="57">
        <v>1.0465359999999999</v>
      </c>
      <c r="O271" s="57">
        <v>1.0181180000000001</v>
      </c>
      <c r="P271" s="57">
        <v>1.0181180000000001</v>
      </c>
      <c r="Q271" s="57">
        <v>1.027266</v>
      </c>
      <c r="R271" s="57">
        <v>1.0181180000000001</v>
      </c>
      <c r="S271" s="57">
        <v>1.0181180000000001</v>
      </c>
      <c r="T271" s="57">
        <v>1.030799</v>
      </c>
      <c r="U271" s="57">
        <v>1.030799</v>
      </c>
      <c r="V271" s="57">
        <v>1.055995</v>
      </c>
      <c r="W271" s="57">
        <v>1.0893330000000001</v>
      </c>
      <c r="X271" s="57">
        <v>1.0893330000000001</v>
      </c>
      <c r="Y271" s="57">
        <v>1.0690649999999999</v>
      </c>
      <c r="Z271" s="57">
        <v>1.0690649999999999</v>
      </c>
      <c r="AA271" s="57">
        <v>0.99448400000000003</v>
      </c>
      <c r="AB271" s="57">
        <v>0.99448400000000003</v>
      </c>
      <c r="AC271" s="57">
        <v>0.99705500000000002</v>
      </c>
      <c r="AD271" s="57">
        <v>0.98892800000000003</v>
      </c>
      <c r="AE271" s="57">
        <v>1.0841419999999999</v>
      </c>
      <c r="AF271" s="57">
        <v>0.99377899999999997</v>
      </c>
      <c r="AG271" s="57">
        <v>0.99377899999999997</v>
      </c>
      <c r="AH271" s="57">
        <v>1.0465359999999999</v>
      </c>
      <c r="AI271" s="57">
        <v>1.0465359999999999</v>
      </c>
      <c r="AJ271" s="57">
        <v>1.0080530000000001</v>
      </c>
      <c r="AK271" s="57">
        <v>1.0080530000000001</v>
      </c>
      <c r="AL271" s="57">
        <v>1.055995</v>
      </c>
      <c r="AM271" s="57">
        <v>0.99705500000000002</v>
      </c>
      <c r="AN271" s="57">
        <v>0.99705500000000002</v>
      </c>
      <c r="AO271" s="57">
        <v>0.99448400000000003</v>
      </c>
      <c r="AP271" s="57">
        <v>1.044613</v>
      </c>
      <c r="AQ271" s="57">
        <v>1.044613</v>
      </c>
      <c r="AR271" s="57">
        <v>0.99429599999999996</v>
      </c>
      <c r="AS271" s="57">
        <v>0.99429599999999996</v>
      </c>
      <c r="AT271" s="57">
        <v>1.0181180000000001</v>
      </c>
    </row>
    <row r="272" spans="1:46" x14ac:dyDescent="0.25">
      <c r="A272" s="65">
        <v>2021</v>
      </c>
      <c r="B272" s="65">
        <v>12</v>
      </c>
      <c r="C272" s="63">
        <v>12</v>
      </c>
      <c r="D272" s="64">
        <v>7</v>
      </c>
      <c r="E272" s="5">
        <v>1.030799</v>
      </c>
      <c r="F272" s="57">
        <v>1.030799</v>
      </c>
      <c r="G272" s="57">
        <v>0.99074700000000004</v>
      </c>
      <c r="H272" s="57">
        <v>0.99074600000000002</v>
      </c>
      <c r="I272" s="57">
        <v>0.99220900000000001</v>
      </c>
      <c r="J272" s="57">
        <v>0.99220900000000001</v>
      </c>
      <c r="K272" s="57">
        <v>0.99448400000000003</v>
      </c>
      <c r="L272" s="57">
        <v>0.99448400000000003</v>
      </c>
      <c r="M272" s="57">
        <v>1.0465359999999999</v>
      </c>
      <c r="N272" s="57">
        <v>1.0465359999999999</v>
      </c>
      <c r="O272" s="57">
        <v>1.0181180000000001</v>
      </c>
      <c r="P272" s="57">
        <v>1.0181180000000001</v>
      </c>
      <c r="Q272" s="57">
        <v>1.027266</v>
      </c>
      <c r="R272" s="57">
        <v>1.0181180000000001</v>
      </c>
      <c r="S272" s="57">
        <v>1.0181180000000001</v>
      </c>
      <c r="T272" s="57">
        <v>1.030799</v>
      </c>
      <c r="U272" s="57">
        <v>1.030799</v>
      </c>
      <c r="V272" s="57">
        <v>1.055995</v>
      </c>
      <c r="W272" s="57">
        <v>1.0893330000000001</v>
      </c>
      <c r="X272" s="57">
        <v>1.0893330000000001</v>
      </c>
      <c r="Y272" s="57">
        <v>1.0690649999999999</v>
      </c>
      <c r="Z272" s="57">
        <v>1.0690649999999999</v>
      </c>
      <c r="AA272" s="57">
        <v>0.99448400000000003</v>
      </c>
      <c r="AB272" s="57">
        <v>0.99448400000000003</v>
      </c>
      <c r="AC272" s="57">
        <v>0.99705500000000002</v>
      </c>
      <c r="AD272" s="57">
        <v>0.98892800000000003</v>
      </c>
      <c r="AE272" s="57">
        <v>1.0841419999999999</v>
      </c>
      <c r="AF272" s="57">
        <v>0.99377899999999997</v>
      </c>
      <c r="AG272" s="57">
        <v>0.99377899999999997</v>
      </c>
      <c r="AH272" s="57">
        <v>1.0465359999999999</v>
      </c>
      <c r="AI272" s="57">
        <v>1.0465359999999999</v>
      </c>
      <c r="AJ272" s="57">
        <v>1.0080530000000001</v>
      </c>
      <c r="AK272" s="57">
        <v>1.0080530000000001</v>
      </c>
      <c r="AL272" s="57">
        <v>1.055995</v>
      </c>
      <c r="AM272" s="57">
        <v>0.99705500000000002</v>
      </c>
      <c r="AN272" s="57">
        <v>0.99705500000000002</v>
      </c>
      <c r="AO272" s="57">
        <v>0.99448400000000003</v>
      </c>
      <c r="AP272" s="57">
        <v>1.044613</v>
      </c>
      <c r="AQ272" s="57">
        <v>1.044613</v>
      </c>
      <c r="AR272" s="57">
        <v>0.99429599999999996</v>
      </c>
      <c r="AS272" s="57">
        <v>0.99429599999999996</v>
      </c>
      <c r="AT272" s="57">
        <v>1.0181180000000001</v>
      </c>
    </row>
    <row r="273" spans="1:46" x14ac:dyDescent="0.25">
      <c r="A273" s="65">
        <v>2021</v>
      </c>
      <c r="B273" s="65">
        <v>12</v>
      </c>
      <c r="C273" s="63">
        <v>12</v>
      </c>
      <c r="D273" s="64">
        <v>8</v>
      </c>
      <c r="E273" s="5">
        <v>1.030799</v>
      </c>
      <c r="F273" s="57">
        <v>1.030799</v>
      </c>
      <c r="G273" s="57">
        <v>0.99074700000000004</v>
      </c>
      <c r="H273" s="57">
        <v>0.99074600000000002</v>
      </c>
      <c r="I273" s="57">
        <v>0.99220900000000001</v>
      </c>
      <c r="J273" s="57">
        <v>0.99220900000000001</v>
      </c>
      <c r="K273" s="57">
        <v>0.99448400000000003</v>
      </c>
      <c r="L273" s="57">
        <v>0.99448400000000003</v>
      </c>
      <c r="M273" s="57">
        <v>1.0465359999999999</v>
      </c>
      <c r="N273" s="57">
        <v>1.0465359999999999</v>
      </c>
      <c r="O273" s="57">
        <v>1.0181180000000001</v>
      </c>
      <c r="P273" s="57">
        <v>1.0181180000000001</v>
      </c>
      <c r="Q273" s="57">
        <v>1.027266</v>
      </c>
      <c r="R273" s="57">
        <v>1.0181180000000001</v>
      </c>
      <c r="S273" s="57">
        <v>1.0181180000000001</v>
      </c>
      <c r="T273" s="57">
        <v>1.030799</v>
      </c>
      <c r="U273" s="57">
        <v>1.030799</v>
      </c>
      <c r="V273" s="57">
        <v>1.055995</v>
      </c>
      <c r="W273" s="57">
        <v>1.0893330000000001</v>
      </c>
      <c r="X273" s="57">
        <v>1.0893330000000001</v>
      </c>
      <c r="Y273" s="57">
        <v>1.0690649999999999</v>
      </c>
      <c r="Z273" s="57">
        <v>1.0690649999999999</v>
      </c>
      <c r="AA273" s="57">
        <v>0.99448400000000003</v>
      </c>
      <c r="AB273" s="57">
        <v>0.99448400000000003</v>
      </c>
      <c r="AC273" s="57">
        <v>0.99705500000000002</v>
      </c>
      <c r="AD273" s="57">
        <v>0.98892800000000003</v>
      </c>
      <c r="AE273" s="57">
        <v>1.0841419999999999</v>
      </c>
      <c r="AF273" s="57">
        <v>0.99377899999999997</v>
      </c>
      <c r="AG273" s="57">
        <v>0.99377899999999997</v>
      </c>
      <c r="AH273" s="57">
        <v>1.0465359999999999</v>
      </c>
      <c r="AI273" s="57">
        <v>1.0465359999999999</v>
      </c>
      <c r="AJ273" s="57">
        <v>1.0080530000000001</v>
      </c>
      <c r="AK273" s="57">
        <v>1.0080530000000001</v>
      </c>
      <c r="AL273" s="57">
        <v>1.055995</v>
      </c>
      <c r="AM273" s="57">
        <v>0.99705500000000002</v>
      </c>
      <c r="AN273" s="57">
        <v>0.99705500000000002</v>
      </c>
      <c r="AO273" s="57">
        <v>0.99448400000000003</v>
      </c>
      <c r="AP273" s="57">
        <v>1.044613</v>
      </c>
      <c r="AQ273" s="57">
        <v>1.044613</v>
      </c>
      <c r="AR273" s="57">
        <v>0.99429599999999996</v>
      </c>
      <c r="AS273" s="57">
        <v>0.99429599999999996</v>
      </c>
      <c r="AT273" s="57">
        <v>1.0181180000000001</v>
      </c>
    </row>
    <row r="274" spans="1:46" x14ac:dyDescent="0.25">
      <c r="A274" s="65">
        <v>2021</v>
      </c>
      <c r="B274" s="65">
        <v>12</v>
      </c>
      <c r="C274" s="63">
        <v>12</v>
      </c>
      <c r="D274" s="64">
        <v>9</v>
      </c>
      <c r="E274" s="5">
        <v>1.030799</v>
      </c>
      <c r="F274" s="57">
        <v>1.030799</v>
      </c>
      <c r="G274" s="57">
        <v>0.99074700000000004</v>
      </c>
      <c r="H274" s="57">
        <v>0.99074600000000002</v>
      </c>
      <c r="I274" s="57">
        <v>0.99220900000000001</v>
      </c>
      <c r="J274" s="57">
        <v>0.99220900000000001</v>
      </c>
      <c r="K274" s="57">
        <v>0.99448400000000003</v>
      </c>
      <c r="L274" s="57">
        <v>0.99448400000000003</v>
      </c>
      <c r="M274" s="57">
        <v>1.0465359999999999</v>
      </c>
      <c r="N274" s="57">
        <v>1.0465359999999999</v>
      </c>
      <c r="O274" s="57">
        <v>1.0181180000000001</v>
      </c>
      <c r="P274" s="57">
        <v>1.0181180000000001</v>
      </c>
      <c r="Q274" s="57">
        <v>1.027266</v>
      </c>
      <c r="R274" s="57">
        <v>1.0181180000000001</v>
      </c>
      <c r="S274" s="57">
        <v>1.0181180000000001</v>
      </c>
      <c r="T274" s="57">
        <v>1.030799</v>
      </c>
      <c r="U274" s="57">
        <v>1.030799</v>
      </c>
      <c r="V274" s="57">
        <v>1.055995</v>
      </c>
      <c r="W274" s="57">
        <v>1.0893330000000001</v>
      </c>
      <c r="X274" s="57">
        <v>1.0893330000000001</v>
      </c>
      <c r="Y274" s="57">
        <v>1.0690649999999999</v>
      </c>
      <c r="Z274" s="57">
        <v>1.0690649999999999</v>
      </c>
      <c r="AA274" s="57">
        <v>0.99448400000000003</v>
      </c>
      <c r="AB274" s="57">
        <v>0.99448400000000003</v>
      </c>
      <c r="AC274" s="57">
        <v>0.99705500000000002</v>
      </c>
      <c r="AD274" s="57">
        <v>0.98892800000000003</v>
      </c>
      <c r="AE274" s="57">
        <v>1.0841419999999999</v>
      </c>
      <c r="AF274" s="57">
        <v>0.99377899999999997</v>
      </c>
      <c r="AG274" s="57">
        <v>0.99377899999999997</v>
      </c>
      <c r="AH274" s="57">
        <v>1.0465359999999999</v>
      </c>
      <c r="AI274" s="57">
        <v>1.0465359999999999</v>
      </c>
      <c r="AJ274" s="57">
        <v>1.0080530000000001</v>
      </c>
      <c r="AK274" s="57">
        <v>1.0080530000000001</v>
      </c>
      <c r="AL274" s="57">
        <v>1.055995</v>
      </c>
      <c r="AM274" s="57">
        <v>0.99705500000000002</v>
      </c>
      <c r="AN274" s="57">
        <v>0.99705500000000002</v>
      </c>
      <c r="AO274" s="57">
        <v>0.99448400000000003</v>
      </c>
      <c r="AP274" s="57">
        <v>1.044613</v>
      </c>
      <c r="AQ274" s="57">
        <v>1.044613</v>
      </c>
      <c r="AR274" s="57">
        <v>0.99429599999999996</v>
      </c>
      <c r="AS274" s="57">
        <v>0.99429599999999996</v>
      </c>
      <c r="AT274" s="57">
        <v>1.0181180000000001</v>
      </c>
    </row>
    <row r="275" spans="1:46" x14ac:dyDescent="0.25">
      <c r="A275" s="65">
        <v>2021</v>
      </c>
      <c r="B275" s="65">
        <v>12</v>
      </c>
      <c r="C275" s="63">
        <v>12</v>
      </c>
      <c r="D275" s="64">
        <v>10</v>
      </c>
      <c r="E275" s="5">
        <v>1.030799</v>
      </c>
      <c r="F275" s="57">
        <v>1.030799</v>
      </c>
      <c r="G275" s="57">
        <v>0.99074700000000004</v>
      </c>
      <c r="H275" s="57">
        <v>0.99074600000000002</v>
      </c>
      <c r="I275" s="57">
        <v>0.99220900000000001</v>
      </c>
      <c r="J275" s="57">
        <v>0.99220900000000001</v>
      </c>
      <c r="K275" s="57">
        <v>0.99448400000000003</v>
      </c>
      <c r="L275" s="57">
        <v>0.99448400000000003</v>
      </c>
      <c r="M275" s="57">
        <v>1.0465359999999999</v>
      </c>
      <c r="N275" s="57">
        <v>1.0465359999999999</v>
      </c>
      <c r="O275" s="57">
        <v>1.0181180000000001</v>
      </c>
      <c r="P275" s="57">
        <v>1.0181180000000001</v>
      </c>
      <c r="Q275" s="57">
        <v>1.027266</v>
      </c>
      <c r="R275" s="57">
        <v>1.0181180000000001</v>
      </c>
      <c r="S275" s="57">
        <v>1.0181180000000001</v>
      </c>
      <c r="T275" s="57">
        <v>1.030799</v>
      </c>
      <c r="U275" s="57">
        <v>1.030799</v>
      </c>
      <c r="V275" s="57">
        <v>1.055995</v>
      </c>
      <c r="W275" s="57">
        <v>1.0893330000000001</v>
      </c>
      <c r="X275" s="57">
        <v>1.0893330000000001</v>
      </c>
      <c r="Y275" s="57">
        <v>1.0690649999999999</v>
      </c>
      <c r="Z275" s="57">
        <v>1.0690649999999999</v>
      </c>
      <c r="AA275" s="57">
        <v>0.99448400000000003</v>
      </c>
      <c r="AB275" s="57">
        <v>0.99448400000000003</v>
      </c>
      <c r="AC275" s="57">
        <v>0.99705500000000002</v>
      </c>
      <c r="AD275" s="57">
        <v>0.98892800000000003</v>
      </c>
      <c r="AE275" s="57">
        <v>1.0841419999999999</v>
      </c>
      <c r="AF275" s="57">
        <v>0.99377899999999997</v>
      </c>
      <c r="AG275" s="57">
        <v>0.99377899999999997</v>
      </c>
      <c r="AH275" s="57">
        <v>1.0465359999999999</v>
      </c>
      <c r="AI275" s="57">
        <v>1.0465359999999999</v>
      </c>
      <c r="AJ275" s="57">
        <v>1.0080530000000001</v>
      </c>
      <c r="AK275" s="57">
        <v>1.0080530000000001</v>
      </c>
      <c r="AL275" s="57">
        <v>1.055995</v>
      </c>
      <c r="AM275" s="57">
        <v>0.99705500000000002</v>
      </c>
      <c r="AN275" s="57">
        <v>0.99705500000000002</v>
      </c>
      <c r="AO275" s="57">
        <v>0.99448400000000003</v>
      </c>
      <c r="AP275" s="57">
        <v>1.044613</v>
      </c>
      <c r="AQ275" s="57">
        <v>1.044613</v>
      </c>
      <c r="AR275" s="57">
        <v>0.99429599999999996</v>
      </c>
      <c r="AS275" s="57">
        <v>0.99429599999999996</v>
      </c>
      <c r="AT275" s="57">
        <v>1.0181180000000001</v>
      </c>
    </row>
    <row r="276" spans="1:46" x14ac:dyDescent="0.25">
      <c r="A276" s="65">
        <v>2021</v>
      </c>
      <c r="B276" s="65">
        <v>12</v>
      </c>
      <c r="C276" s="63">
        <v>12</v>
      </c>
      <c r="D276" s="64">
        <v>11</v>
      </c>
      <c r="E276" s="5">
        <v>1.030799</v>
      </c>
      <c r="F276" s="57">
        <v>1.030799</v>
      </c>
      <c r="G276" s="57">
        <v>0.99074700000000004</v>
      </c>
      <c r="H276" s="57">
        <v>0.99074600000000002</v>
      </c>
      <c r="I276" s="57">
        <v>0.99220900000000001</v>
      </c>
      <c r="J276" s="57">
        <v>0.99220900000000001</v>
      </c>
      <c r="K276" s="57">
        <v>0.99448400000000003</v>
      </c>
      <c r="L276" s="57">
        <v>0.99448400000000003</v>
      </c>
      <c r="M276" s="57">
        <v>1.0465359999999999</v>
      </c>
      <c r="N276" s="57">
        <v>1.0465359999999999</v>
      </c>
      <c r="O276" s="57">
        <v>1.0181180000000001</v>
      </c>
      <c r="P276" s="57">
        <v>1.0181180000000001</v>
      </c>
      <c r="Q276" s="57">
        <v>1.027266</v>
      </c>
      <c r="R276" s="57">
        <v>1.0181180000000001</v>
      </c>
      <c r="S276" s="57">
        <v>1.0181180000000001</v>
      </c>
      <c r="T276" s="57">
        <v>1.030799</v>
      </c>
      <c r="U276" s="57">
        <v>1.030799</v>
      </c>
      <c r="V276" s="57">
        <v>1.055995</v>
      </c>
      <c r="W276" s="57">
        <v>1.0893330000000001</v>
      </c>
      <c r="X276" s="57">
        <v>1.0893330000000001</v>
      </c>
      <c r="Y276" s="57">
        <v>1.0690649999999999</v>
      </c>
      <c r="Z276" s="57">
        <v>1.0690649999999999</v>
      </c>
      <c r="AA276" s="57">
        <v>0.99448400000000003</v>
      </c>
      <c r="AB276" s="57">
        <v>0.99448400000000003</v>
      </c>
      <c r="AC276" s="57">
        <v>0.99705500000000002</v>
      </c>
      <c r="AD276" s="57">
        <v>0.98892800000000003</v>
      </c>
      <c r="AE276" s="57">
        <v>1.0841419999999999</v>
      </c>
      <c r="AF276" s="57">
        <v>0.99377899999999997</v>
      </c>
      <c r="AG276" s="57">
        <v>0.99377899999999997</v>
      </c>
      <c r="AH276" s="57">
        <v>1.0465359999999999</v>
      </c>
      <c r="AI276" s="57">
        <v>1.0465359999999999</v>
      </c>
      <c r="AJ276" s="57">
        <v>1.0080530000000001</v>
      </c>
      <c r="AK276" s="57">
        <v>1.0080530000000001</v>
      </c>
      <c r="AL276" s="57">
        <v>1.055995</v>
      </c>
      <c r="AM276" s="57">
        <v>0.99705500000000002</v>
      </c>
      <c r="AN276" s="57">
        <v>0.99705500000000002</v>
      </c>
      <c r="AO276" s="57">
        <v>0.99448400000000003</v>
      </c>
      <c r="AP276" s="57">
        <v>1.044613</v>
      </c>
      <c r="AQ276" s="57">
        <v>1.044613</v>
      </c>
      <c r="AR276" s="57">
        <v>0.99429599999999996</v>
      </c>
      <c r="AS276" s="57">
        <v>0.99429599999999996</v>
      </c>
      <c r="AT276" s="57">
        <v>1.0181180000000001</v>
      </c>
    </row>
    <row r="277" spans="1:46" x14ac:dyDescent="0.25">
      <c r="A277" s="65">
        <v>2021</v>
      </c>
      <c r="B277" s="65">
        <v>12</v>
      </c>
      <c r="C277" s="63">
        <v>12</v>
      </c>
      <c r="D277" s="64">
        <v>12</v>
      </c>
      <c r="E277" s="5">
        <v>1.030799</v>
      </c>
      <c r="F277" s="57">
        <v>1.030799</v>
      </c>
      <c r="G277" s="57">
        <v>0.99074700000000004</v>
      </c>
      <c r="H277" s="57">
        <v>0.99074600000000002</v>
      </c>
      <c r="I277" s="57">
        <v>0.99220900000000001</v>
      </c>
      <c r="J277" s="57">
        <v>0.99220900000000001</v>
      </c>
      <c r="K277" s="57">
        <v>0.99448400000000003</v>
      </c>
      <c r="L277" s="57">
        <v>0.99448400000000003</v>
      </c>
      <c r="M277" s="57">
        <v>1.0465359999999999</v>
      </c>
      <c r="N277" s="57">
        <v>1.0465359999999999</v>
      </c>
      <c r="O277" s="57">
        <v>1.0181180000000001</v>
      </c>
      <c r="P277" s="57">
        <v>1.0181180000000001</v>
      </c>
      <c r="Q277" s="57">
        <v>1.027266</v>
      </c>
      <c r="R277" s="57">
        <v>1.0181180000000001</v>
      </c>
      <c r="S277" s="57">
        <v>1.0181180000000001</v>
      </c>
      <c r="T277" s="57">
        <v>1.030799</v>
      </c>
      <c r="U277" s="57">
        <v>1.030799</v>
      </c>
      <c r="V277" s="57">
        <v>1.055995</v>
      </c>
      <c r="W277" s="57">
        <v>1.0893330000000001</v>
      </c>
      <c r="X277" s="57">
        <v>1.0893330000000001</v>
      </c>
      <c r="Y277" s="57">
        <v>1.0690649999999999</v>
      </c>
      <c r="Z277" s="57">
        <v>1.0690649999999999</v>
      </c>
      <c r="AA277" s="57">
        <v>0.99448400000000003</v>
      </c>
      <c r="AB277" s="57">
        <v>0.99448400000000003</v>
      </c>
      <c r="AC277" s="57">
        <v>0.99705500000000002</v>
      </c>
      <c r="AD277" s="57">
        <v>0.98892800000000003</v>
      </c>
      <c r="AE277" s="57">
        <v>1.0841419999999999</v>
      </c>
      <c r="AF277" s="57">
        <v>0.99377899999999997</v>
      </c>
      <c r="AG277" s="57">
        <v>0.99377899999999997</v>
      </c>
      <c r="AH277" s="57">
        <v>1.0465359999999999</v>
      </c>
      <c r="AI277" s="57">
        <v>1.0465359999999999</v>
      </c>
      <c r="AJ277" s="57">
        <v>1.0080530000000001</v>
      </c>
      <c r="AK277" s="57">
        <v>1.0080530000000001</v>
      </c>
      <c r="AL277" s="57">
        <v>1.055995</v>
      </c>
      <c r="AM277" s="57">
        <v>0.99705500000000002</v>
      </c>
      <c r="AN277" s="57">
        <v>0.99705500000000002</v>
      </c>
      <c r="AO277" s="57">
        <v>0.99448400000000003</v>
      </c>
      <c r="AP277" s="57">
        <v>1.044613</v>
      </c>
      <c r="AQ277" s="57">
        <v>1.044613</v>
      </c>
      <c r="AR277" s="57">
        <v>0.99429599999999996</v>
      </c>
      <c r="AS277" s="57">
        <v>0.99429599999999996</v>
      </c>
      <c r="AT277" s="57">
        <v>1.0181180000000001</v>
      </c>
    </row>
    <row r="278" spans="1:46" x14ac:dyDescent="0.25">
      <c r="A278" s="65">
        <v>2021</v>
      </c>
      <c r="B278" s="65">
        <v>12</v>
      </c>
      <c r="C278" s="63">
        <v>12</v>
      </c>
      <c r="D278" s="64">
        <v>13</v>
      </c>
      <c r="E278" s="5">
        <v>1.030799</v>
      </c>
      <c r="F278" s="57">
        <v>1.030799</v>
      </c>
      <c r="G278" s="57">
        <v>0.99074700000000004</v>
      </c>
      <c r="H278" s="57">
        <v>0.99074600000000002</v>
      </c>
      <c r="I278" s="57">
        <v>0.99220900000000001</v>
      </c>
      <c r="J278" s="57">
        <v>0.99220900000000001</v>
      </c>
      <c r="K278" s="57">
        <v>0.99448400000000003</v>
      </c>
      <c r="L278" s="57">
        <v>0.99448400000000003</v>
      </c>
      <c r="M278" s="57">
        <v>1.0465359999999999</v>
      </c>
      <c r="N278" s="57">
        <v>1.0465359999999999</v>
      </c>
      <c r="O278" s="57">
        <v>1.0181180000000001</v>
      </c>
      <c r="P278" s="57">
        <v>1.0181180000000001</v>
      </c>
      <c r="Q278" s="57">
        <v>1.027266</v>
      </c>
      <c r="R278" s="57">
        <v>1.0181180000000001</v>
      </c>
      <c r="S278" s="57">
        <v>1.0181180000000001</v>
      </c>
      <c r="T278" s="57">
        <v>1.030799</v>
      </c>
      <c r="U278" s="57">
        <v>1.030799</v>
      </c>
      <c r="V278" s="57">
        <v>1.055995</v>
      </c>
      <c r="W278" s="57">
        <v>1.0893330000000001</v>
      </c>
      <c r="X278" s="57">
        <v>1.0893330000000001</v>
      </c>
      <c r="Y278" s="57">
        <v>1.0690649999999999</v>
      </c>
      <c r="Z278" s="57">
        <v>1.0690649999999999</v>
      </c>
      <c r="AA278" s="57">
        <v>0.99448400000000003</v>
      </c>
      <c r="AB278" s="57">
        <v>0.99448400000000003</v>
      </c>
      <c r="AC278" s="57">
        <v>0.99705500000000002</v>
      </c>
      <c r="AD278" s="57">
        <v>0.98892800000000003</v>
      </c>
      <c r="AE278" s="57">
        <v>1.0841419999999999</v>
      </c>
      <c r="AF278" s="57">
        <v>0.99377899999999997</v>
      </c>
      <c r="AG278" s="57">
        <v>0.99377899999999997</v>
      </c>
      <c r="AH278" s="57">
        <v>1.0465359999999999</v>
      </c>
      <c r="AI278" s="57">
        <v>1.0465359999999999</v>
      </c>
      <c r="AJ278" s="57">
        <v>1.0080530000000001</v>
      </c>
      <c r="AK278" s="57">
        <v>1.0080530000000001</v>
      </c>
      <c r="AL278" s="57">
        <v>1.055995</v>
      </c>
      <c r="AM278" s="57">
        <v>0.99705500000000002</v>
      </c>
      <c r="AN278" s="57">
        <v>0.99705500000000002</v>
      </c>
      <c r="AO278" s="57">
        <v>0.99448400000000003</v>
      </c>
      <c r="AP278" s="57">
        <v>1.044613</v>
      </c>
      <c r="AQ278" s="57">
        <v>1.044613</v>
      </c>
      <c r="AR278" s="57">
        <v>0.99429599999999996</v>
      </c>
      <c r="AS278" s="57">
        <v>0.99429599999999996</v>
      </c>
      <c r="AT278" s="57">
        <v>1.0181180000000001</v>
      </c>
    </row>
    <row r="279" spans="1:46" x14ac:dyDescent="0.25">
      <c r="A279" s="65">
        <v>2021</v>
      </c>
      <c r="B279" s="65">
        <v>12</v>
      </c>
      <c r="C279" s="63">
        <v>12</v>
      </c>
      <c r="D279" s="64">
        <v>14</v>
      </c>
      <c r="E279" s="5">
        <v>1.030799</v>
      </c>
      <c r="F279" s="57">
        <v>1.030799</v>
      </c>
      <c r="G279" s="57">
        <v>0.99074700000000004</v>
      </c>
      <c r="H279" s="57">
        <v>0.99074600000000002</v>
      </c>
      <c r="I279" s="57">
        <v>0.99220900000000001</v>
      </c>
      <c r="J279" s="57">
        <v>0.99220900000000001</v>
      </c>
      <c r="K279" s="57">
        <v>0.99448400000000003</v>
      </c>
      <c r="L279" s="57">
        <v>0.99448400000000003</v>
      </c>
      <c r="M279" s="57">
        <v>1.0465359999999999</v>
      </c>
      <c r="N279" s="57">
        <v>1.0465359999999999</v>
      </c>
      <c r="O279" s="57">
        <v>1.0181180000000001</v>
      </c>
      <c r="P279" s="57">
        <v>1.0181180000000001</v>
      </c>
      <c r="Q279" s="57">
        <v>1.027266</v>
      </c>
      <c r="R279" s="57">
        <v>1.0181180000000001</v>
      </c>
      <c r="S279" s="57">
        <v>1.0181180000000001</v>
      </c>
      <c r="T279" s="57">
        <v>1.030799</v>
      </c>
      <c r="U279" s="57">
        <v>1.030799</v>
      </c>
      <c r="V279" s="57">
        <v>1.055995</v>
      </c>
      <c r="W279" s="57">
        <v>1.0893330000000001</v>
      </c>
      <c r="X279" s="57">
        <v>1.0893330000000001</v>
      </c>
      <c r="Y279" s="57">
        <v>1.0690649999999999</v>
      </c>
      <c r="Z279" s="57">
        <v>1.0690649999999999</v>
      </c>
      <c r="AA279" s="57">
        <v>0.99448400000000003</v>
      </c>
      <c r="AB279" s="57">
        <v>0.99448400000000003</v>
      </c>
      <c r="AC279" s="57">
        <v>0.99705500000000002</v>
      </c>
      <c r="AD279" s="57">
        <v>0.98892800000000003</v>
      </c>
      <c r="AE279" s="57">
        <v>1.0841419999999999</v>
      </c>
      <c r="AF279" s="57">
        <v>0.99377899999999997</v>
      </c>
      <c r="AG279" s="57">
        <v>0.99377899999999997</v>
      </c>
      <c r="AH279" s="57">
        <v>1.0465359999999999</v>
      </c>
      <c r="AI279" s="57">
        <v>1.0465359999999999</v>
      </c>
      <c r="AJ279" s="57">
        <v>1.0080530000000001</v>
      </c>
      <c r="AK279" s="57">
        <v>1.0080530000000001</v>
      </c>
      <c r="AL279" s="57">
        <v>1.055995</v>
      </c>
      <c r="AM279" s="57">
        <v>0.99705500000000002</v>
      </c>
      <c r="AN279" s="57">
        <v>0.99705500000000002</v>
      </c>
      <c r="AO279" s="57">
        <v>0.99448400000000003</v>
      </c>
      <c r="AP279" s="57">
        <v>1.044613</v>
      </c>
      <c r="AQ279" s="57">
        <v>1.044613</v>
      </c>
      <c r="AR279" s="57">
        <v>0.99429599999999996</v>
      </c>
      <c r="AS279" s="57">
        <v>0.99429599999999996</v>
      </c>
      <c r="AT279" s="57">
        <v>1.0181180000000001</v>
      </c>
    </row>
    <row r="280" spans="1:46" x14ac:dyDescent="0.25">
      <c r="A280" s="65">
        <v>2021</v>
      </c>
      <c r="B280" s="65">
        <v>12</v>
      </c>
      <c r="C280" s="63">
        <v>12</v>
      </c>
      <c r="D280" s="64">
        <v>15</v>
      </c>
      <c r="E280" s="5">
        <v>1.030799</v>
      </c>
      <c r="F280" s="57">
        <v>1.030799</v>
      </c>
      <c r="G280" s="57">
        <v>0.99074700000000004</v>
      </c>
      <c r="H280" s="57">
        <v>0.99074600000000002</v>
      </c>
      <c r="I280" s="57">
        <v>0.99220900000000001</v>
      </c>
      <c r="J280" s="57">
        <v>0.99220900000000001</v>
      </c>
      <c r="K280" s="57">
        <v>0.99448400000000003</v>
      </c>
      <c r="L280" s="57">
        <v>0.99448400000000003</v>
      </c>
      <c r="M280" s="57">
        <v>1.0465359999999999</v>
      </c>
      <c r="N280" s="57">
        <v>1.0465359999999999</v>
      </c>
      <c r="O280" s="57">
        <v>1.0181180000000001</v>
      </c>
      <c r="P280" s="57">
        <v>1.0181180000000001</v>
      </c>
      <c r="Q280" s="57">
        <v>1.027266</v>
      </c>
      <c r="R280" s="57">
        <v>1.0181180000000001</v>
      </c>
      <c r="S280" s="57">
        <v>1.0181180000000001</v>
      </c>
      <c r="T280" s="57">
        <v>1.030799</v>
      </c>
      <c r="U280" s="57">
        <v>1.030799</v>
      </c>
      <c r="V280" s="57">
        <v>1.055995</v>
      </c>
      <c r="W280" s="57">
        <v>1.0893330000000001</v>
      </c>
      <c r="X280" s="57">
        <v>1.0893330000000001</v>
      </c>
      <c r="Y280" s="57">
        <v>1.0690649999999999</v>
      </c>
      <c r="Z280" s="57">
        <v>1.0690649999999999</v>
      </c>
      <c r="AA280" s="57">
        <v>0.99448400000000003</v>
      </c>
      <c r="AB280" s="57">
        <v>0.99448400000000003</v>
      </c>
      <c r="AC280" s="57">
        <v>0.99705500000000002</v>
      </c>
      <c r="AD280" s="57">
        <v>0.98892800000000003</v>
      </c>
      <c r="AE280" s="57">
        <v>1.0841419999999999</v>
      </c>
      <c r="AF280" s="57">
        <v>0.99377899999999997</v>
      </c>
      <c r="AG280" s="57">
        <v>0.99377899999999997</v>
      </c>
      <c r="AH280" s="57">
        <v>1.0465359999999999</v>
      </c>
      <c r="AI280" s="57">
        <v>1.0465359999999999</v>
      </c>
      <c r="AJ280" s="57">
        <v>1.0080530000000001</v>
      </c>
      <c r="AK280" s="57">
        <v>1.0080530000000001</v>
      </c>
      <c r="AL280" s="57">
        <v>1.055995</v>
      </c>
      <c r="AM280" s="57">
        <v>0.99705500000000002</v>
      </c>
      <c r="AN280" s="57">
        <v>0.99705500000000002</v>
      </c>
      <c r="AO280" s="57">
        <v>0.99448400000000003</v>
      </c>
      <c r="AP280" s="57">
        <v>1.044613</v>
      </c>
      <c r="AQ280" s="57">
        <v>1.044613</v>
      </c>
      <c r="AR280" s="57">
        <v>0.99429599999999996</v>
      </c>
      <c r="AS280" s="57">
        <v>0.99429599999999996</v>
      </c>
      <c r="AT280" s="57">
        <v>1.0181180000000001</v>
      </c>
    </row>
    <row r="281" spans="1:46" x14ac:dyDescent="0.25">
      <c r="A281" s="65">
        <v>2021</v>
      </c>
      <c r="B281" s="65">
        <v>12</v>
      </c>
      <c r="C281" s="63">
        <v>12</v>
      </c>
      <c r="D281" s="64">
        <v>16</v>
      </c>
      <c r="E281" s="5">
        <v>1.030799</v>
      </c>
      <c r="F281" s="57">
        <v>1.030799</v>
      </c>
      <c r="G281" s="57">
        <v>0.99074700000000004</v>
      </c>
      <c r="H281" s="57">
        <v>0.99074600000000002</v>
      </c>
      <c r="I281" s="57">
        <v>0.99220900000000001</v>
      </c>
      <c r="J281" s="57">
        <v>0.99220900000000001</v>
      </c>
      <c r="K281" s="57">
        <v>0.99448400000000003</v>
      </c>
      <c r="L281" s="57">
        <v>0.99448400000000003</v>
      </c>
      <c r="M281" s="57">
        <v>1.0465359999999999</v>
      </c>
      <c r="N281" s="57">
        <v>1.0465359999999999</v>
      </c>
      <c r="O281" s="57">
        <v>1.0181180000000001</v>
      </c>
      <c r="P281" s="57">
        <v>1.0181180000000001</v>
      </c>
      <c r="Q281" s="57">
        <v>1.027266</v>
      </c>
      <c r="R281" s="57">
        <v>1.0181180000000001</v>
      </c>
      <c r="S281" s="57">
        <v>1.0181180000000001</v>
      </c>
      <c r="T281" s="57">
        <v>1.030799</v>
      </c>
      <c r="U281" s="57">
        <v>1.030799</v>
      </c>
      <c r="V281" s="57">
        <v>1.055995</v>
      </c>
      <c r="W281" s="57">
        <v>1.0893330000000001</v>
      </c>
      <c r="X281" s="57">
        <v>1.0893330000000001</v>
      </c>
      <c r="Y281" s="57">
        <v>1.0690649999999999</v>
      </c>
      <c r="Z281" s="57">
        <v>1.0690649999999999</v>
      </c>
      <c r="AA281" s="57">
        <v>0.99448400000000003</v>
      </c>
      <c r="AB281" s="57">
        <v>0.99448400000000003</v>
      </c>
      <c r="AC281" s="57">
        <v>0.99705500000000002</v>
      </c>
      <c r="AD281" s="57">
        <v>0.98892800000000003</v>
      </c>
      <c r="AE281" s="57">
        <v>1.0841419999999999</v>
      </c>
      <c r="AF281" s="57">
        <v>0.99377899999999997</v>
      </c>
      <c r="AG281" s="57">
        <v>0.99377899999999997</v>
      </c>
      <c r="AH281" s="57">
        <v>1.0465359999999999</v>
      </c>
      <c r="AI281" s="57">
        <v>1.0465359999999999</v>
      </c>
      <c r="AJ281" s="57">
        <v>1.0080530000000001</v>
      </c>
      <c r="AK281" s="57">
        <v>1.0080530000000001</v>
      </c>
      <c r="AL281" s="57">
        <v>1.055995</v>
      </c>
      <c r="AM281" s="57">
        <v>0.99705500000000002</v>
      </c>
      <c r="AN281" s="57">
        <v>0.99705500000000002</v>
      </c>
      <c r="AO281" s="57">
        <v>0.99448400000000003</v>
      </c>
      <c r="AP281" s="57">
        <v>1.044613</v>
      </c>
      <c r="AQ281" s="57">
        <v>1.044613</v>
      </c>
      <c r="AR281" s="57">
        <v>0.99429599999999996</v>
      </c>
      <c r="AS281" s="57">
        <v>0.99429599999999996</v>
      </c>
      <c r="AT281" s="57">
        <v>1.0181180000000001</v>
      </c>
    </row>
    <row r="282" spans="1:46" x14ac:dyDescent="0.25">
      <c r="A282" s="65">
        <v>2021</v>
      </c>
      <c r="B282" s="65">
        <v>12</v>
      </c>
      <c r="C282" s="63">
        <v>12</v>
      </c>
      <c r="D282" s="64">
        <v>17</v>
      </c>
      <c r="E282" s="5">
        <v>1.030799</v>
      </c>
      <c r="F282" s="57">
        <v>1.030799</v>
      </c>
      <c r="G282" s="57">
        <v>0.99074700000000004</v>
      </c>
      <c r="H282" s="57">
        <v>0.99074600000000002</v>
      </c>
      <c r="I282" s="57">
        <v>0.99220900000000001</v>
      </c>
      <c r="J282" s="57">
        <v>0.99220900000000001</v>
      </c>
      <c r="K282" s="57">
        <v>0.99448400000000003</v>
      </c>
      <c r="L282" s="57">
        <v>0.99448400000000003</v>
      </c>
      <c r="M282" s="57">
        <v>1.0465359999999999</v>
      </c>
      <c r="N282" s="57">
        <v>1.0465359999999999</v>
      </c>
      <c r="O282" s="57">
        <v>1.0181180000000001</v>
      </c>
      <c r="P282" s="57">
        <v>1.0181180000000001</v>
      </c>
      <c r="Q282" s="57">
        <v>1.027266</v>
      </c>
      <c r="R282" s="57">
        <v>1.0181180000000001</v>
      </c>
      <c r="S282" s="57">
        <v>1.0181180000000001</v>
      </c>
      <c r="T282" s="57">
        <v>1.030799</v>
      </c>
      <c r="U282" s="57">
        <v>1.030799</v>
      </c>
      <c r="V282" s="57">
        <v>1.055995</v>
      </c>
      <c r="W282" s="57">
        <v>1.0893330000000001</v>
      </c>
      <c r="X282" s="57">
        <v>1.0893330000000001</v>
      </c>
      <c r="Y282" s="57">
        <v>1.0690649999999999</v>
      </c>
      <c r="Z282" s="57">
        <v>1.0690649999999999</v>
      </c>
      <c r="AA282" s="57">
        <v>0.99448400000000003</v>
      </c>
      <c r="AB282" s="57">
        <v>0.99448400000000003</v>
      </c>
      <c r="AC282" s="57">
        <v>0.99705500000000002</v>
      </c>
      <c r="AD282" s="57">
        <v>0.98892800000000003</v>
      </c>
      <c r="AE282" s="57">
        <v>1.0841419999999999</v>
      </c>
      <c r="AF282" s="57">
        <v>0.99377899999999997</v>
      </c>
      <c r="AG282" s="57">
        <v>0.99377899999999997</v>
      </c>
      <c r="AH282" s="57">
        <v>1.0465359999999999</v>
      </c>
      <c r="AI282" s="57">
        <v>1.0465359999999999</v>
      </c>
      <c r="AJ282" s="57">
        <v>1.0080530000000001</v>
      </c>
      <c r="AK282" s="57">
        <v>1.0080530000000001</v>
      </c>
      <c r="AL282" s="57">
        <v>1.055995</v>
      </c>
      <c r="AM282" s="57">
        <v>0.99705500000000002</v>
      </c>
      <c r="AN282" s="57">
        <v>0.99705500000000002</v>
      </c>
      <c r="AO282" s="57">
        <v>0.99448400000000003</v>
      </c>
      <c r="AP282" s="57">
        <v>1.044613</v>
      </c>
      <c r="AQ282" s="57">
        <v>1.044613</v>
      </c>
      <c r="AR282" s="57">
        <v>0.99429599999999996</v>
      </c>
      <c r="AS282" s="57">
        <v>0.99429599999999996</v>
      </c>
      <c r="AT282" s="57">
        <v>1.0181180000000001</v>
      </c>
    </row>
    <row r="283" spans="1:46" x14ac:dyDescent="0.25">
      <c r="A283" s="65">
        <v>2021</v>
      </c>
      <c r="B283" s="65">
        <v>12</v>
      </c>
      <c r="C283" s="63">
        <v>12</v>
      </c>
      <c r="D283" s="64">
        <v>18</v>
      </c>
      <c r="E283" s="5">
        <v>1.030799</v>
      </c>
      <c r="F283" s="57">
        <v>1.030799</v>
      </c>
      <c r="G283" s="57">
        <v>0.99074700000000004</v>
      </c>
      <c r="H283" s="57">
        <v>0.99074600000000002</v>
      </c>
      <c r="I283" s="57">
        <v>0.99220900000000001</v>
      </c>
      <c r="J283" s="57">
        <v>0.99220900000000001</v>
      </c>
      <c r="K283" s="57">
        <v>0.99448400000000003</v>
      </c>
      <c r="L283" s="57">
        <v>0.99448400000000003</v>
      </c>
      <c r="M283" s="57">
        <v>1.0465359999999999</v>
      </c>
      <c r="N283" s="57">
        <v>1.0465359999999999</v>
      </c>
      <c r="O283" s="57">
        <v>1.0181180000000001</v>
      </c>
      <c r="P283" s="57">
        <v>1.0181180000000001</v>
      </c>
      <c r="Q283" s="57">
        <v>1.027266</v>
      </c>
      <c r="R283" s="57">
        <v>1.0181180000000001</v>
      </c>
      <c r="S283" s="57">
        <v>1.0181180000000001</v>
      </c>
      <c r="T283" s="57">
        <v>1.030799</v>
      </c>
      <c r="U283" s="57">
        <v>1.030799</v>
      </c>
      <c r="V283" s="57">
        <v>1.055995</v>
      </c>
      <c r="W283" s="57">
        <v>1.0893330000000001</v>
      </c>
      <c r="X283" s="57">
        <v>1.0893330000000001</v>
      </c>
      <c r="Y283" s="57">
        <v>1.0690649999999999</v>
      </c>
      <c r="Z283" s="57">
        <v>1.0690649999999999</v>
      </c>
      <c r="AA283" s="57">
        <v>0.99448400000000003</v>
      </c>
      <c r="AB283" s="57">
        <v>0.99448400000000003</v>
      </c>
      <c r="AC283" s="57">
        <v>0.99705500000000002</v>
      </c>
      <c r="AD283" s="57">
        <v>0.98892800000000003</v>
      </c>
      <c r="AE283" s="57">
        <v>1.0841419999999999</v>
      </c>
      <c r="AF283" s="57">
        <v>0.99377899999999997</v>
      </c>
      <c r="AG283" s="57">
        <v>0.99377899999999997</v>
      </c>
      <c r="AH283" s="57">
        <v>1.0465359999999999</v>
      </c>
      <c r="AI283" s="57">
        <v>1.0465359999999999</v>
      </c>
      <c r="AJ283" s="57">
        <v>1.0080530000000001</v>
      </c>
      <c r="AK283" s="57">
        <v>1.0080530000000001</v>
      </c>
      <c r="AL283" s="57">
        <v>1.055995</v>
      </c>
      <c r="AM283" s="57">
        <v>0.99705500000000002</v>
      </c>
      <c r="AN283" s="57">
        <v>0.99705500000000002</v>
      </c>
      <c r="AO283" s="57">
        <v>0.99448400000000003</v>
      </c>
      <c r="AP283" s="57">
        <v>1.044613</v>
      </c>
      <c r="AQ283" s="57">
        <v>1.044613</v>
      </c>
      <c r="AR283" s="57">
        <v>0.99429599999999996</v>
      </c>
      <c r="AS283" s="57">
        <v>0.99429599999999996</v>
      </c>
      <c r="AT283" s="57">
        <v>1.0181180000000001</v>
      </c>
    </row>
    <row r="284" spans="1:46" x14ac:dyDescent="0.25">
      <c r="A284" s="65">
        <v>2021</v>
      </c>
      <c r="B284" s="65">
        <v>12</v>
      </c>
      <c r="C284" s="63">
        <v>12</v>
      </c>
      <c r="D284" s="64">
        <v>19</v>
      </c>
      <c r="E284" s="5">
        <v>1.030799</v>
      </c>
      <c r="F284" s="57">
        <v>1.030799</v>
      </c>
      <c r="G284" s="57">
        <v>0.99074700000000004</v>
      </c>
      <c r="H284" s="57">
        <v>0.99074600000000002</v>
      </c>
      <c r="I284" s="57">
        <v>0.99220900000000001</v>
      </c>
      <c r="J284" s="57">
        <v>0.99220900000000001</v>
      </c>
      <c r="K284" s="57">
        <v>0.99448400000000003</v>
      </c>
      <c r="L284" s="57">
        <v>0.99448400000000003</v>
      </c>
      <c r="M284" s="57">
        <v>1.0465359999999999</v>
      </c>
      <c r="N284" s="57">
        <v>1.0465359999999999</v>
      </c>
      <c r="O284" s="57">
        <v>1.0181180000000001</v>
      </c>
      <c r="P284" s="57">
        <v>1.0181180000000001</v>
      </c>
      <c r="Q284" s="57">
        <v>1.027266</v>
      </c>
      <c r="R284" s="57">
        <v>1.0181180000000001</v>
      </c>
      <c r="S284" s="57">
        <v>1.0181180000000001</v>
      </c>
      <c r="T284" s="57">
        <v>1.030799</v>
      </c>
      <c r="U284" s="57">
        <v>1.030799</v>
      </c>
      <c r="V284" s="57">
        <v>1.055995</v>
      </c>
      <c r="W284" s="57">
        <v>1.0893330000000001</v>
      </c>
      <c r="X284" s="57">
        <v>1.0893330000000001</v>
      </c>
      <c r="Y284" s="57">
        <v>1.0690649999999999</v>
      </c>
      <c r="Z284" s="57">
        <v>1.0690649999999999</v>
      </c>
      <c r="AA284" s="57">
        <v>0.99448400000000003</v>
      </c>
      <c r="AB284" s="57">
        <v>0.99448400000000003</v>
      </c>
      <c r="AC284" s="57">
        <v>0.99705500000000002</v>
      </c>
      <c r="AD284" s="57">
        <v>0.98892800000000003</v>
      </c>
      <c r="AE284" s="57">
        <v>1.0841419999999999</v>
      </c>
      <c r="AF284" s="57">
        <v>0.99377899999999997</v>
      </c>
      <c r="AG284" s="57">
        <v>0.99377899999999997</v>
      </c>
      <c r="AH284" s="57">
        <v>1.0465359999999999</v>
      </c>
      <c r="AI284" s="57">
        <v>1.0465359999999999</v>
      </c>
      <c r="AJ284" s="57">
        <v>1.0080530000000001</v>
      </c>
      <c r="AK284" s="57">
        <v>1.0080530000000001</v>
      </c>
      <c r="AL284" s="57">
        <v>1.055995</v>
      </c>
      <c r="AM284" s="57">
        <v>0.99705500000000002</v>
      </c>
      <c r="AN284" s="57">
        <v>0.99705500000000002</v>
      </c>
      <c r="AO284" s="57">
        <v>0.99448400000000003</v>
      </c>
      <c r="AP284" s="57">
        <v>1.044613</v>
      </c>
      <c r="AQ284" s="57">
        <v>1.044613</v>
      </c>
      <c r="AR284" s="57">
        <v>0.99429599999999996</v>
      </c>
      <c r="AS284" s="57">
        <v>0.99429599999999996</v>
      </c>
      <c r="AT284" s="57">
        <v>1.0181180000000001</v>
      </c>
    </row>
    <row r="285" spans="1:46" x14ac:dyDescent="0.25">
      <c r="A285" s="65">
        <v>2021</v>
      </c>
      <c r="B285" s="65">
        <v>12</v>
      </c>
      <c r="C285" s="63">
        <v>12</v>
      </c>
      <c r="D285" s="64">
        <v>20</v>
      </c>
      <c r="E285" s="5">
        <v>1.030799</v>
      </c>
      <c r="F285" s="57">
        <v>1.030799</v>
      </c>
      <c r="G285" s="57">
        <v>0.99074700000000004</v>
      </c>
      <c r="H285" s="57">
        <v>0.99074600000000002</v>
      </c>
      <c r="I285" s="57">
        <v>0.99220900000000001</v>
      </c>
      <c r="J285" s="57">
        <v>0.99220900000000001</v>
      </c>
      <c r="K285" s="57">
        <v>0.99448400000000003</v>
      </c>
      <c r="L285" s="57">
        <v>0.99448400000000003</v>
      </c>
      <c r="M285" s="57">
        <v>1.0465359999999999</v>
      </c>
      <c r="N285" s="57">
        <v>1.0465359999999999</v>
      </c>
      <c r="O285" s="57">
        <v>1.0181180000000001</v>
      </c>
      <c r="P285" s="57">
        <v>1.0181180000000001</v>
      </c>
      <c r="Q285" s="57">
        <v>1.027266</v>
      </c>
      <c r="R285" s="57">
        <v>1.0181180000000001</v>
      </c>
      <c r="S285" s="57">
        <v>1.0181180000000001</v>
      </c>
      <c r="T285" s="57">
        <v>1.030799</v>
      </c>
      <c r="U285" s="57">
        <v>1.030799</v>
      </c>
      <c r="V285" s="57">
        <v>1.055995</v>
      </c>
      <c r="W285" s="57">
        <v>1.0893330000000001</v>
      </c>
      <c r="X285" s="57">
        <v>1.0893330000000001</v>
      </c>
      <c r="Y285" s="57">
        <v>1.0690649999999999</v>
      </c>
      <c r="Z285" s="57">
        <v>1.0690649999999999</v>
      </c>
      <c r="AA285" s="57">
        <v>0.99448400000000003</v>
      </c>
      <c r="AB285" s="57">
        <v>0.99448400000000003</v>
      </c>
      <c r="AC285" s="57">
        <v>0.99705500000000002</v>
      </c>
      <c r="AD285" s="57">
        <v>0.98892800000000003</v>
      </c>
      <c r="AE285" s="57">
        <v>1.0841419999999999</v>
      </c>
      <c r="AF285" s="57">
        <v>0.99377899999999997</v>
      </c>
      <c r="AG285" s="57">
        <v>0.99377899999999997</v>
      </c>
      <c r="AH285" s="57">
        <v>1.0465359999999999</v>
      </c>
      <c r="AI285" s="57">
        <v>1.0465359999999999</v>
      </c>
      <c r="AJ285" s="57">
        <v>1.0080530000000001</v>
      </c>
      <c r="AK285" s="57">
        <v>1.0080530000000001</v>
      </c>
      <c r="AL285" s="57">
        <v>1.055995</v>
      </c>
      <c r="AM285" s="57">
        <v>0.99705500000000002</v>
      </c>
      <c r="AN285" s="57">
        <v>0.99705500000000002</v>
      </c>
      <c r="AO285" s="57">
        <v>0.99448400000000003</v>
      </c>
      <c r="AP285" s="57">
        <v>1.044613</v>
      </c>
      <c r="AQ285" s="57">
        <v>1.044613</v>
      </c>
      <c r="AR285" s="57">
        <v>0.99429599999999996</v>
      </c>
      <c r="AS285" s="57">
        <v>0.99429599999999996</v>
      </c>
      <c r="AT285" s="57">
        <v>1.0181180000000001</v>
      </c>
    </row>
    <row r="286" spans="1:46" x14ac:dyDescent="0.25">
      <c r="A286" s="65">
        <v>2021</v>
      </c>
      <c r="B286" s="65">
        <v>12</v>
      </c>
      <c r="C286" s="63">
        <v>12</v>
      </c>
      <c r="D286" s="64">
        <v>21</v>
      </c>
      <c r="E286" s="5">
        <v>1.030799</v>
      </c>
      <c r="F286" s="57">
        <v>1.030799</v>
      </c>
      <c r="G286" s="57">
        <v>0.99074700000000004</v>
      </c>
      <c r="H286" s="57">
        <v>0.99074600000000002</v>
      </c>
      <c r="I286" s="57">
        <v>0.99220900000000001</v>
      </c>
      <c r="J286" s="57">
        <v>0.99220900000000001</v>
      </c>
      <c r="K286" s="57">
        <v>0.99448400000000003</v>
      </c>
      <c r="L286" s="57">
        <v>0.99448400000000003</v>
      </c>
      <c r="M286" s="57">
        <v>1.0465359999999999</v>
      </c>
      <c r="N286" s="57">
        <v>1.0465359999999999</v>
      </c>
      <c r="O286" s="57">
        <v>1.0181180000000001</v>
      </c>
      <c r="P286" s="57">
        <v>1.0181180000000001</v>
      </c>
      <c r="Q286" s="57">
        <v>1.027266</v>
      </c>
      <c r="R286" s="57">
        <v>1.0181180000000001</v>
      </c>
      <c r="S286" s="57">
        <v>1.0181180000000001</v>
      </c>
      <c r="T286" s="57">
        <v>1.030799</v>
      </c>
      <c r="U286" s="57">
        <v>1.030799</v>
      </c>
      <c r="V286" s="57">
        <v>1.055995</v>
      </c>
      <c r="W286" s="57">
        <v>1.0893330000000001</v>
      </c>
      <c r="X286" s="57">
        <v>1.0893330000000001</v>
      </c>
      <c r="Y286" s="57">
        <v>1.0690649999999999</v>
      </c>
      <c r="Z286" s="57">
        <v>1.0690649999999999</v>
      </c>
      <c r="AA286" s="57">
        <v>0.99448400000000003</v>
      </c>
      <c r="AB286" s="57">
        <v>0.99448400000000003</v>
      </c>
      <c r="AC286" s="57">
        <v>0.99705500000000002</v>
      </c>
      <c r="AD286" s="57">
        <v>0.98892800000000003</v>
      </c>
      <c r="AE286" s="57">
        <v>1.0841419999999999</v>
      </c>
      <c r="AF286" s="57">
        <v>0.99377899999999997</v>
      </c>
      <c r="AG286" s="57">
        <v>0.99377899999999997</v>
      </c>
      <c r="AH286" s="57">
        <v>1.0465359999999999</v>
      </c>
      <c r="AI286" s="57">
        <v>1.0465359999999999</v>
      </c>
      <c r="AJ286" s="57">
        <v>1.0080530000000001</v>
      </c>
      <c r="AK286" s="57">
        <v>1.0080530000000001</v>
      </c>
      <c r="AL286" s="57">
        <v>1.055995</v>
      </c>
      <c r="AM286" s="57">
        <v>0.99705500000000002</v>
      </c>
      <c r="AN286" s="57">
        <v>0.99705500000000002</v>
      </c>
      <c r="AO286" s="57">
        <v>0.99448400000000003</v>
      </c>
      <c r="AP286" s="57">
        <v>1.044613</v>
      </c>
      <c r="AQ286" s="57">
        <v>1.044613</v>
      </c>
      <c r="AR286" s="57">
        <v>0.99429599999999996</v>
      </c>
      <c r="AS286" s="57">
        <v>0.99429599999999996</v>
      </c>
      <c r="AT286" s="57">
        <v>1.0181180000000001</v>
      </c>
    </row>
    <row r="287" spans="1:46" x14ac:dyDescent="0.25">
      <c r="A287" s="65">
        <v>2021</v>
      </c>
      <c r="B287" s="65">
        <v>12</v>
      </c>
      <c r="C287" s="63">
        <v>12</v>
      </c>
      <c r="D287" s="64">
        <v>22</v>
      </c>
      <c r="E287" s="5">
        <v>1.030799</v>
      </c>
      <c r="F287" s="57">
        <v>1.030799</v>
      </c>
      <c r="G287" s="57">
        <v>0.99074700000000004</v>
      </c>
      <c r="H287" s="57">
        <v>0.99074600000000002</v>
      </c>
      <c r="I287" s="57">
        <v>0.99220900000000001</v>
      </c>
      <c r="J287" s="57">
        <v>0.99220900000000001</v>
      </c>
      <c r="K287" s="57">
        <v>0.99448400000000003</v>
      </c>
      <c r="L287" s="57">
        <v>0.99448400000000003</v>
      </c>
      <c r="M287" s="57">
        <v>1.0465359999999999</v>
      </c>
      <c r="N287" s="57">
        <v>1.0465359999999999</v>
      </c>
      <c r="O287" s="57">
        <v>1.0181180000000001</v>
      </c>
      <c r="P287" s="57">
        <v>1.0181180000000001</v>
      </c>
      <c r="Q287" s="57">
        <v>1.027266</v>
      </c>
      <c r="R287" s="57">
        <v>1.0181180000000001</v>
      </c>
      <c r="S287" s="57">
        <v>1.0181180000000001</v>
      </c>
      <c r="T287" s="57">
        <v>1.030799</v>
      </c>
      <c r="U287" s="57">
        <v>1.030799</v>
      </c>
      <c r="V287" s="57">
        <v>1.055995</v>
      </c>
      <c r="W287" s="57">
        <v>1.0893330000000001</v>
      </c>
      <c r="X287" s="57">
        <v>1.0893330000000001</v>
      </c>
      <c r="Y287" s="57">
        <v>1.0690649999999999</v>
      </c>
      <c r="Z287" s="57">
        <v>1.0690649999999999</v>
      </c>
      <c r="AA287" s="57">
        <v>0.99448400000000003</v>
      </c>
      <c r="AB287" s="57">
        <v>0.99448400000000003</v>
      </c>
      <c r="AC287" s="57">
        <v>0.99705500000000002</v>
      </c>
      <c r="AD287" s="57">
        <v>0.98892800000000003</v>
      </c>
      <c r="AE287" s="57">
        <v>1.0841419999999999</v>
      </c>
      <c r="AF287" s="57">
        <v>0.99377899999999997</v>
      </c>
      <c r="AG287" s="57">
        <v>0.99377899999999997</v>
      </c>
      <c r="AH287" s="57">
        <v>1.0465359999999999</v>
      </c>
      <c r="AI287" s="57">
        <v>1.0465359999999999</v>
      </c>
      <c r="AJ287" s="57">
        <v>1.0080530000000001</v>
      </c>
      <c r="AK287" s="57">
        <v>1.0080530000000001</v>
      </c>
      <c r="AL287" s="57">
        <v>1.055995</v>
      </c>
      <c r="AM287" s="57">
        <v>0.99705500000000002</v>
      </c>
      <c r="AN287" s="57">
        <v>0.99705500000000002</v>
      </c>
      <c r="AO287" s="57">
        <v>0.99448400000000003</v>
      </c>
      <c r="AP287" s="57">
        <v>1.044613</v>
      </c>
      <c r="AQ287" s="57">
        <v>1.044613</v>
      </c>
      <c r="AR287" s="57">
        <v>0.99429599999999996</v>
      </c>
      <c r="AS287" s="57">
        <v>0.99429599999999996</v>
      </c>
      <c r="AT287" s="57">
        <v>1.0181180000000001</v>
      </c>
    </row>
    <row r="288" spans="1:46" x14ac:dyDescent="0.25">
      <c r="A288" s="65">
        <v>2021</v>
      </c>
      <c r="B288" s="65">
        <v>12</v>
      </c>
      <c r="C288" s="63">
        <v>12</v>
      </c>
      <c r="D288" s="64">
        <v>23</v>
      </c>
      <c r="E288" s="5">
        <v>1.030799</v>
      </c>
      <c r="F288" s="57">
        <v>1.030799</v>
      </c>
      <c r="G288" s="57">
        <v>0.99074700000000004</v>
      </c>
      <c r="H288" s="57">
        <v>0.99074600000000002</v>
      </c>
      <c r="I288" s="57">
        <v>0.99220900000000001</v>
      </c>
      <c r="J288" s="57">
        <v>0.99220900000000001</v>
      </c>
      <c r="K288" s="57">
        <v>0.99448400000000003</v>
      </c>
      <c r="L288" s="57">
        <v>0.99448400000000003</v>
      </c>
      <c r="M288" s="57">
        <v>1.0465359999999999</v>
      </c>
      <c r="N288" s="57">
        <v>1.0465359999999999</v>
      </c>
      <c r="O288" s="57">
        <v>1.0181180000000001</v>
      </c>
      <c r="P288" s="57">
        <v>1.0181180000000001</v>
      </c>
      <c r="Q288" s="57">
        <v>1.027266</v>
      </c>
      <c r="R288" s="57">
        <v>1.0181180000000001</v>
      </c>
      <c r="S288" s="57">
        <v>1.0181180000000001</v>
      </c>
      <c r="T288" s="57">
        <v>1.030799</v>
      </c>
      <c r="U288" s="57">
        <v>1.030799</v>
      </c>
      <c r="V288" s="57">
        <v>1.055995</v>
      </c>
      <c r="W288" s="57">
        <v>1.0893330000000001</v>
      </c>
      <c r="X288" s="57">
        <v>1.0893330000000001</v>
      </c>
      <c r="Y288" s="57">
        <v>1.0690649999999999</v>
      </c>
      <c r="Z288" s="57">
        <v>1.0690649999999999</v>
      </c>
      <c r="AA288" s="57">
        <v>0.99448400000000003</v>
      </c>
      <c r="AB288" s="57">
        <v>0.99448400000000003</v>
      </c>
      <c r="AC288" s="57">
        <v>0.99705500000000002</v>
      </c>
      <c r="AD288" s="57">
        <v>0.98892800000000003</v>
      </c>
      <c r="AE288" s="57">
        <v>1.0841419999999999</v>
      </c>
      <c r="AF288" s="57">
        <v>0.99377899999999997</v>
      </c>
      <c r="AG288" s="57">
        <v>0.99377899999999997</v>
      </c>
      <c r="AH288" s="57">
        <v>1.0465359999999999</v>
      </c>
      <c r="AI288" s="57">
        <v>1.0465359999999999</v>
      </c>
      <c r="AJ288" s="57">
        <v>1.0080530000000001</v>
      </c>
      <c r="AK288" s="57">
        <v>1.0080530000000001</v>
      </c>
      <c r="AL288" s="57">
        <v>1.055995</v>
      </c>
      <c r="AM288" s="57">
        <v>0.99705500000000002</v>
      </c>
      <c r="AN288" s="57">
        <v>0.99705500000000002</v>
      </c>
      <c r="AO288" s="57">
        <v>0.99448400000000003</v>
      </c>
      <c r="AP288" s="57">
        <v>1.044613</v>
      </c>
      <c r="AQ288" s="57">
        <v>1.044613</v>
      </c>
      <c r="AR288" s="57">
        <v>0.99429599999999996</v>
      </c>
      <c r="AS288" s="57">
        <v>0.99429599999999996</v>
      </c>
      <c r="AT288" s="57">
        <v>1.0181180000000001</v>
      </c>
    </row>
    <row r="289" spans="1:46" x14ac:dyDescent="0.25">
      <c r="A289" s="65">
        <v>2021</v>
      </c>
      <c r="B289" s="65">
        <v>12</v>
      </c>
      <c r="C289" s="63">
        <v>12</v>
      </c>
      <c r="D289" s="64">
        <v>24</v>
      </c>
      <c r="E289" s="5">
        <v>1.030799</v>
      </c>
      <c r="F289" s="57">
        <v>1.030799</v>
      </c>
      <c r="G289" s="57">
        <v>0.99074700000000004</v>
      </c>
      <c r="H289" s="57">
        <v>0.99074600000000002</v>
      </c>
      <c r="I289" s="57">
        <v>0.99220900000000001</v>
      </c>
      <c r="J289" s="57">
        <v>0.99220900000000001</v>
      </c>
      <c r="K289" s="57">
        <v>0.99448400000000003</v>
      </c>
      <c r="L289" s="57">
        <v>0.99448400000000003</v>
      </c>
      <c r="M289" s="57">
        <v>1.0465359999999999</v>
      </c>
      <c r="N289" s="57">
        <v>1.0465359999999999</v>
      </c>
      <c r="O289" s="57">
        <v>1.0181180000000001</v>
      </c>
      <c r="P289" s="57">
        <v>1.0181180000000001</v>
      </c>
      <c r="Q289" s="57">
        <v>1.027266</v>
      </c>
      <c r="R289" s="57">
        <v>1.0181180000000001</v>
      </c>
      <c r="S289" s="57">
        <v>1.0181180000000001</v>
      </c>
      <c r="T289" s="57">
        <v>1.030799</v>
      </c>
      <c r="U289" s="57">
        <v>1.030799</v>
      </c>
      <c r="V289" s="57">
        <v>1.055995</v>
      </c>
      <c r="W289" s="57">
        <v>1.0893330000000001</v>
      </c>
      <c r="X289" s="57">
        <v>1.0893330000000001</v>
      </c>
      <c r="Y289" s="57">
        <v>1.0690649999999999</v>
      </c>
      <c r="Z289" s="57">
        <v>1.0690649999999999</v>
      </c>
      <c r="AA289" s="57">
        <v>0.99448400000000003</v>
      </c>
      <c r="AB289" s="57">
        <v>0.99448400000000003</v>
      </c>
      <c r="AC289" s="57">
        <v>0.99705500000000002</v>
      </c>
      <c r="AD289" s="57">
        <v>0.98892800000000003</v>
      </c>
      <c r="AE289" s="57">
        <v>1.0841419999999999</v>
      </c>
      <c r="AF289" s="57">
        <v>0.99377899999999997</v>
      </c>
      <c r="AG289" s="57">
        <v>0.99377899999999997</v>
      </c>
      <c r="AH289" s="57">
        <v>1.0465359999999999</v>
      </c>
      <c r="AI289" s="57">
        <v>1.0465359999999999</v>
      </c>
      <c r="AJ289" s="57">
        <v>1.0080530000000001</v>
      </c>
      <c r="AK289" s="57">
        <v>1.0080530000000001</v>
      </c>
      <c r="AL289" s="57">
        <v>1.055995</v>
      </c>
      <c r="AM289" s="57">
        <v>0.99705500000000002</v>
      </c>
      <c r="AN289" s="57">
        <v>0.99705500000000002</v>
      </c>
      <c r="AO289" s="57">
        <v>0.99448400000000003</v>
      </c>
      <c r="AP289" s="57">
        <v>1.044613</v>
      </c>
      <c r="AQ289" s="57">
        <v>1.044613</v>
      </c>
      <c r="AR289" s="57">
        <v>0.99429599999999996</v>
      </c>
      <c r="AS289" s="57">
        <v>0.99429599999999996</v>
      </c>
      <c r="AT289" s="57">
        <v>1.0181180000000001</v>
      </c>
    </row>
    <row r="290" spans="1:46" x14ac:dyDescent="0.25">
      <c r="A290" s="65">
        <v>2021</v>
      </c>
      <c r="B290" s="65">
        <v>12</v>
      </c>
      <c r="C290" s="63">
        <v>13</v>
      </c>
      <c r="D290" s="64">
        <v>1</v>
      </c>
      <c r="E290" s="5">
        <v>1.0402229999999999</v>
      </c>
      <c r="F290" s="57">
        <v>1.0402229999999999</v>
      </c>
      <c r="G290" s="57">
        <v>0.984653</v>
      </c>
      <c r="H290" s="57">
        <v>0.98466600000000004</v>
      </c>
      <c r="I290" s="57">
        <v>0.98631500000000005</v>
      </c>
      <c r="J290" s="57">
        <v>0.98631500000000005</v>
      </c>
      <c r="K290" s="57">
        <v>0.988819</v>
      </c>
      <c r="L290" s="57">
        <v>0.988819</v>
      </c>
      <c r="M290" s="57">
        <v>1.052943</v>
      </c>
      <c r="N290" s="57">
        <v>1.052943</v>
      </c>
      <c r="O290" s="57">
        <v>1.0276700000000001</v>
      </c>
      <c r="P290" s="57">
        <v>1.0276700000000001</v>
      </c>
      <c r="Q290" s="57">
        <v>1.025528</v>
      </c>
      <c r="R290" s="57">
        <v>1.0276700000000001</v>
      </c>
      <c r="S290" s="57">
        <v>1.0276700000000001</v>
      </c>
      <c r="T290" s="57">
        <v>1.0402229999999999</v>
      </c>
      <c r="U290" s="57">
        <v>1.0402229999999999</v>
      </c>
      <c r="V290" s="57">
        <v>1.068778</v>
      </c>
      <c r="W290" s="57">
        <v>1.0967469999999999</v>
      </c>
      <c r="X290" s="57">
        <v>1.0967469999999999</v>
      </c>
      <c r="Y290" s="57">
        <v>1.0873759999999999</v>
      </c>
      <c r="Z290" s="57">
        <v>1.0873759999999999</v>
      </c>
      <c r="AA290" s="57">
        <v>0.988819</v>
      </c>
      <c r="AB290" s="57">
        <v>0.988819</v>
      </c>
      <c r="AC290" s="57">
        <v>0.986178</v>
      </c>
      <c r="AD290" s="57">
        <v>0.97829500000000003</v>
      </c>
      <c r="AE290" s="57">
        <v>1.062738</v>
      </c>
      <c r="AF290" s="57">
        <v>0.98187599999999997</v>
      </c>
      <c r="AG290" s="57">
        <v>0.98187599999999997</v>
      </c>
      <c r="AH290" s="57">
        <v>1.052943</v>
      </c>
      <c r="AI290" s="57">
        <v>1.052943</v>
      </c>
      <c r="AJ290" s="57">
        <v>1.010983</v>
      </c>
      <c r="AK290" s="57">
        <v>1.010983</v>
      </c>
      <c r="AL290" s="57">
        <v>1.068778</v>
      </c>
      <c r="AM290" s="57">
        <v>0.986178</v>
      </c>
      <c r="AN290" s="57">
        <v>0.986178</v>
      </c>
      <c r="AO290" s="57">
        <v>0.988819</v>
      </c>
      <c r="AP290" s="57">
        <v>1.053032</v>
      </c>
      <c r="AQ290" s="57">
        <v>1.053032</v>
      </c>
      <c r="AR290" s="57">
        <v>0.98316000000000003</v>
      </c>
      <c r="AS290" s="57">
        <v>0.98316000000000003</v>
      </c>
      <c r="AT290" s="57">
        <v>1.0276700000000001</v>
      </c>
    </row>
    <row r="291" spans="1:46" x14ac:dyDescent="0.25">
      <c r="A291" s="65">
        <v>2021</v>
      </c>
      <c r="B291" s="65">
        <v>12</v>
      </c>
      <c r="C291" s="63">
        <v>13</v>
      </c>
      <c r="D291" s="64">
        <v>2</v>
      </c>
      <c r="E291" s="5">
        <v>1.0402229999999999</v>
      </c>
      <c r="F291" s="57">
        <v>1.0402229999999999</v>
      </c>
      <c r="G291" s="57">
        <v>0.984653</v>
      </c>
      <c r="H291" s="57">
        <v>0.98466600000000004</v>
      </c>
      <c r="I291" s="57">
        <v>0.98631500000000005</v>
      </c>
      <c r="J291" s="57">
        <v>0.98631500000000005</v>
      </c>
      <c r="K291" s="57">
        <v>0.988819</v>
      </c>
      <c r="L291" s="57">
        <v>0.988819</v>
      </c>
      <c r="M291" s="57">
        <v>1.052943</v>
      </c>
      <c r="N291" s="57">
        <v>1.052943</v>
      </c>
      <c r="O291" s="57">
        <v>1.0276700000000001</v>
      </c>
      <c r="P291" s="57">
        <v>1.0276700000000001</v>
      </c>
      <c r="Q291" s="57">
        <v>1.025528</v>
      </c>
      <c r="R291" s="57">
        <v>1.0276700000000001</v>
      </c>
      <c r="S291" s="57">
        <v>1.0276700000000001</v>
      </c>
      <c r="T291" s="57">
        <v>1.0402229999999999</v>
      </c>
      <c r="U291" s="57">
        <v>1.0402229999999999</v>
      </c>
      <c r="V291" s="57">
        <v>1.068778</v>
      </c>
      <c r="W291" s="57">
        <v>1.0967469999999999</v>
      </c>
      <c r="X291" s="57">
        <v>1.0967469999999999</v>
      </c>
      <c r="Y291" s="57">
        <v>1.0873759999999999</v>
      </c>
      <c r="Z291" s="57">
        <v>1.0873759999999999</v>
      </c>
      <c r="AA291" s="57">
        <v>0.988819</v>
      </c>
      <c r="AB291" s="57">
        <v>0.988819</v>
      </c>
      <c r="AC291" s="57">
        <v>0.986178</v>
      </c>
      <c r="AD291" s="57">
        <v>0.97829500000000003</v>
      </c>
      <c r="AE291" s="57">
        <v>1.062738</v>
      </c>
      <c r="AF291" s="57">
        <v>0.98187599999999997</v>
      </c>
      <c r="AG291" s="57">
        <v>0.98187599999999997</v>
      </c>
      <c r="AH291" s="57">
        <v>1.052943</v>
      </c>
      <c r="AI291" s="57">
        <v>1.052943</v>
      </c>
      <c r="AJ291" s="57">
        <v>1.010983</v>
      </c>
      <c r="AK291" s="57">
        <v>1.010983</v>
      </c>
      <c r="AL291" s="57">
        <v>1.068778</v>
      </c>
      <c r="AM291" s="57">
        <v>0.986178</v>
      </c>
      <c r="AN291" s="57">
        <v>0.986178</v>
      </c>
      <c r="AO291" s="57">
        <v>0.988819</v>
      </c>
      <c r="AP291" s="57">
        <v>1.053032</v>
      </c>
      <c r="AQ291" s="57">
        <v>1.053032</v>
      </c>
      <c r="AR291" s="57">
        <v>0.98316000000000003</v>
      </c>
      <c r="AS291" s="57">
        <v>0.98316000000000003</v>
      </c>
      <c r="AT291" s="57">
        <v>1.0276700000000001</v>
      </c>
    </row>
    <row r="292" spans="1:46" x14ac:dyDescent="0.25">
      <c r="A292" s="65">
        <v>2021</v>
      </c>
      <c r="B292" s="65">
        <v>12</v>
      </c>
      <c r="C292" s="63">
        <v>13</v>
      </c>
      <c r="D292" s="64">
        <v>3</v>
      </c>
      <c r="E292" s="5">
        <v>1.0402229999999999</v>
      </c>
      <c r="F292" s="57">
        <v>1.0402229999999999</v>
      </c>
      <c r="G292" s="57">
        <v>0.984653</v>
      </c>
      <c r="H292" s="57">
        <v>0.98466600000000004</v>
      </c>
      <c r="I292" s="57">
        <v>0.98631500000000005</v>
      </c>
      <c r="J292" s="57">
        <v>0.98631500000000005</v>
      </c>
      <c r="K292" s="57">
        <v>0.988819</v>
      </c>
      <c r="L292" s="57">
        <v>0.988819</v>
      </c>
      <c r="M292" s="57">
        <v>1.052943</v>
      </c>
      <c r="N292" s="57">
        <v>1.052943</v>
      </c>
      <c r="O292" s="57">
        <v>1.0276700000000001</v>
      </c>
      <c r="P292" s="57">
        <v>1.0276700000000001</v>
      </c>
      <c r="Q292" s="57">
        <v>1.025528</v>
      </c>
      <c r="R292" s="57">
        <v>1.0276700000000001</v>
      </c>
      <c r="S292" s="57">
        <v>1.0276700000000001</v>
      </c>
      <c r="T292" s="57">
        <v>1.0402229999999999</v>
      </c>
      <c r="U292" s="57">
        <v>1.0402229999999999</v>
      </c>
      <c r="V292" s="57">
        <v>1.068778</v>
      </c>
      <c r="W292" s="57">
        <v>1.0967469999999999</v>
      </c>
      <c r="X292" s="57">
        <v>1.0967469999999999</v>
      </c>
      <c r="Y292" s="57">
        <v>1.0873759999999999</v>
      </c>
      <c r="Z292" s="57">
        <v>1.0873759999999999</v>
      </c>
      <c r="AA292" s="57">
        <v>0.988819</v>
      </c>
      <c r="AB292" s="57">
        <v>0.988819</v>
      </c>
      <c r="AC292" s="57">
        <v>0.986178</v>
      </c>
      <c r="AD292" s="57">
        <v>0.97829500000000003</v>
      </c>
      <c r="AE292" s="57">
        <v>1.062738</v>
      </c>
      <c r="AF292" s="57">
        <v>0.98187599999999997</v>
      </c>
      <c r="AG292" s="57">
        <v>0.98187599999999997</v>
      </c>
      <c r="AH292" s="57">
        <v>1.052943</v>
      </c>
      <c r="AI292" s="57">
        <v>1.052943</v>
      </c>
      <c r="AJ292" s="57">
        <v>1.010983</v>
      </c>
      <c r="AK292" s="57">
        <v>1.010983</v>
      </c>
      <c r="AL292" s="57">
        <v>1.068778</v>
      </c>
      <c r="AM292" s="57">
        <v>0.986178</v>
      </c>
      <c r="AN292" s="57">
        <v>0.986178</v>
      </c>
      <c r="AO292" s="57">
        <v>0.988819</v>
      </c>
      <c r="AP292" s="57">
        <v>1.053032</v>
      </c>
      <c r="AQ292" s="57">
        <v>1.053032</v>
      </c>
      <c r="AR292" s="57">
        <v>0.98316000000000003</v>
      </c>
      <c r="AS292" s="57">
        <v>0.98316000000000003</v>
      </c>
      <c r="AT292" s="57">
        <v>1.0276700000000001</v>
      </c>
    </row>
    <row r="293" spans="1:46" x14ac:dyDescent="0.25">
      <c r="A293" s="65">
        <v>2021</v>
      </c>
      <c r="B293" s="65">
        <v>12</v>
      </c>
      <c r="C293" s="63">
        <v>13</v>
      </c>
      <c r="D293" s="64">
        <v>4</v>
      </c>
      <c r="E293" s="5">
        <v>1.0402229999999999</v>
      </c>
      <c r="F293" s="57">
        <v>1.0402229999999999</v>
      </c>
      <c r="G293" s="57">
        <v>0.984653</v>
      </c>
      <c r="H293" s="57">
        <v>0.98466600000000004</v>
      </c>
      <c r="I293" s="57">
        <v>0.98631500000000005</v>
      </c>
      <c r="J293" s="57">
        <v>0.98631500000000005</v>
      </c>
      <c r="K293" s="57">
        <v>0.988819</v>
      </c>
      <c r="L293" s="57">
        <v>0.988819</v>
      </c>
      <c r="M293" s="57">
        <v>1.052943</v>
      </c>
      <c r="N293" s="57">
        <v>1.052943</v>
      </c>
      <c r="O293" s="57">
        <v>1.0276700000000001</v>
      </c>
      <c r="P293" s="57">
        <v>1.0276700000000001</v>
      </c>
      <c r="Q293" s="57">
        <v>1.025528</v>
      </c>
      <c r="R293" s="57">
        <v>1.0276700000000001</v>
      </c>
      <c r="S293" s="57">
        <v>1.0276700000000001</v>
      </c>
      <c r="T293" s="57">
        <v>1.0402229999999999</v>
      </c>
      <c r="U293" s="57">
        <v>1.0402229999999999</v>
      </c>
      <c r="V293" s="57">
        <v>1.068778</v>
      </c>
      <c r="W293" s="57">
        <v>1.0967469999999999</v>
      </c>
      <c r="X293" s="57">
        <v>1.0967469999999999</v>
      </c>
      <c r="Y293" s="57">
        <v>1.0873759999999999</v>
      </c>
      <c r="Z293" s="57">
        <v>1.0873759999999999</v>
      </c>
      <c r="AA293" s="57">
        <v>0.988819</v>
      </c>
      <c r="AB293" s="57">
        <v>0.988819</v>
      </c>
      <c r="AC293" s="57">
        <v>0.986178</v>
      </c>
      <c r="AD293" s="57">
        <v>0.97829500000000003</v>
      </c>
      <c r="AE293" s="57">
        <v>1.062738</v>
      </c>
      <c r="AF293" s="57">
        <v>0.98187599999999997</v>
      </c>
      <c r="AG293" s="57">
        <v>0.98187599999999997</v>
      </c>
      <c r="AH293" s="57">
        <v>1.052943</v>
      </c>
      <c r="AI293" s="57">
        <v>1.052943</v>
      </c>
      <c r="AJ293" s="57">
        <v>1.010983</v>
      </c>
      <c r="AK293" s="57">
        <v>1.010983</v>
      </c>
      <c r="AL293" s="57">
        <v>1.068778</v>
      </c>
      <c r="AM293" s="57">
        <v>0.986178</v>
      </c>
      <c r="AN293" s="57">
        <v>0.986178</v>
      </c>
      <c r="AO293" s="57">
        <v>0.988819</v>
      </c>
      <c r="AP293" s="57">
        <v>1.053032</v>
      </c>
      <c r="AQ293" s="57">
        <v>1.053032</v>
      </c>
      <c r="AR293" s="57">
        <v>0.98316000000000003</v>
      </c>
      <c r="AS293" s="57">
        <v>0.98316000000000003</v>
      </c>
      <c r="AT293" s="57">
        <v>1.0276700000000001</v>
      </c>
    </row>
    <row r="294" spans="1:46" x14ac:dyDescent="0.25">
      <c r="A294" s="65">
        <v>2021</v>
      </c>
      <c r="B294" s="65">
        <v>12</v>
      </c>
      <c r="C294" s="63">
        <v>13</v>
      </c>
      <c r="D294" s="64">
        <v>5</v>
      </c>
      <c r="E294" s="5">
        <v>1.0402229999999999</v>
      </c>
      <c r="F294" s="57">
        <v>1.0402229999999999</v>
      </c>
      <c r="G294" s="57">
        <v>0.984653</v>
      </c>
      <c r="H294" s="57">
        <v>0.98466600000000004</v>
      </c>
      <c r="I294" s="57">
        <v>0.98631500000000005</v>
      </c>
      <c r="J294" s="57">
        <v>0.98631500000000005</v>
      </c>
      <c r="K294" s="57">
        <v>0.988819</v>
      </c>
      <c r="L294" s="57">
        <v>0.988819</v>
      </c>
      <c r="M294" s="57">
        <v>1.052943</v>
      </c>
      <c r="N294" s="57">
        <v>1.052943</v>
      </c>
      <c r="O294" s="57">
        <v>1.0276700000000001</v>
      </c>
      <c r="P294" s="57">
        <v>1.0276700000000001</v>
      </c>
      <c r="Q294" s="57">
        <v>1.025528</v>
      </c>
      <c r="R294" s="57">
        <v>1.0276700000000001</v>
      </c>
      <c r="S294" s="57">
        <v>1.0276700000000001</v>
      </c>
      <c r="T294" s="57">
        <v>1.0402229999999999</v>
      </c>
      <c r="U294" s="57">
        <v>1.0402229999999999</v>
      </c>
      <c r="V294" s="57">
        <v>1.068778</v>
      </c>
      <c r="W294" s="57">
        <v>1.0967469999999999</v>
      </c>
      <c r="X294" s="57">
        <v>1.0967469999999999</v>
      </c>
      <c r="Y294" s="57">
        <v>1.0873759999999999</v>
      </c>
      <c r="Z294" s="57">
        <v>1.0873759999999999</v>
      </c>
      <c r="AA294" s="57">
        <v>0.988819</v>
      </c>
      <c r="AB294" s="57">
        <v>0.988819</v>
      </c>
      <c r="AC294" s="57">
        <v>0.986178</v>
      </c>
      <c r="AD294" s="57">
        <v>0.97829500000000003</v>
      </c>
      <c r="AE294" s="57">
        <v>1.062738</v>
      </c>
      <c r="AF294" s="57">
        <v>0.98187599999999997</v>
      </c>
      <c r="AG294" s="57">
        <v>0.98187599999999997</v>
      </c>
      <c r="AH294" s="57">
        <v>1.052943</v>
      </c>
      <c r="AI294" s="57">
        <v>1.052943</v>
      </c>
      <c r="AJ294" s="57">
        <v>1.010983</v>
      </c>
      <c r="AK294" s="57">
        <v>1.010983</v>
      </c>
      <c r="AL294" s="57">
        <v>1.068778</v>
      </c>
      <c r="AM294" s="57">
        <v>0.986178</v>
      </c>
      <c r="AN294" s="57">
        <v>0.986178</v>
      </c>
      <c r="AO294" s="57">
        <v>0.988819</v>
      </c>
      <c r="AP294" s="57">
        <v>1.053032</v>
      </c>
      <c r="AQ294" s="57">
        <v>1.053032</v>
      </c>
      <c r="AR294" s="57">
        <v>0.98316000000000003</v>
      </c>
      <c r="AS294" s="57">
        <v>0.98316000000000003</v>
      </c>
      <c r="AT294" s="57">
        <v>1.0276700000000001</v>
      </c>
    </row>
    <row r="295" spans="1:46" x14ac:dyDescent="0.25">
      <c r="A295" s="65">
        <v>2021</v>
      </c>
      <c r="B295" s="65">
        <v>12</v>
      </c>
      <c r="C295" s="63">
        <v>13</v>
      </c>
      <c r="D295" s="64">
        <v>6</v>
      </c>
      <c r="E295" s="5">
        <v>1.0402229999999999</v>
      </c>
      <c r="F295" s="57">
        <v>1.0402229999999999</v>
      </c>
      <c r="G295" s="57">
        <v>0.984653</v>
      </c>
      <c r="H295" s="57">
        <v>0.98466600000000004</v>
      </c>
      <c r="I295" s="57">
        <v>0.98631500000000005</v>
      </c>
      <c r="J295" s="57">
        <v>0.98631500000000005</v>
      </c>
      <c r="K295" s="57">
        <v>0.988819</v>
      </c>
      <c r="L295" s="57">
        <v>0.988819</v>
      </c>
      <c r="M295" s="57">
        <v>1.052943</v>
      </c>
      <c r="N295" s="57">
        <v>1.052943</v>
      </c>
      <c r="O295" s="57">
        <v>1.0276700000000001</v>
      </c>
      <c r="P295" s="57">
        <v>1.0276700000000001</v>
      </c>
      <c r="Q295" s="57">
        <v>1.025528</v>
      </c>
      <c r="R295" s="57">
        <v>1.0276700000000001</v>
      </c>
      <c r="S295" s="57">
        <v>1.0276700000000001</v>
      </c>
      <c r="T295" s="57">
        <v>1.0402229999999999</v>
      </c>
      <c r="U295" s="57">
        <v>1.0402229999999999</v>
      </c>
      <c r="V295" s="57">
        <v>1.068778</v>
      </c>
      <c r="W295" s="57">
        <v>1.0967469999999999</v>
      </c>
      <c r="X295" s="57">
        <v>1.0967469999999999</v>
      </c>
      <c r="Y295" s="57">
        <v>1.0873759999999999</v>
      </c>
      <c r="Z295" s="57">
        <v>1.0873759999999999</v>
      </c>
      <c r="AA295" s="57">
        <v>0.988819</v>
      </c>
      <c r="AB295" s="57">
        <v>0.988819</v>
      </c>
      <c r="AC295" s="57">
        <v>0.986178</v>
      </c>
      <c r="AD295" s="57">
        <v>0.97829500000000003</v>
      </c>
      <c r="AE295" s="57">
        <v>1.062738</v>
      </c>
      <c r="AF295" s="57">
        <v>0.98187599999999997</v>
      </c>
      <c r="AG295" s="57">
        <v>0.98187599999999997</v>
      </c>
      <c r="AH295" s="57">
        <v>1.052943</v>
      </c>
      <c r="AI295" s="57">
        <v>1.052943</v>
      </c>
      <c r="AJ295" s="57">
        <v>1.010983</v>
      </c>
      <c r="AK295" s="57">
        <v>1.010983</v>
      </c>
      <c r="AL295" s="57">
        <v>1.068778</v>
      </c>
      <c r="AM295" s="57">
        <v>0.986178</v>
      </c>
      <c r="AN295" s="57">
        <v>0.986178</v>
      </c>
      <c r="AO295" s="57">
        <v>0.988819</v>
      </c>
      <c r="AP295" s="57">
        <v>1.053032</v>
      </c>
      <c r="AQ295" s="57">
        <v>1.053032</v>
      </c>
      <c r="AR295" s="57">
        <v>0.98316000000000003</v>
      </c>
      <c r="AS295" s="57">
        <v>0.98316000000000003</v>
      </c>
      <c r="AT295" s="57">
        <v>1.0276700000000001</v>
      </c>
    </row>
    <row r="296" spans="1:46" x14ac:dyDescent="0.25">
      <c r="A296" s="65">
        <v>2021</v>
      </c>
      <c r="B296" s="65">
        <v>12</v>
      </c>
      <c r="C296" s="63">
        <v>13</v>
      </c>
      <c r="D296" s="64">
        <v>7</v>
      </c>
      <c r="E296" s="5">
        <v>1.0402229999999999</v>
      </c>
      <c r="F296" s="57">
        <v>1.0402229999999999</v>
      </c>
      <c r="G296" s="57">
        <v>0.984653</v>
      </c>
      <c r="H296" s="57">
        <v>0.98466600000000004</v>
      </c>
      <c r="I296" s="57">
        <v>0.98631500000000005</v>
      </c>
      <c r="J296" s="57">
        <v>0.98631500000000005</v>
      </c>
      <c r="K296" s="57">
        <v>0.988819</v>
      </c>
      <c r="L296" s="57">
        <v>0.988819</v>
      </c>
      <c r="M296" s="57">
        <v>1.052943</v>
      </c>
      <c r="N296" s="57">
        <v>1.052943</v>
      </c>
      <c r="O296" s="57">
        <v>1.0276700000000001</v>
      </c>
      <c r="P296" s="57">
        <v>1.0276700000000001</v>
      </c>
      <c r="Q296" s="57">
        <v>1.025528</v>
      </c>
      <c r="R296" s="57">
        <v>1.0276700000000001</v>
      </c>
      <c r="S296" s="57">
        <v>1.0276700000000001</v>
      </c>
      <c r="T296" s="57">
        <v>1.0402229999999999</v>
      </c>
      <c r="U296" s="57">
        <v>1.0402229999999999</v>
      </c>
      <c r="V296" s="57">
        <v>1.068778</v>
      </c>
      <c r="W296" s="57">
        <v>1.0967469999999999</v>
      </c>
      <c r="X296" s="57">
        <v>1.0967469999999999</v>
      </c>
      <c r="Y296" s="57">
        <v>1.0873759999999999</v>
      </c>
      <c r="Z296" s="57">
        <v>1.0873759999999999</v>
      </c>
      <c r="AA296" s="57">
        <v>0.988819</v>
      </c>
      <c r="AB296" s="57">
        <v>0.988819</v>
      </c>
      <c r="AC296" s="57">
        <v>0.986178</v>
      </c>
      <c r="AD296" s="57">
        <v>0.97829500000000003</v>
      </c>
      <c r="AE296" s="57">
        <v>1.062738</v>
      </c>
      <c r="AF296" s="57">
        <v>0.98187599999999997</v>
      </c>
      <c r="AG296" s="57">
        <v>0.98187599999999997</v>
      </c>
      <c r="AH296" s="57">
        <v>1.052943</v>
      </c>
      <c r="AI296" s="57">
        <v>1.052943</v>
      </c>
      <c r="AJ296" s="57">
        <v>1.010983</v>
      </c>
      <c r="AK296" s="57">
        <v>1.010983</v>
      </c>
      <c r="AL296" s="57">
        <v>1.068778</v>
      </c>
      <c r="AM296" s="57">
        <v>0.986178</v>
      </c>
      <c r="AN296" s="57">
        <v>0.986178</v>
      </c>
      <c r="AO296" s="57">
        <v>0.988819</v>
      </c>
      <c r="AP296" s="57">
        <v>1.053032</v>
      </c>
      <c r="AQ296" s="57">
        <v>1.053032</v>
      </c>
      <c r="AR296" s="57">
        <v>0.98316000000000003</v>
      </c>
      <c r="AS296" s="57">
        <v>0.98316000000000003</v>
      </c>
      <c r="AT296" s="57">
        <v>1.0276700000000001</v>
      </c>
    </row>
    <row r="297" spans="1:46" x14ac:dyDescent="0.25">
      <c r="A297" s="65">
        <v>2021</v>
      </c>
      <c r="B297" s="65">
        <v>12</v>
      </c>
      <c r="C297" s="63">
        <v>13</v>
      </c>
      <c r="D297" s="64">
        <v>8</v>
      </c>
      <c r="E297" s="5">
        <v>1.0402229999999999</v>
      </c>
      <c r="F297" s="57">
        <v>1.0402229999999999</v>
      </c>
      <c r="G297" s="57">
        <v>0.984653</v>
      </c>
      <c r="H297" s="57">
        <v>0.98466600000000004</v>
      </c>
      <c r="I297" s="57">
        <v>0.98631500000000005</v>
      </c>
      <c r="J297" s="57">
        <v>0.98631500000000005</v>
      </c>
      <c r="K297" s="57">
        <v>0.988819</v>
      </c>
      <c r="L297" s="57">
        <v>0.988819</v>
      </c>
      <c r="M297" s="57">
        <v>1.052943</v>
      </c>
      <c r="N297" s="57">
        <v>1.052943</v>
      </c>
      <c r="O297" s="57">
        <v>1.0276700000000001</v>
      </c>
      <c r="P297" s="57">
        <v>1.0276700000000001</v>
      </c>
      <c r="Q297" s="57">
        <v>1.025528</v>
      </c>
      <c r="R297" s="57">
        <v>1.0276700000000001</v>
      </c>
      <c r="S297" s="57">
        <v>1.0276700000000001</v>
      </c>
      <c r="T297" s="57">
        <v>1.0402229999999999</v>
      </c>
      <c r="U297" s="57">
        <v>1.0402229999999999</v>
      </c>
      <c r="V297" s="57">
        <v>1.068778</v>
      </c>
      <c r="W297" s="57">
        <v>1.0967469999999999</v>
      </c>
      <c r="X297" s="57">
        <v>1.0967469999999999</v>
      </c>
      <c r="Y297" s="57">
        <v>1.0873759999999999</v>
      </c>
      <c r="Z297" s="57">
        <v>1.0873759999999999</v>
      </c>
      <c r="AA297" s="57">
        <v>0.988819</v>
      </c>
      <c r="AB297" s="57">
        <v>0.988819</v>
      </c>
      <c r="AC297" s="57">
        <v>0.986178</v>
      </c>
      <c r="AD297" s="57">
        <v>0.97829500000000003</v>
      </c>
      <c r="AE297" s="57">
        <v>1.062738</v>
      </c>
      <c r="AF297" s="57">
        <v>0.98187599999999997</v>
      </c>
      <c r="AG297" s="57">
        <v>0.98187599999999997</v>
      </c>
      <c r="AH297" s="57">
        <v>1.052943</v>
      </c>
      <c r="AI297" s="57">
        <v>1.052943</v>
      </c>
      <c r="AJ297" s="57">
        <v>1.010983</v>
      </c>
      <c r="AK297" s="57">
        <v>1.010983</v>
      </c>
      <c r="AL297" s="57">
        <v>1.068778</v>
      </c>
      <c r="AM297" s="57">
        <v>0.986178</v>
      </c>
      <c r="AN297" s="57">
        <v>0.986178</v>
      </c>
      <c r="AO297" s="57">
        <v>0.988819</v>
      </c>
      <c r="AP297" s="57">
        <v>1.053032</v>
      </c>
      <c r="AQ297" s="57">
        <v>1.053032</v>
      </c>
      <c r="AR297" s="57">
        <v>0.98316000000000003</v>
      </c>
      <c r="AS297" s="57">
        <v>0.98316000000000003</v>
      </c>
      <c r="AT297" s="57">
        <v>1.0276700000000001</v>
      </c>
    </row>
    <row r="298" spans="1:46" x14ac:dyDescent="0.25">
      <c r="A298" s="65">
        <v>2021</v>
      </c>
      <c r="B298" s="65">
        <v>12</v>
      </c>
      <c r="C298" s="63">
        <v>13</v>
      </c>
      <c r="D298" s="64">
        <v>9</v>
      </c>
      <c r="E298" s="5">
        <v>1.0402229999999999</v>
      </c>
      <c r="F298" s="57">
        <v>1.0402229999999999</v>
      </c>
      <c r="G298" s="57">
        <v>0.984653</v>
      </c>
      <c r="H298" s="57">
        <v>0.98466600000000004</v>
      </c>
      <c r="I298" s="57">
        <v>0.98631500000000005</v>
      </c>
      <c r="J298" s="57">
        <v>0.98631500000000005</v>
      </c>
      <c r="K298" s="57">
        <v>0.988819</v>
      </c>
      <c r="L298" s="57">
        <v>0.988819</v>
      </c>
      <c r="M298" s="57">
        <v>1.052943</v>
      </c>
      <c r="N298" s="57">
        <v>1.052943</v>
      </c>
      <c r="O298" s="57">
        <v>1.0276700000000001</v>
      </c>
      <c r="P298" s="57">
        <v>1.0276700000000001</v>
      </c>
      <c r="Q298" s="57">
        <v>1.025528</v>
      </c>
      <c r="R298" s="57">
        <v>1.0276700000000001</v>
      </c>
      <c r="S298" s="57">
        <v>1.0276700000000001</v>
      </c>
      <c r="T298" s="57">
        <v>1.0402229999999999</v>
      </c>
      <c r="U298" s="57">
        <v>1.0402229999999999</v>
      </c>
      <c r="V298" s="57">
        <v>1.068778</v>
      </c>
      <c r="W298" s="57">
        <v>1.0967469999999999</v>
      </c>
      <c r="X298" s="57">
        <v>1.0967469999999999</v>
      </c>
      <c r="Y298" s="57">
        <v>1.0873759999999999</v>
      </c>
      <c r="Z298" s="57">
        <v>1.0873759999999999</v>
      </c>
      <c r="AA298" s="57">
        <v>0.988819</v>
      </c>
      <c r="AB298" s="57">
        <v>0.988819</v>
      </c>
      <c r="AC298" s="57">
        <v>0.986178</v>
      </c>
      <c r="AD298" s="57">
        <v>0.97829500000000003</v>
      </c>
      <c r="AE298" s="57">
        <v>1.062738</v>
      </c>
      <c r="AF298" s="57">
        <v>0.98187599999999997</v>
      </c>
      <c r="AG298" s="57">
        <v>0.98187599999999997</v>
      </c>
      <c r="AH298" s="57">
        <v>1.052943</v>
      </c>
      <c r="AI298" s="57">
        <v>1.052943</v>
      </c>
      <c r="AJ298" s="57">
        <v>1.010983</v>
      </c>
      <c r="AK298" s="57">
        <v>1.010983</v>
      </c>
      <c r="AL298" s="57">
        <v>1.068778</v>
      </c>
      <c r="AM298" s="57">
        <v>0.986178</v>
      </c>
      <c r="AN298" s="57">
        <v>0.986178</v>
      </c>
      <c r="AO298" s="57">
        <v>0.988819</v>
      </c>
      <c r="AP298" s="57">
        <v>1.053032</v>
      </c>
      <c r="AQ298" s="57">
        <v>1.053032</v>
      </c>
      <c r="AR298" s="57">
        <v>0.98316000000000003</v>
      </c>
      <c r="AS298" s="57">
        <v>0.98316000000000003</v>
      </c>
      <c r="AT298" s="57">
        <v>1.0276700000000001</v>
      </c>
    </row>
    <row r="299" spans="1:46" x14ac:dyDescent="0.25">
      <c r="A299" s="65">
        <v>2021</v>
      </c>
      <c r="B299" s="65">
        <v>12</v>
      </c>
      <c r="C299" s="63">
        <v>13</v>
      </c>
      <c r="D299" s="64">
        <v>10</v>
      </c>
      <c r="E299" s="5">
        <v>1.0402229999999999</v>
      </c>
      <c r="F299" s="57">
        <v>1.0402229999999999</v>
      </c>
      <c r="G299" s="57">
        <v>0.984653</v>
      </c>
      <c r="H299" s="57">
        <v>0.98466600000000004</v>
      </c>
      <c r="I299" s="57">
        <v>0.98631500000000005</v>
      </c>
      <c r="J299" s="57">
        <v>0.98631500000000005</v>
      </c>
      <c r="K299" s="57">
        <v>0.988819</v>
      </c>
      <c r="L299" s="57">
        <v>0.988819</v>
      </c>
      <c r="M299" s="57">
        <v>1.052943</v>
      </c>
      <c r="N299" s="57">
        <v>1.052943</v>
      </c>
      <c r="O299" s="57">
        <v>1.0276700000000001</v>
      </c>
      <c r="P299" s="57">
        <v>1.0276700000000001</v>
      </c>
      <c r="Q299" s="57">
        <v>1.025528</v>
      </c>
      <c r="R299" s="57">
        <v>1.0276700000000001</v>
      </c>
      <c r="S299" s="57">
        <v>1.0276700000000001</v>
      </c>
      <c r="T299" s="57">
        <v>1.0402229999999999</v>
      </c>
      <c r="U299" s="57">
        <v>1.0402229999999999</v>
      </c>
      <c r="V299" s="57">
        <v>1.068778</v>
      </c>
      <c r="W299" s="57">
        <v>1.0967469999999999</v>
      </c>
      <c r="X299" s="57">
        <v>1.0967469999999999</v>
      </c>
      <c r="Y299" s="57">
        <v>1.0873759999999999</v>
      </c>
      <c r="Z299" s="57">
        <v>1.0873759999999999</v>
      </c>
      <c r="AA299" s="57">
        <v>0.988819</v>
      </c>
      <c r="AB299" s="57">
        <v>0.988819</v>
      </c>
      <c r="AC299" s="57">
        <v>0.986178</v>
      </c>
      <c r="AD299" s="57">
        <v>0.97829500000000003</v>
      </c>
      <c r="AE299" s="57">
        <v>1.062738</v>
      </c>
      <c r="AF299" s="57">
        <v>0.98187599999999997</v>
      </c>
      <c r="AG299" s="57">
        <v>0.98187599999999997</v>
      </c>
      <c r="AH299" s="57">
        <v>1.052943</v>
      </c>
      <c r="AI299" s="57">
        <v>1.052943</v>
      </c>
      <c r="AJ299" s="57">
        <v>1.010983</v>
      </c>
      <c r="AK299" s="57">
        <v>1.010983</v>
      </c>
      <c r="AL299" s="57">
        <v>1.068778</v>
      </c>
      <c r="AM299" s="57">
        <v>0.986178</v>
      </c>
      <c r="AN299" s="57">
        <v>0.986178</v>
      </c>
      <c r="AO299" s="57">
        <v>0.988819</v>
      </c>
      <c r="AP299" s="57">
        <v>1.053032</v>
      </c>
      <c r="AQ299" s="57">
        <v>1.053032</v>
      </c>
      <c r="AR299" s="57">
        <v>0.98316000000000003</v>
      </c>
      <c r="AS299" s="57">
        <v>0.98316000000000003</v>
      </c>
      <c r="AT299" s="57">
        <v>1.0276700000000001</v>
      </c>
    </row>
    <row r="300" spans="1:46" x14ac:dyDescent="0.25">
      <c r="A300" s="65">
        <v>2021</v>
      </c>
      <c r="B300" s="65">
        <v>12</v>
      </c>
      <c r="C300" s="63">
        <v>13</v>
      </c>
      <c r="D300" s="64">
        <v>11</v>
      </c>
      <c r="E300" s="5">
        <v>1.0402229999999999</v>
      </c>
      <c r="F300" s="57">
        <v>1.0402229999999999</v>
      </c>
      <c r="G300" s="57">
        <v>0.984653</v>
      </c>
      <c r="H300" s="57">
        <v>0.98466600000000004</v>
      </c>
      <c r="I300" s="57">
        <v>0.98631500000000005</v>
      </c>
      <c r="J300" s="57">
        <v>0.98631500000000005</v>
      </c>
      <c r="K300" s="57">
        <v>0.988819</v>
      </c>
      <c r="L300" s="57">
        <v>0.988819</v>
      </c>
      <c r="M300" s="57">
        <v>1.052943</v>
      </c>
      <c r="N300" s="57">
        <v>1.052943</v>
      </c>
      <c r="O300" s="57">
        <v>1.0276700000000001</v>
      </c>
      <c r="P300" s="57">
        <v>1.0276700000000001</v>
      </c>
      <c r="Q300" s="57">
        <v>1.025528</v>
      </c>
      <c r="R300" s="57">
        <v>1.0276700000000001</v>
      </c>
      <c r="S300" s="57">
        <v>1.0276700000000001</v>
      </c>
      <c r="T300" s="57">
        <v>1.0402229999999999</v>
      </c>
      <c r="U300" s="57">
        <v>1.0402229999999999</v>
      </c>
      <c r="V300" s="57">
        <v>1.068778</v>
      </c>
      <c r="W300" s="57">
        <v>1.0967469999999999</v>
      </c>
      <c r="X300" s="57">
        <v>1.0967469999999999</v>
      </c>
      <c r="Y300" s="57">
        <v>1.0873759999999999</v>
      </c>
      <c r="Z300" s="57">
        <v>1.0873759999999999</v>
      </c>
      <c r="AA300" s="57">
        <v>0.988819</v>
      </c>
      <c r="AB300" s="57">
        <v>0.988819</v>
      </c>
      <c r="AC300" s="57">
        <v>0.986178</v>
      </c>
      <c r="AD300" s="57">
        <v>0.97829500000000003</v>
      </c>
      <c r="AE300" s="57">
        <v>1.062738</v>
      </c>
      <c r="AF300" s="57">
        <v>0.98187599999999997</v>
      </c>
      <c r="AG300" s="57">
        <v>0.98187599999999997</v>
      </c>
      <c r="AH300" s="57">
        <v>1.052943</v>
      </c>
      <c r="AI300" s="57">
        <v>1.052943</v>
      </c>
      <c r="AJ300" s="57">
        <v>1.010983</v>
      </c>
      <c r="AK300" s="57">
        <v>1.010983</v>
      </c>
      <c r="AL300" s="57">
        <v>1.068778</v>
      </c>
      <c r="AM300" s="57">
        <v>0.986178</v>
      </c>
      <c r="AN300" s="57">
        <v>0.986178</v>
      </c>
      <c r="AO300" s="57">
        <v>0.988819</v>
      </c>
      <c r="AP300" s="57">
        <v>1.053032</v>
      </c>
      <c r="AQ300" s="57">
        <v>1.053032</v>
      </c>
      <c r="AR300" s="57">
        <v>0.98316000000000003</v>
      </c>
      <c r="AS300" s="57">
        <v>0.98316000000000003</v>
      </c>
      <c r="AT300" s="57">
        <v>1.0276700000000001</v>
      </c>
    </row>
    <row r="301" spans="1:46" x14ac:dyDescent="0.25">
      <c r="A301" s="65">
        <v>2021</v>
      </c>
      <c r="B301" s="65">
        <v>12</v>
      </c>
      <c r="C301" s="63">
        <v>13</v>
      </c>
      <c r="D301" s="64">
        <v>12</v>
      </c>
      <c r="E301" s="5">
        <v>1.0402229999999999</v>
      </c>
      <c r="F301" s="57">
        <v>1.0402229999999999</v>
      </c>
      <c r="G301" s="57">
        <v>0.984653</v>
      </c>
      <c r="H301" s="57">
        <v>0.98466600000000004</v>
      </c>
      <c r="I301" s="57">
        <v>0.98631500000000005</v>
      </c>
      <c r="J301" s="57">
        <v>0.98631500000000005</v>
      </c>
      <c r="K301" s="57">
        <v>0.988819</v>
      </c>
      <c r="L301" s="57">
        <v>0.988819</v>
      </c>
      <c r="M301" s="57">
        <v>1.052943</v>
      </c>
      <c r="N301" s="57">
        <v>1.052943</v>
      </c>
      <c r="O301" s="57">
        <v>1.0276700000000001</v>
      </c>
      <c r="P301" s="57">
        <v>1.0276700000000001</v>
      </c>
      <c r="Q301" s="57">
        <v>1.025528</v>
      </c>
      <c r="R301" s="57">
        <v>1.0276700000000001</v>
      </c>
      <c r="S301" s="57">
        <v>1.0276700000000001</v>
      </c>
      <c r="T301" s="57">
        <v>1.0402229999999999</v>
      </c>
      <c r="U301" s="57">
        <v>1.0402229999999999</v>
      </c>
      <c r="V301" s="57">
        <v>1.068778</v>
      </c>
      <c r="W301" s="57">
        <v>1.0967469999999999</v>
      </c>
      <c r="X301" s="57">
        <v>1.0967469999999999</v>
      </c>
      <c r="Y301" s="57">
        <v>1.0873759999999999</v>
      </c>
      <c r="Z301" s="57">
        <v>1.0873759999999999</v>
      </c>
      <c r="AA301" s="57">
        <v>0.988819</v>
      </c>
      <c r="AB301" s="57">
        <v>0.988819</v>
      </c>
      <c r="AC301" s="57">
        <v>0.986178</v>
      </c>
      <c r="AD301" s="57">
        <v>0.97829500000000003</v>
      </c>
      <c r="AE301" s="57">
        <v>1.062738</v>
      </c>
      <c r="AF301" s="57">
        <v>0.98187599999999997</v>
      </c>
      <c r="AG301" s="57">
        <v>0.98187599999999997</v>
      </c>
      <c r="AH301" s="57">
        <v>1.052943</v>
      </c>
      <c r="AI301" s="57">
        <v>1.052943</v>
      </c>
      <c r="AJ301" s="57">
        <v>1.010983</v>
      </c>
      <c r="AK301" s="57">
        <v>1.010983</v>
      </c>
      <c r="AL301" s="57">
        <v>1.068778</v>
      </c>
      <c r="AM301" s="57">
        <v>0.986178</v>
      </c>
      <c r="AN301" s="57">
        <v>0.986178</v>
      </c>
      <c r="AO301" s="57">
        <v>0.988819</v>
      </c>
      <c r="AP301" s="57">
        <v>1.053032</v>
      </c>
      <c r="AQ301" s="57">
        <v>1.053032</v>
      </c>
      <c r="AR301" s="57">
        <v>0.98316000000000003</v>
      </c>
      <c r="AS301" s="57">
        <v>0.98316000000000003</v>
      </c>
      <c r="AT301" s="57">
        <v>1.0276700000000001</v>
      </c>
    </row>
    <row r="302" spans="1:46" x14ac:dyDescent="0.25">
      <c r="A302" s="65">
        <v>2021</v>
      </c>
      <c r="B302" s="65">
        <v>12</v>
      </c>
      <c r="C302" s="63">
        <v>13</v>
      </c>
      <c r="D302" s="64">
        <v>13</v>
      </c>
      <c r="E302" s="5">
        <v>1.0402229999999999</v>
      </c>
      <c r="F302" s="57">
        <v>1.0402229999999999</v>
      </c>
      <c r="G302" s="57">
        <v>0.984653</v>
      </c>
      <c r="H302" s="57">
        <v>0.98466600000000004</v>
      </c>
      <c r="I302" s="57">
        <v>0.98631500000000005</v>
      </c>
      <c r="J302" s="57">
        <v>0.98631500000000005</v>
      </c>
      <c r="K302" s="57">
        <v>0.988819</v>
      </c>
      <c r="L302" s="57">
        <v>0.988819</v>
      </c>
      <c r="M302" s="57">
        <v>1.052943</v>
      </c>
      <c r="N302" s="57">
        <v>1.052943</v>
      </c>
      <c r="O302" s="57">
        <v>1.0276700000000001</v>
      </c>
      <c r="P302" s="57">
        <v>1.0276700000000001</v>
      </c>
      <c r="Q302" s="57">
        <v>1.025528</v>
      </c>
      <c r="R302" s="57">
        <v>1.0276700000000001</v>
      </c>
      <c r="S302" s="57">
        <v>1.0276700000000001</v>
      </c>
      <c r="T302" s="57">
        <v>1.0402229999999999</v>
      </c>
      <c r="U302" s="57">
        <v>1.0402229999999999</v>
      </c>
      <c r="V302" s="57">
        <v>1.068778</v>
      </c>
      <c r="W302" s="57">
        <v>1.0967469999999999</v>
      </c>
      <c r="X302" s="57">
        <v>1.0967469999999999</v>
      </c>
      <c r="Y302" s="57">
        <v>1.0873759999999999</v>
      </c>
      <c r="Z302" s="57">
        <v>1.0873759999999999</v>
      </c>
      <c r="AA302" s="57">
        <v>0.988819</v>
      </c>
      <c r="AB302" s="57">
        <v>0.988819</v>
      </c>
      <c r="AC302" s="57">
        <v>0.986178</v>
      </c>
      <c r="AD302" s="57">
        <v>0.97829500000000003</v>
      </c>
      <c r="AE302" s="57">
        <v>1.062738</v>
      </c>
      <c r="AF302" s="57">
        <v>0.98187599999999997</v>
      </c>
      <c r="AG302" s="57">
        <v>0.98187599999999997</v>
      </c>
      <c r="AH302" s="57">
        <v>1.052943</v>
      </c>
      <c r="AI302" s="57">
        <v>1.052943</v>
      </c>
      <c r="AJ302" s="57">
        <v>1.010983</v>
      </c>
      <c r="AK302" s="57">
        <v>1.010983</v>
      </c>
      <c r="AL302" s="57">
        <v>1.068778</v>
      </c>
      <c r="AM302" s="57">
        <v>0.986178</v>
      </c>
      <c r="AN302" s="57">
        <v>0.986178</v>
      </c>
      <c r="AO302" s="57">
        <v>0.988819</v>
      </c>
      <c r="AP302" s="57">
        <v>1.053032</v>
      </c>
      <c r="AQ302" s="57">
        <v>1.053032</v>
      </c>
      <c r="AR302" s="57">
        <v>0.98316000000000003</v>
      </c>
      <c r="AS302" s="57">
        <v>0.98316000000000003</v>
      </c>
      <c r="AT302" s="57">
        <v>1.0276700000000001</v>
      </c>
    </row>
    <row r="303" spans="1:46" x14ac:dyDescent="0.25">
      <c r="A303" s="65">
        <v>2021</v>
      </c>
      <c r="B303" s="65">
        <v>12</v>
      </c>
      <c r="C303" s="63">
        <v>13</v>
      </c>
      <c r="D303" s="64">
        <v>14</v>
      </c>
      <c r="E303" s="5">
        <v>1.0402229999999999</v>
      </c>
      <c r="F303" s="57">
        <v>1.0402229999999999</v>
      </c>
      <c r="G303" s="57">
        <v>0.984653</v>
      </c>
      <c r="H303" s="57">
        <v>0.98466600000000004</v>
      </c>
      <c r="I303" s="57">
        <v>0.98631500000000005</v>
      </c>
      <c r="J303" s="57">
        <v>0.98631500000000005</v>
      </c>
      <c r="K303" s="57">
        <v>0.988819</v>
      </c>
      <c r="L303" s="57">
        <v>0.988819</v>
      </c>
      <c r="M303" s="57">
        <v>1.052943</v>
      </c>
      <c r="N303" s="57">
        <v>1.052943</v>
      </c>
      <c r="O303" s="57">
        <v>1.0276700000000001</v>
      </c>
      <c r="P303" s="57">
        <v>1.0276700000000001</v>
      </c>
      <c r="Q303" s="57">
        <v>1.025528</v>
      </c>
      <c r="R303" s="57">
        <v>1.0276700000000001</v>
      </c>
      <c r="S303" s="57">
        <v>1.0276700000000001</v>
      </c>
      <c r="T303" s="57">
        <v>1.0402229999999999</v>
      </c>
      <c r="U303" s="57">
        <v>1.0402229999999999</v>
      </c>
      <c r="V303" s="57">
        <v>1.068778</v>
      </c>
      <c r="W303" s="57">
        <v>1.0967469999999999</v>
      </c>
      <c r="X303" s="57">
        <v>1.0967469999999999</v>
      </c>
      <c r="Y303" s="57">
        <v>1.0873759999999999</v>
      </c>
      <c r="Z303" s="57">
        <v>1.0873759999999999</v>
      </c>
      <c r="AA303" s="57">
        <v>0.988819</v>
      </c>
      <c r="AB303" s="57">
        <v>0.988819</v>
      </c>
      <c r="AC303" s="57">
        <v>0.986178</v>
      </c>
      <c r="AD303" s="57">
        <v>0.97829500000000003</v>
      </c>
      <c r="AE303" s="57">
        <v>1.062738</v>
      </c>
      <c r="AF303" s="57">
        <v>0.98187599999999997</v>
      </c>
      <c r="AG303" s="57">
        <v>0.98187599999999997</v>
      </c>
      <c r="AH303" s="57">
        <v>1.052943</v>
      </c>
      <c r="AI303" s="57">
        <v>1.052943</v>
      </c>
      <c r="AJ303" s="57">
        <v>1.010983</v>
      </c>
      <c r="AK303" s="57">
        <v>1.010983</v>
      </c>
      <c r="AL303" s="57">
        <v>1.068778</v>
      </c>
      <c r="AM303" s="57">
        <v>0.986178</v>
      </c>
      <c r="AN303" s="57">
        <v>0.986178</v>
      </c>
      <c r="AO303" s="57">
        <v>0.988819</v>
      </c>
      <c r="AP303" s="57">
        <v>1.053032</v>
      </c>
      <c r="AQ303" s="57">
        <v>1.053032</v>
      </c>
      <c r="AR303" s="57">
        <v>0.98316000000000003</v>
      </c>
      <c r="AS303" s="57">
        <v>0.98316000000000003</v>
      </c>
      <c r="AT303" s="57">
        <v>1.0276700000000001</v>
      </c>
    </row>
    <row r="304" spans="1:46" x14ac:dyDescent="0.25">
      <c r="A304" s="65">
        <v>2021</v>
      </c>
      <c r="B304" s="65">
        <v>12</v>
      </c>
      <c r="C304" s="63">
        <v>13</v>
      </c>
      <c r="D304" s="64">
        <v>15</v>
      </c>
      <c r="E304" s="5">
        <v>1.0402229999999999</v>
      </c>
      <c r="F304" s="57">
        <v>1.0402229999999999</v>
      </c>
      <c r="G304" s="57">
        <v>0.984653</v>
      </c>
      <c r="H304" s="57">
        <v>0.98466600000000004</v>
      </c>
      <c r="I304" s="57">
        <v>0.98631500000000005</v>
      </c>
      <c r="J304" s="57">
        <v>0.98631500000000005</v>
      </c>
      <c r="K304" s="57">
        <v>0.988819</v>
      </c>
      <c r="L304" s="57">
        <v>0.988819</v>
      </c>
      <c r="M304" s="57">
        <v>1.052943</v>
      </c>
      <c r="N304" s="57">
        <v>1.052943</v>
      </c>
      <c r="O304" s="57">
        <v>1.0276700000000001</v>
      </c>
      <c r="P304" s="57">
        <v>1.0276700000000001</v>
      </c>
      <c r="Q304" s="57">
        <v>1.025528</v>
      </c>
      <c r="R304" s="57">
        <v>1.0276700000000001</v>
      </c>
      <c r="S304" s="57">
        <v>1.0276700000000001</v>
      </c>
      <c r="T304" s="57">
        <v>1.0402229999999999</v>
      </c>
      <c r="U304" s="57">
        <v>1.0402229999999999</v>
      </c>
      <c r="V304" s="57">
        <v>1.068778</v>
      </c>
      <c r="W304" s="57">
        <v>1.0967469999999999</v>
      </c>
      <c r="X304" s="57">
        <v>1.0967469999999999</v>
      </c>
      <c r="Y304" s="57">
        <v>1.0873759999999999</v>
      </c>
      <c r="Z304" s="57">
        <v>1.0873759999999999</v>
      </c>
      <c r="AA304" s="57">
        <v>0.988819</v>
      </c>
      <c r="AB304" s="57">
        <v>0.988819</v>
      </c>
      <c r="AC304" s="57">
        <v>0.986178</v>
      </c>
      <c r="AD304" s="57">
        <v>0.97829500000000003</v>
      </c>
      <c r="AE304" s="57">
        <v>1.062738</v>
      </c>
      <c r="AF304" s="57">
        <v>0.98187599999999997</v>
      </c>
      <c r="AG304" s="57">
        <v>0.98187599999999997</v>
      </c>
      <c r="AH304" s="57">
        <v>1.052943</v>
      </c>
      <c r="AI304" s="57">
        <v>1.052943</v>
      </c>
      <c r="AJ304" s="57">
        <v>1.010983</v>
      </c>
      <c r="AK304" s="57">
        <v>1.010983</v>
      </c>
      <c r="AL304" s="57">
        <v>1.068778</v>
      </c>
      <c r="AM304" s="57">
        <v>0.986178</v>
      </c>
      <c r="AN304" s="57">
        <v>0.986178</v>
      </c>
      <c r="AO304" s="57">
        <v>0.988819</v>
      </c>
      <c r="AP304" s="57">
        <v>1.053032</v>
      </c>
      <c r="AQ304" s="57">
        <v>1.053032</v>
      </c>
      <c r="AR304" s="57">
        <v>0.98316000000000003</v>
      </c>
      <c r="AS304" s="57">
        <v>0.98316000000000003</v>
      </c>
      <c r="AT304" s="57">
        <v>1.0276700000000001</v>
      </c>
    </row>
    <row r="305" spans="1:46" x14ac:dyDescent="0.25">
      <c r="A305" s="65">
        <v>2021</v>
      </c>
      <c r="B305" s="65">
        <v>12</v>
      </c>
      <c r="C305" s="63">
        <v>13</v>
      </c>
      <c r="D305" s="64">
        <v>16</v>
      </c>
      <c r="E305" s="5">
        <v>1.0402229999999999</v>
      </c>
      <c r="F305" s="57">
        <v>1.0402229999999999</v>
      </c>
      <c r="G305" s="57">
        <v>0.984653</v>
      </c>
      <c r="H305" s="57">
        <v>0.98466600000000004</v>
      </c>
      <c r="I305" s="57">
        <v>0.98631500000000005</v>
      </c>
      <c r="J305" s="57">
        <v>0.98631500000000005</v>
      </c>
      <c r="K305" s="57">
        <v>0.988819</v>
      </c>
      <c r="L305" s="57">
        <v>0.988819</v>
      </c>
      <c r="M305" s="57">
        <v>1.052943</v>
      </c>
      <c r="N305" s="57">
        <v>1.052943</v>
      </c>
      <c r="O305" s="57">
        <v>1.0276700000000001</v>
      </c>
      <c r="P305" s="57">
        <v>1.0276700000000001</v>
      </c>
      <c r="Q305" s="57">
        <v>1.025528</v>
      </c>
      <c r="R305" s="57">
        <v>1.0276700000000001</v>
      </c>
      <c r="S305" s="57">
        <v>1.0276700000000001</v>
      </c>
      <c r="T305" s="57">
        <v>1.0402229999999999</v>
      </c>
      <c r="U305" s="57">
        <v>1.0402229999999999</v>
      </c>
      <c r="V305" s="57">
        <v>1.068778</v>
      </c>
      <c r="W305" s="57">
        <v>1.0967469999999999</v>
      </c>
      <c r="X305" s="57">
        <v>1.0967469999999999</v>
      </c>
      <c r="Y305" s="57">
        <v>1.0873759999999999</v>
      </c>
      <c r="Z305" s="57">
        <v>1.0873759999999999</v>
      </c>
      <c r="AA305" s="57">
        <v>0.988819</v>
      </c>
      <c r="AB305" s="57">
        <v>0.988819</v>
      </c>
      <c r="AC305" s="57">
        <v>0.986178</v>
      </c>
      <c r="AD305" s="57">
        <v>0.97829500000000003</v>
      </c>
      <c r="AE305" s="57">
        <v>1.062738</v>
      </c>
      <c r="AF305" s="57">
        <v>0.98187599999999997</v>
      </c>
      <c r="AG305" s="57">
        <v>0.98187599999999997</v>
      </c>
      <c r="AH305" s="57">
        <v>1.052943</v>
      </c>
      <c r="AI305" s="57">
        <v>1.052943</v>
      </c>
      <c r="AJ305" s="57">
        <v>1.010983</v>
      </c>
      <c r="AK305" s="57">
        <v>1.010983</v>
      </c>
      <c r="AL305" s="57">
        <v>1.068778</v>
      </c>
      <c r="AM305" s="57">
        <v>0.986178</v>
      </c>
      <c r="AN305" s="57">
        <v>0.986178</v>
      </c>
      <c r="AO305" s="57">
        <v>0.988819</v>
      </c>
      <c r="AP305" s="57">
        <v>1.053032</v>
      </c>
      <c r="AQ305" s="57">
        <v>1.053032</v>
      </c>
      <c r="AR305" s="57">
        <v>0.98316000000000003</v>
      </c>
      <c r="AS305" s="57">
        <v>0.98316000000000003</v>
      </c>
      <c r="AT305" s="57">
        <v>1.0276700000000001</v>
      </c>
    </row>
    <row r="306" spans="1:46" x14ac:dyDescent="0.25">
      <c r="A306" s="65">
        <v>2021</v>
      </c>
      <c r="B306" s="65">
        <v>12</v>
      </c>
      <c r="C306" s="63">
        <v>13</v>
      </c>
      <c r="D306" s="64">
        <v>17</v>
      </c>
      <c r="E306" s="5">
        <v>1.0402229999999999</v>
      </c>
      <c r="F306" s="57">
        <v>1.0402229999999999</v>
      </c>
      <c r="G306" s="57">
        <v>0.984653</v>
      </c>
      <c r="H306" s="57">
        <v>0.98466600000000004</v>
      </c>
      <c r="I306" s="57">
        <v>0.98631500000000005</v>
      </c>
      <c r="J306" s="57">
        <v>0.98631500000000005</v>
      </c>
      <c r="K306" s="57">
        <v>0.988819</v>
      </c>
      <c r="L306" s="57">
        <v>0.988819</v>
      </c>
      <c r="M306" s="57">
        <v>1.052943</v>
      </c>
      <c r="N306" s="57">
        <v>1.052943</v>
      </c>
      <c r="O306" s="57">
        <v>1.0276700000000001</v>
      </c>
      <c r="P306" s="57">
        <v>1.0276700000000001</v>
      </c>
      <c r="Q306" s="57">
        <v>1.025528</v>
      </c>
      <c r="R306" s="57">
        <v>1.0276700000000001</v>
      </c>
      <c r="S306" s="57">
        <v>1.0276700000000001</v>
      </c>
      <c r="T306" s="57">
        <v>1.0402229999999999</v>
      </c>
      <c r="U306" s="57">
        <v>1.0402229999999999</v>
      </c>
      <c r="V306" s="57">
        <v>1.068778</v>
      </c>
      <c r="W306" s="57">
        <v>1.0967469999999999</v>
      </c>
      <c r="X306" s="57">
        <v>1.0967469999999999</v>
      </c>
      <c r="Y306" s="57">
        <v>1.0873759999999999</v>
      </c>
      <c r="Z306" s="57">
        <v>1.0873759999999999</v>
      </c>
      <c r="AA306" s="57">
        <v>0.988819</v>
      </c>
      <c r="AB306" s="57">
        <v>0.988819</v>
      </c>
      <c r="AC306" s="57">
        <v>0.986178</v>
      </c>
      <c r="AD306" s="57">
        <v>0.97829500000000003</v>
      </c>
      <c r="AE306" s="57">
        <v>1.062738</v>
      </c>
      <c r="AF306" s="57">
        <v>0.98187599999999997</v>
      </c>
      <c r="AG306" s="57">
        <v>0.98187599999999997</v>
      </c>
      <c r="AH306" s="57">
        <v>1.052943</v>
      </c>
      <c r="AI306" s="57">
        <v>1.052943</v>
      </c>
      <c r="AJ306" s="57">
        <v>1.010983</v>
      </c>
      <c r="AK306" s="57">
        <v>1.010983</v>
      </c>
      <c r="AL306" s="57">
        <v>1.068778</v>
      </c>
      <c r="AM306" s="57">
        <v>0.986178</v>
      </c>
      <c r="AN306" s="57">
        <v>0.986178</v>
      </c>
      <c r="AO306" s="57">
        <v>0.988819</v>
      </c>
      <c r="AP306" s="57">
        <v>1.053032</v>
      </c>
      <c r="AQ306" s="57">
        <v>1.053032</v>
      </c>
      <c r="AR306" s="57">
        <v>0.98316000000000003</v>
      </c>
      <c r="AS306" s="57">
        <v>0.98316000000000003</v>
      </c>
      <c r="AT306" s="57">
        <v>1.0276700000000001</v>
      </c>
    </row>
    <row r="307" spans="1:46" x14ac:dyDescent="0.25">
      <c r="A307" s="65">
        <v>2021</v>
      </c>
      <c r="B307" s="65">
        <v>12</v>
      </c>
      <c r="C307" s="63">
        <v>13</v>
      </c>
      <c r="D307" s="64">
        <v>18</v>
      </c>
      <c r="E307" s="5">
        <v>1.0402229999999999</v>
      </c>
      <c r="F307" s="57">
        <v>1.0402229999999999</v>
      </c>
      <c r="G307" s="57">
        <v>0.984653</v>
      </c>
      <c r="H307" s="57">
        <v>0.98466600000000004</v>
      </c>
      <c r="I307" s="57">
        <v>0.98631500000000005</v>
      </c>
      <c r="J307" s="57">
        <v>0.98631500000000005</v>
      </c>
      <c r="K307" s="57">
        <v>0.988819</v>
      </c>
      <c r="L307" s="57">
        <v>0.988819</v>
      </c>
      <c r="M307" s="57">
        <v>1.052943</v>
      </c>
      <c r="N307" s="57">
        <v>1.052943</v>
      </c>
      <c r="O307" s="57">
        <v>1.0276700000000001</v>
      </c>
      <c r="P307" s="57">
        <v>1.0276700000000001</v>
      </c>
      <c r="Q307" s="57">
        <v>1.025528</v>
      </c>
      <c r="R307" s="57">
        <v>1.0276700000000001</v>
      </c>
      <c r="S307" s="57">
        <v>1.0276700000000001</v>
      </c>
      <c r="T307" s="57">
        <v>1.0402229999999999</v>
      </c>
      <c r="U307" s="57">
        <v>1.0402229999999999</v>
      </c>
      <c r="V307" s="57">
        <v>1.068778</v>
      </c>
      <c r="W307" s="57">
        <v>1.0967469999999999</v>
      </c>
      <c r="X307" s="57">
        <v>1.0967469999999999</v>
      </c>
      <c r="Y307" s="57">
        <v>1.0873759999999999</v>
      </c>
      <c r="Z307" s="57">
        <v>1.0873759999999999</v>
      </c>
      <c r="AA307" s="57">
        <v>0.988819</v>
      </c>
      <c r="AB307" s="57">
        <v>0.988819</v>
      </c>
      <c r="AC307" s="57">
        <v>0.986178</v>
      </c>
      <c r="AD307" s="57">
        <v>0.97829500000000003</v>
      </c>
      <c r="AE307" s="57">
        <v>1.062738</v>
      </c>
      <c r="AF307" s="57">
        <v>0.98187599999999997</v>
      </c>
      <c r="AG307" s="57">
        <v>0.98187599999999997</v>
      </c>
      <c r="AH307" s="57">
        <v>1.052943</v>
      </c>
      <c r="AI307" s="57">
        <v>1.052943</v>
      </c>
      <c r="AJ307" s="57">
        <v>1.010983</v>
      </c>
      <c r="AK307" s="57">
        <v>1.010983</v>
      </c>
      <c r="AL307" s="57">
        <v>1.068778</v>
      </c>
      <c r="AM307" s="57">
        <v>0.986178</v>
      </c>
      <c r="AN307" s="57">
        <v>0.986178</v>
      </c>
      <c r="AO307" s="57">
        <v>0.988819</v>
      </c>
      <c r="AP307" s="57">
        <v>1.053032</v>
      </c>
      <c r="AQ307" s="57">
        <v>1.053032</v>
      </c>
      <c r="AR307" s="57">
        <v>0.98316000000000003</v>
      </c>
      <c r="AS307" s="57">
        <v>0.98316000000000003</v>
      </c>
      <c r="AT307" s="57">
        <v>1.0276700000000001</v>
      </c>
    </row>
    <row r="308" spans="1:46" x14ac:dyDescent="0.25">
      <c r="A308" s="65">
        <v>2021</v>
      </c>
      <c r="B308" s="65">
        <v>12</v>
      </c>
      <c r="C308" s="63">
        <v>13</v>
      </c>
      <c r="D308" s="64">
        <v>19</v>
      </c>
      <c r="E308" s="5">
        <v>1.0402229999999999</v>
      </c>
      <c r="F308" s="57">
        <v>1.0402229999999999</v>
      </c>
      <c r="G308" s="57">
        <v>0.984653</v>
      </c>
      <c r="H308" s="57">
        <v>0.98466600000000004</v>
      </c>
      <c r="I308" s="57">
        <v>0.98631500000000005</v>
      </c>
      <c r="J308" s="57">
        <v>0.98631500000000005</v>
      </c>
      <c r="K308" s="57">
        <v>0.988819</v>
      </c>
      <c r="L308" s="57">
        <v>0.988819</v>
      </c>
      <c r="M308" s="57">
        <v>1.052943</v>
      </c>
      <c r="N308" s="57">
        <v>1.052943</v>
      </c>
      <c r="O308" s="57">
        <v>1.0276700000000001</v>
      </c>
      <c r="P308" s="57">
        <v>1.0276700000000001</v>
      </c>
      <c r="Q308" s="57">
        <v>1.025528</v>
      </c>
      <c r="R308" s="57">
        <v>1.0276700000000001</v>
      </c>
      <c r="S308" s="57">
        <v>1.0276700000000001</v>
      </c>
      <c r="T308" s="57">
        <v>1.0402229999999999</v>
      </c>
      <c r="U308" s="57">
        <v>1.0402229999999999</v>
      </c>
      <c r="V308" s="57">
        <v>1.068778</v>
      </c>
      <c r="W308" s="57">
        <v>1.0967469999999999</v>
      </c>
      <c r="X308" s="57">
        <v>1.0967469999999999</v>
      </c>
      <c r="Y308" s="57">
        <v>1.0873759999999999</v>
      </c>
      <c r="Z308" s="57">
        <v>1.0873759999999999</v>
      </c>
      <c r="AA308" s="57">
        <v>0.988819</v>
      </c>
      <c r="AB308" s="57">
        <v>0.988819</v>
      </c>
      <c r="AC308" s="57">
        <v>0.986178</v>
      </c>
      <c r="AD308" s="57">
        <v>0.97829500000000003</v>
      </c>
      <c r="AE308" s="57">
        <v>1.062738</v>
      </c>
      <c r="AF308" s="57">
        <v>0.98187599999999997</v>
      </c>
      <c r="AG308" s="57">
        <v>0.98187599999999997</v>
      </c>
      <c r="AH308" s="57">
        <v>1.052943</v>
      </c>
      <c r="AI308" s="57">
        <v>1.052943</v>
      </c>
      <c r="AJ308" s="57">
        <v>1.010983</v>
      </c>
      <c r="AK308" s="57">
        <v>1.010983</v>
      </c>
      <c r="AL308" s="57">
        <v>1.068778</v>
      </c>
      <c r="AM308" s="57">
        <v>0.986178</v>
      </c>
      <c r="AN308" s="57">
        <v>0.986178</v>
      </c>
      <c r="AO308" s="57">
        <v>0.988819</v>
      </c>
      <c r="AP308" s="57">
        <v>1.053032</v>
      </c>
      <c r="AQ308" s="57">
        <v>1.053032</v>
      </c>
      <c r="AR308" s="57">
        <v>0.98316000000000003</v>
      </c>
      <c r="AS308" s="57">
        <v>0.98316000000000003</v>
      </c>
      <c r="AT308" s="57">
        <v>1.0276700000000001</v>
      </c>
    </row>
    <row r="309" spans="1:46" x14ac:dyDescent="0.25">
      <c r="A309" s="65">
        <v>2021</v>
      </c>
      <c r="B309" s="65">
        <v>12</v>
      </c>
      <c r="C309" s="63">
        <v>13</v>
      </c>
      <c r="D309" s="64">
        <v>20</v>
      </c>
      <c r="E309" s="5">
        <v>1.0402229999999999</v>
      </c>
      <c r="F309" s="57">
        <v>1.0402229999999999</v>
      </c>
      <c r="G309" s="57">
        <v>0.984653</v>
      </c>
      <c r="H309" s="57">
        <v>0.98466600000000004</v>
      </c>
      <c r="I309" s="57">
        <v>0.98631500000000005</v>
      </c>
      <c r="J309" s="57">
        <v>0.98631500000000005</v>
      </c>
      <c r="K309" s="57">
        <v>0.988819</v>
      </c>
      <c r="L309" s="57">
        <v>0.988819</v>
      </c>
      <c r="M309" s="57">
        <v>1.052943</v>
      </c>
      <c r="N309" s="57">
        <v>1.052943</v>
      </c>
      <c r="O309" s="57">
        <v>1.0276700000000001</v>
      </c>
      <c r="P309" s="57">
        <v>1.0276700000000001</v>
      </c>
      <c r="Q309" s="57">
        <v>1.025528</v>
      </c>
      <c r="R309" s="57">
        <v>1.0276700000000001</v>
      </c>
      <c r="S309" s="57">
        <v>1.0276700000000001</v>
      </c>
      <c r="T309" s="57">
        <v>1.0402229999999999</v>
      </c>
      <c r="U309" s="57">
        <v>1.0402229999999999</v>
      </c>
      <c r="V309" s="57">
        <v>1.068778</v>
      </c>
      <c r="W309" s="57">
        <v>1.0967469999999999</v>
      </c>
      <c r="X309" s="57">
        <v>1.0967469999999999</v>
      </c>
      <c r="Y309" s="57">
        <v>1.0873759999999999</v>
      </c>
      <c r="Z309" s="57">
        <v>1.0873759999999999</v>
      </c>
      <c r="AA309" s="57">
        <v>0.988819</v>
      </c>
      <c r="AB309" s="57">
        <v>0.988819</v>
      </c>
      <c r="AC309" s="57">
        <v>0.986178</v>
      </c>
      <c r="AD309" s="57">
        <v>0.97829500000000003</v>
      </c>
      <c r="AE309" s="57">
        <v>1.062738</v>
      </c>
      <c r="AF309" s="57">
        <v>0.98187599999999997</v>
      </c>
      <c r="AG309" s="57">
        <v>0.98187599999999997</v>
      </c>
      <c r="AH309" s="57">
        <v>1.052943</v>
      </c>
      <c r="AI309" s="57">
        <v>1.052943</v>
      </c>
      <c r="AJ309" s="57">
        <v>1.010983</v>
      </c>
      <c r="AK309" s="57">
        <v>1.010983</v>
      </c>
      <c r="AL309" s="57">
        <v>1.068778</v>
      </c>
      <c r="AM309" s="57">
        <v>0.986178</v>
      </c>
      <c r="AN309" s="57">
        <v>0.986178</v>
      </c>
      <c r="AO309" s="57">
        <v>0.988819</v>
      </c>
      <c r="AP309" s="57">
        <v>1.053032</v>
      </c>
      <c r="AQ309" s="57">
        <v>1.053032</v>
      </c>
      <c r="AR309" s="57">
        <v>0.98316000000000003</v>
      </c>
      <c r="AS309" s="57">
        <v>0.98316000000000003</v>
      </c>
      <c r="AT309" s="57">
        <v>1.0276700000000001</v>
      </c>
    </row>
    <row r="310" spans="1:46" x14ac:dyDescent="0.25">
      <c r="A310" s="65">
        <v>2021</v>
      </c>
      <c r="B310" s="65">
        <v>12</v>
      </c>
      <c r="C310" s="63">
        <v>13</v>
      </c>
      <c r="D310" s="64">
        <v>21</v>
      </c>
      <c r="E310" s="5">
        <v>1.0402229999999999</v>
      </c>
      <c r="F310" s="57">
        <v>1.0402229999999999</v>
      </c>
      <c r="G310" s="57">
        <v>0.984653</v>
      </c>
      <c r="H310" s="57">
        <v>0.98466600000000004</v>
      </c>
      <c r="I310" s="57">
        <v>0.98631500000000005</v>
      </c>
      <c r="J310" s="57">
        <v>0.98631500000000005</v>
      </c>
      <c r="K310" s="57">
        <v>0.988819</v>
      </c>
      <c r="L310" s="57">
        <v>0.988819</v>
      </c>
      <c r="M310" s="57">
        <v>1.052943</v>
      </c>
      <c r="N310" s="57">
        <v>1.052943</v>
      </c>
      <c r="O310" s="57">
        <v>1.0276700000000001</v>
      </c>
      <c r="P310" s="57">
        <v>1.0276700000000001</v>
      </c>
      <c r="Q310" s="57">
        <v>1.025528</v>
      </c>
      <c r="R310" s="57">
        <v>1.0276700000000001</v>
      </c>
      <c r="S310" s="57">
        <v>1.0276700000000001</v>
      </c>
      <c r="T310" s="57">
        <v>1.0402229999999999</v>
      </c>
      <c r="U310" s="57">
        <v>1.0402229999999999</v>
      </c>
      <c r="V310" s="57">
        <v>1.068778</v>
      </c>
      <c r="W310" s="57">
        <v>1.0967469999999999</v>
      </c>
      <c r="X310" s="57">
        <v>1.0967469999999999</v>
      </c>
      <c r="Y310" s="57">
        <v>1.0873759999999999</v>
      </c>
      <c r="Z310" s="57">
        <v>1.0873759999999999</v>
      </c>
      <c r="AA310" s="57">
        <v>0.988819</v>
      </c>
      <c r="AB310" s="57">
        <v>0.988819</v>
      </c>
      <c r="AC310" s="57">
        <v>0.986178</v>
      </c>
      <c r="AD310" s="57">
        <v>0.97829500000000003</v>
      </c>
      <c r="AE310" s="57">
        <v>1.062738</v>
      </c>
      <c r="AF310" s="57">
        <v>0.98187599999999997</v>
      </c>
      <c r="AG310" s="57">
        <v>0.98187599999999997</v>
      </c>
      <c r="AH310" s="57">
        <v>1.052943</v>
      </c>
      <c r="AI310" s="57">
        <v>1.052943</v>
      </c>
      <c r="AJ310" s="57">
        <v>1.010983</v>
      </c>
      <c r="AK310" s="57">
        <v>1.010983</v>
      </c>
      <c r="AL310" s="57">
        <v>1.068778</v>
      </c>
      <c r="AM310" s="57">
        <v>0.986178</v>
      </c>
      <c r="AN310" s="57">
        <v>0.986178</v>
      </c>
      <c r="AO310" s="57">
        <v>0.988819</v>
      </c>
      <c r="AP310" s="57">
        <v>1.053032</v>
      </c>
      <c r="AQ310" s="57">
        <v>1.053032</v>
      </c>
      <c r="AR310" s="57">
        <v>0.98316000000000003</v>
      </c>
      <c r="AS310" s="57">
        <v>0.98316000000000003</v>
      </c>
      <c r="AT310" s="57">
        <v>1.0276700000000001</v>
      </c>
    </row>
    <row r="311" spans="1:46" x14ac:dyDescent="0.25">
      <c r="A311" s="65">
        <v>2021</v>
      </c>
      <c r="B311" s="65">
        <v>12</v>
      </c>
      <c r="C311" s="63">
        <v>13</v>
      </c>
      <c r="D311" s="64">
        <v>22</v>
      </c>
      <c r="E311" s="5">
        <v>1.0402229999999999</v>
      </c>
      <c r="F311" s="57">
        <v>1.0402229999999999</v>
      </c>
      <c r="G311" s="57">
        <v>0.984653</v>
      </c>
      <c r="H311" s="57">
        <v>0.98466600000000004</v>
      </c>
      <c r="I311" s="57">
        <v>0.98631500000000005</v>
      </c>
      <c r="J311" s="57">
        <v>0.98631500000000005</v>
      </c>
      <c r="K311" s="57">
        <v>0.988819</v>
      </c>
      <c r="L311" s="57">
        <v>0.988819</v>
      </c>
      <c r="M311" s="57">
        <v>1.052943</v>
      </c>
      <c r="N311" s="57">
        <v>1.052943</v>
      </c>
      <c r="O311" s="57">
        <v>1.0276700000000001</v>
      </c>
      <c r="P311" s="57">
        <v>1.0276700000000001</v>
      </c>
      <c r="Q311" s="57">
        <v>1.025528</v>
      </c>
      <c r="R311" s="57">
        <v>1.0276700000000001</v>
      </c>
      <c r="S311" s="57">
        <v>1.0276700000000001</v>
      </c>
      <c r="T311" s="57">
        <v>1.0402229999999999</v>
      </c>
      <c r="U311" s="57">
        <v>1.0402229999999999</v>
      </c>
      <c r="V311" s="57">
        <v>1.068778</v>
      </c>
      <c r="W311" s="57">
        <v>1.0967469999999999</v>
      </c>
      <c r="X311" s="57">
        <v>1.0967469999999999</v>
      </c>
      <c r="Y311" s="57">
        <v>1.0873759999999999</v>
      </c>
      <c r="Z311" s="57">
        <v>1.0873759999999999</v>
      </c>
      <c r="AA311" s="57">
        <v>0.988819</v>
      </c>
      <c r="AB311" s="57">
        <v>0.988819</v>
      </c>
      <c r="AC311" s="57">
        <v>0.986178</v>
      </c>
      <c r="AD311" s="57">
        <v>0.97829500000000003</v>
      </c>
      <c r="AE311" s="57">
        <v>1.062738</v>
      </c>
      <c r="AF311" s="57">
        <v>0.98187599999999997</v>
      </c>
      <c r="AG311" s="57">
        <v>0.98187599999999997</v>
      </c>
      <c r="AH311" s="57">
        <v>1.052943</v>
      </c>
      <c r="AI311" s="57">
        <v>1.052943</v>
      </c>
      <c r="AJ311" s="57">
        <v>1.010983</v>
      </c>
      <c r="AK311" s="57">
        <v>1.010983</v>
      </c>
      <c r="AL311" s="57">
        <v>1.068778</v>
      </c>
      <c r="AM311" s="57">
        <v>0.986178</v>
      </c>
      <c r="AN311" s="57">
        <v>0.986178</v>
      </c>
      <c r="AO311" s="57">
        <v>0.988819</v>
      </c>
      <c r="AP311" s="57">
        <v>1.053032</v>
      </c>
      <c r="AQ311" s="57">
        <v>1.053032</v>
      </c>
      <c r="AR311" s="57">
        <v>0.98316000000000003</v>
      </c>
      <c r="AS311" s="57">
        <v>0.98316000000000003</v>
      </c>
      <c r="AT311" s="57">
        <v>1.0276700000000001</v>
      </c>
    </row>
    <row r="312" spans="1:46" x14ac:dyDescent="0.25">
      <c r="A312" s="65">
        <v>2021</v>
      </c>
      <c r="B312" s="65">
        <v>12</v>
      </c>
      <c r="C312" s="63">
        <v>13</v>
      </c>
      <c r="D312" s="64">
        <v>23</v>
      </c>
      <c r="E312" s="5">
        <v>1.0402229999999999</v>
      </c>
      <c r="F312" s="57">
        <v>1.0402229999999999</v>
      </c>
      <c r="G312" s="57">
        <v>0.984653</v>
      </c>
      <c r="H312" s="57">
        <v>0.98466600000000004</v>
      </c>
      <c r="I312" s="57">
        <v>0.98631500000000005</v>
      </c>
      <c r="J312" s="57">
        <v>0.98631500000000005</v>
      </c>
      <c r="K312" s="57">
        <v>0.988819</v>
      </c>
      <c r="L312" s="57">
        <v>0.988819</v>
      </c>
      <c r="M312" s="57">
        <v>1.052943</v>
      </c>
      <c r="N312" s="57">
        <v>1.052943</v>
      </c>
      <c r="O312" s="57">
        <v>1.0276700000000001</v>
      </c>
      <c r="P312" s="57">
        <v>1.0276700000000001</v>
      </c>
      <c r="Q312" s="57">
        <v>1.025528</v>
      </c>
      <c r="R312" s="57">
        <v>1.0276700000000001</v>
      </c>
      <c r="S312" s="57">
        <v>1.0276700000000001</v>
      </c>
      <c r="T312" s="57">
        <v>1.0402229999999999</v>
      </c>
      <c r="U312" s="57">
        <v>1.0402229999999999</v>
      </c>
      <c r="V312" s="57">
        <v>1.068778</v>
      </c>
      <c r="W312" s="57">
        <v>1.0967469999999999</v>
      </c>
      <c r="X312" s="57">
        <v>1.0967469999999999</v>
      </c>
      <c r="Y312" s="57">
        <v>1.0873759999999999</v>
      </c>
      <c r="Z312" s="57">
        <v>1.0873759999999999</v>
      </c>
      <c r="AA312" s="57">
        <v>0.988819</v>
      </c>
      <c r="AB312" s="57">
        <v>0.988819</v>
      </c>
      <c r="AC312" s="57">
        <v>0.986178</v>
      </c>
      <c r="AD312" s="57">
        <v>0.97829500000000003</v>
      </c>
      <c r="AE312" s="57">
        <v>1.062738</v>
      </c>
      <c r="AF312" s="57">
        <v>0.98187599999999997</v>
      </c>
      <c r="AG312" s="57">
        <v>0.98187599999999997</v>
      </c>
      <c r="AH312" s="57">
        <v>1.052943</v>
      </c>
      <c r="AI312" s="57">
        <v>1.052943</v>
      </c>
      <c r="AJ312" s="57">
        <v>1.010983</v>
      </c>
      <c r="AK312" s="57">
        <v>1.010983</v>
      </c>
      <c r="AL312" s="57">
        <v>1.068778</v>
      </c>
      <c r="AM312" s="57">
        <v>0.986178</v>
      </c>
      <c r="AN312" s="57">
        <v>0.986178</v>
      </c>
      <c r="AO312" s="57">
        <v>0.988819</v>
      </c>
      <c r="AP312" s="57">
        <v>1.053032</v>
      </c>
      <c r="AQ312" s="57">
        <v>1.053032</v>
      </c>
      <c r="AR312" s="57">
        <v>0.98316000000000003</v>
      </c>
      <c r="AS312" s="57">
        <v>0.98316000000000003</v>
      </c>
      <c r="AT312" s="57">
        <v>1.0276700000000001</v>
      </c>
    </row>
    <row r="313" spans="1:46" x14ac:dyDescent="0.25">
      <c r="A313" s="65">
        <v>2021</v>
      </c>
      <c r="B313" s="65">
        <v>12</v>
      </c>
      <c r="C313" s="63">
        <v>13</v>
      </c>
      <c r="D313" s="64">
        <v>24</v>
      </c>
      <c r="E313" s="5">
        <v>1.0402229999999999</v>
      </c>
      <c r="F313" s="57">
        <v>1.0402229999999999</v>
      </c>
      <c r="G313" s="57">
        <v>0.984653</v>
      </c>
      <c r="H313" s="57">
        <v>0.98466600000000004</v>
      </c>
      <c r="I313" s="57">
        <v>0.98631500000000005</v>
      </c>
      <c r="J313" s="57">
        <v>0.98631500000000005</v>
      </c>
      <c r="K313" s="57">
        <v>0.988819</v>
      </c>
      <c r="L313" s="57">
        <v>0.988819</v>
      </c>
      <c r="M313" s="57">
        <v>1.052943</v>
      </c>
      <c r="N313" s="57">
        <v>1.052943</v>
      </c>
      <c r="O313" s="57">
        <v>1.0276700000000001</v>
      </c>
      <c r="P313" s="57">
        <v>1.0276700000000001</v>
      </c>
      <c r="Q313" s="57">
        <v>1.025528</v>
      </c>
      <c r="R313" s="57">
        <v>1.0276700000000001</v>
      </c>
      <c r="S313" s="57">
        <v>1.0276700000000001</v>
      </c>
      <c r="T313" s="57">
        <v>1.0402229999999999</v>
      </c>
      <c r="U313" s="57">
        <v>1.0402229999999999</v>
      </c>
      <c r="V313" s="57">
        <v>1.068778</v>
      </c>
      <c r="W313" s="57">
        <v>1.0967469999999999</v>
      </c>
      <c r="X313" s="57">
        <v>1.0967469999999999</v>
      </c>
      <c r="Y313" s="57">
        <v>1.0873759999999999</v>
      </c>
      <c r="Z313" s="57">
        <v>1.0873759999999999</v>
      </c>
      <c r="AA313" s="57">
        <v>0.988819</v>
      </c>
      <c r="AB313" s="57">
        <v>0.988819</v>
      </c>
      <c r="AC313" s="57">
        <v>0.986178</v>
      </c>
      <c r="AD313" s="57">
        <v>0.97829500000000003</v>
      </c>
      <c r="AE313" s="57">
        <v>1.062738</v>
      </c>
      <c r="AF313" s="57">
        <v>0.98187599999999997</v>
      </c>
      <c r="AG313" s="57">
        <v>0.98187599999999997</v>
      </c>
      <c r="AH313" s="57">
        <v>1.052943</v>
      </c>
      <c r="AI313" s="57">
        <v>1.052943</v>
      </c>
      <c r="AJ313" s="57">
        <v>1.010983</v>
      </c>
      <c r="AK313" s="57">
        <v>1.010983</v>
      </c>
      <c r="AL313" s="57">
        <v>1.068778</v>
      </c>
      <c r="AM313" s="57">
        <v>0.986178</v>
      </c>
      <c r="AN313" s="57">
        <v>0.986178</v>
      </c>
      <c r="AO313" s="57">
        <v>0.988819</v>
      </c>
      <c r="AP313" s="57">
        <v>1.053032</v>
      </c>
      <c r="AQ313" s="57">
        <v>1.053032</v>
      </c>
      <c r="AR313" s="57">
        <v>0.98316000000000003</v>
      </c>
      <c r="AS313" s="57">
        <v>0.98316000000000003</v>
      </c>
      <c r="AT313" s="57">
        <v>1.0276700000000001</v>
      </c>
    </row>
    <row r="314" spans="1:46" x14ac:dyDescent="0.25">
      <c r="A314" s="65">
        <v>2021</v>
      </c>
      <c r="B314" s="65">
        <v>12</v>
      </c>
      <c r="C314" s="63">
        <v>14</v>
      </c>
      <c r="D314" s="64">
        <v>1</v>
      </c>
      <c r="E314" s="5">
        <v>1.0360389999999999</v>
      </c>
      <c r="F314" s="57">
        <v>1.0360389999999999</v>
      </c>
      <c r="G314" s="57">
        <v>0.97863999999999995</v>
      </c>
      <c r="H314" s="57">
        <v>0.97865599999999997</v>
      </c>
      <c r="I314" s="57">
        <v>0.98097900000000005</v>
      </c>
      <c r="J314" s="57">
        <v>0.98097900000000005</v>
      </c>
      <c r="K314" s="57">
        <v>0.98407</v>
      </c>
      <c r="L314" s="57">
        <v>0.98407</v>
      </c>
      <c r="M314" s="57">
        <v>1.0475950000000001</v>
      </c>
      <c r="N314" s="57">
        <v>1.0475950000000001</v>
      </c>
      <c r="O314" s="57">
        <v>1.0186409999999999</v>
      </c>
      <c r="P314" s="57">
        <v>1.0186409999999999</v>
      </c>
      <c r="Q314" s="57">
        <v>1.028049</v>
      </c>
      <c r="R314" s="57">
        <v>1.0186409999999999</v>
      </c>
      <c r="S314" s="57">
        <v>1.0186409999999999</v>
      </c>
      <c r="T314" s="57">
        <v>1.0360389999999999</v>
      </c>
      <c r="U314" s="57">
        <v>1.0360389999999999</v>
      </c>
      <c r="V314" s="57">
        <v>1.0603959999999999</v>
      </c>
      <c r="W314" s="57">
        <v>1.091396</v>
      </c>
      <c r="X314" s="57">
        <v>1.091396</v>
      </c>
      <c r="Y314" s="57">
        <v>1.0612980000000001</v>
      </c>
      <c r="Z314" s="57">
        <v>1.0612980000000001</v>
      </c>
      <c r="AA314" s="57">
        <v>0.98407</v>
      </c>
      <c r="AB314" s="57">
        <v>0.98407</v>
      </c>
      <c r="AC314" s="57">
        <v>0.97645300000000002</v>
      </c>
      <c r="AD314" s="57">
        <v>0.96908300000000003</v>
      </c>
      <c r="AE314" s="57">
        <v>1.036843</v>
      </c>
      <c r="AF314" s="57">
        <v>0.97321999999999997</v>
      </c>
      <c r="AG314" s="57">
        <v>0.97321999999999997</v>
      </c>
      <c r="AH314" s="57">
        <v>1.0475950000000001</v>
      </c>
      <c r="AI314" s="57">
        <v>1.0475950000000001</v>
      </c>
      <c r="AJ314" s="57">
        <v>1.0119320000000001</v>
      </c>
      <c r="AK314" s="57">
        <v>1.0119320000000001</v>
      </c>
      <c r="AL314" s="57">
        <v>1.0603959999999999</v>
      </c>
      <c r="AM314" s="57">
        <v>0.97645300000000002</v>
      </c>
      <c r="AN314" s="57">
        <v>0.97645300000000002</v>
      </c>
      <c r="AO314" s="57">
        <v>0.98407</v>
      </c>
      <c r="AP314" s="57">
        <v>1.049005</v>
      </c>
      <c r="AQ314" s="57">
        <v>1.049005</v>
      </c>
      <c r="AR314" s="57">
        <v>0.97426500000000005</v>
      </c>
      <c r="AS314" s="57">
        <v>0.97426500000000005</v>
      </c>
      <c r="AT314" s="57">
        <v>1.0186409999999999</v>
      </c>
    </row>
    <row r="315" spans="1:46" x14ac:dyDescent="0.25">
      <c r="A315" s="65">
        <v>2021</v>
      </c>
      <c r="B315" s="65">
        <v>12</v>
      </c>
      <c r="C315" s="63">
        <v>14</v>
      </c>
      <c r="D315" s="64">
        <v>2</v>
      </c>
      <c r="E315" s="5">
        <v>1.0360389999999999</v>
      </c>
      <c r="F315" s="57">
        <v>1.0360389999999999</v>
      </c>
      <c r="G315" s="57">
        <v>0.97863999999999995</v>
      </c>
      <c r="H315" s="57">
        <v>0.97865599999999997</v>
      </c>
      <c r="I315" s="57">
        <v>0.98097900000000005</v>
      </c>
      <c r="J315" s="57">
        <v>0.98097900000000005</v>
      </c>
      <c r="K315" s="57">
        <v>0.98407</v>
      </c>
      <c r="L315" s="57">
        <v>0.98407</v>
      </c>
      <c r="M315" s="57">
        <v>1.0475950000000001</v>
      </c>
      <c r="N315" s="57">
        <v>1.0475950000000001</v>
      </c>
      <c r="O315" s="57">
        <v>1.0186409999999999</v>
      </c>
      <c r="P315" s="57">
        <v>1.0186409999999999</v>
      </c>
      <c r="Q315" s="57">
        <v>1.028049</v>
      </c>
      <c r="R315" s="57">
        <v>1.0186409999999999</v>
      </c>
      <c r="S315" s="57">
        <v>1.0186409999999999</v>
      </c>
      <c r="T315" s="57">
        <v>1.0360389999999999</v>
      </c>
      <c r="U315" s="57">
        <v>1.0360389999999999</v>
      </c>
      <c r="V315" s="57">
        <v>1.0603959999999999</v>
      </c>
      <c r="W315" s="57">
        <v>1.091396</v>
      </c>
      <c r="X315" s="57">
        <v>1.091396</v>
      </c>
      <c r="Y315" s="57">
        <v>1.0612980000000001</v>
      </c>
      <c r="Z315" s="57">
        <v>1.0612980000000001</v>
      </c>
      <c r="AA315" s="57">
        <v>0.98407</v>
      </c>
      <c r="AB315" s="57">
        <v>0.98407</v>
      </c>
      <c r="AC315" s="57">
        <v>0.97645300000000002</v>
      </c>
      <c r="AD315" s="57">
        <v>0.96908300000000003</v>
      </c>
      <c r="AE315" s="57">
        <v>1.036843</v>
      </c>
      <c r="AF315" s="57">
        <v>0.97321999999999997</v>
      </c>
      <c r="AG315" s="57">
        <v>0.97321999999999997</v>
      </c>
      <c r="AH315" s="57">
        <v>1.0475950000000001</v>
      </c>
      <c r="AI315" s="57">
        <v>1.0475950000000001</v>
      </c>
      <c r="AJ315" s="57">
        <v>1.0119320000000001</v>
      </c>
      <c r="AK315" s="57">
        <v>1.0119320000000001</v>
      </c>
      <c r="AL315" s="57">
        <v>1.0603959999999999</v>
      </c>
      <c r="AM315" s="57">
        <v>0.97645300000000002</v>
      </c>
      <c r="AN315" s="57">
        <v>0.97645300000000002</v>
      </c>
      <c r="AO315" s="57">
        <v>0.98407</v>
      </c>
      <c r="AP315" s="57">
        <v>1.049005</v>
      </c>
      <c r="AQ315" s="57">
        <v>1.049005</v>
      </c>
      <c r="AR315" s="57">
        <v>0.97426500000000005</v>
      </c>
      <c r="AS315" s="57">
        <v>0.97426500000000005</v>
      </c>
      <c r="AT315" s="57">
        <v>1.0186409999999999</v>
      </c>
    </row>
    <row r="316" spans="1:46" x14ac:dyDescent="0.25">
      <c r="A316" s="65">
        <v>2021</v>
      </c>
      <c r="B316" s="65">
        <v>12</v>
      </c>
      <c r="C316" s="63">
        <v>14</v>
      </c>
      <c r="D316" s="64">
        <v>3</v>
      </c>
      <c r="E316" s="5">
        <v>1.0360389999999999</v>
      </c>
      <c r="F316" s="57">
        <v>1.0360389999999999</v>
      </c>
      <c r="G316" s="57">
        <v>0.97863999999999995</v>
      </c>
      <c r="H316" s="57">
        <v>0.97865599999999997</v>
      </c>
      <c r="I316" s="57">
        <v>0.98097900000000005</v>
      </c>
      <c r="J316" s="57">
        <v>0.98097900000000005</v>
      </c>
      <c r="K316" s="57">
        <v>0.98407</v>
      </c>
      <c r="L316" s="57">
        <v>0.98407</v>
      </c>
      <c r="M316" s="57">
        <v>1.0475950000000001</v>
      </c>
      <c r="N316" s="57">
        <v>1.0475950000000001</v>
      </c>
      <c r="O316" s="57">
        <v>1.0186409999999999</v>
      </c>
      <c r="P316" s="57">
        <v>1.0186409999999999</v>
      </c>
      <c r="Q316" s="57">
        <v>1.028049</v>
      </c>
      <c r="R316" s="57">
        <v>1.0186409999999999</v>
      </c>
      <c r="S316" s="57">
        <v>1.0186409999999999</v>
      </c>
      <c r="T316" s="57">
        <v>1.0360389999999999</v>
      </c>
      <c r="U316" s="57">
        <v>1.0360389999999999</v>
      </c>
      <c r="V316" s="57">
        <v>1.0603959999999999</v>
      </c>
      <c r="W316" s="57">
        <v>1.091396</v>
      </c>
      <c r="X316" s="57">
        <v>1.091396</v>
      </c>
      <c r="Y316" s="57">
        <v>1.0612980000000001</v>
      </c>
      <c r="Z316" s="57">
        <v>1.0612980000000001</v>
      </c>
      <c r="AA316" s="57">
        <v>0.98407</v>
      </c>
      <c r="AB316" s="57">
        <v>0.98407</v>
      </c>
      <c r="AC316" s="57">
        <v>0.97645300000000002</v>
      </c>
      <c r="AD316" s="57">
        <v>0.96908300000000003</v>
      </c>
      <c r="AE316" s="57">
        <v>1.036843</v>
      </c>
      <c r="AF316" s="57">
        <v>0.97321999999999997</v>
      </c>
      <c r="AG316" s="57">
        <v>0.97321999999999997</v>
      </c>
      <c r="AH316" s="57">
        <v>1.0475950000000001</v>
      </c>
      <c r="AI316" s="57">
        <v>1.0475950000000001</v>
      </c>
      <c r="AJ316" s="57">
        <v>1.0119320000000001</v>
      </c>
      <c r="AK316" s="57">
        <v>1.0119320000000001</v>
      </c>
      <c r="AL316" s="57">
        <v>1.0603959999999999</v>
      </c>
      <c r="AM316" s="57">
        <v>0.97645300000000002</v>
      </c>
      <c r="AN316" s="57">
        <v>0.97645300000000002</v>
      </c>
      <c r="AO316" s="57">
        <v>0.98407</v>
      </c>
      <c r="AP316" s="57">
        <v>1.049005</v>
      </c>
      <c r="AQ316" s="57">
        <v>1.049005</v>
      </c>
      <c r="AR316" s="57">
        <v>0.97426500000000005</v>
      </c>
      <c r="AS316" s="57">
        <v>0.97426500000000005</v>
      </c>
      <c r="AT316" s="57">
        <v>1.0186409999999999</v>
      </c>
    </row>
    <row r="317" spans="1:46" x14ac:dyDescent="0.25">
      <c r="A317" s="65">
        <v>2021</v>
      </c>
      <c r="B317" s="65">
        <v>12</v>
      </c>
      <c r="C317" s="63">
        <v>14</v>
      </c>
      <c r="D317" s="64">
        <v>4</v>
      </c>
      <c r="E317" s="5">
        <v>1.0360389999999999</v>
      </c>
      <c r="F317" s="57">
        <v>1.0360389999999999</v>
      </c>
      <c r="G317" s="57">
        <v>0.97863999999999995</v>
      </c>
      <c r="H317" s="57">
        <v>0.97865599999999997</v>
      </c>
      <c r="I317" s="57">
        <v>0.98097900000000005</v>
      </c>
      <c r="J317" s="57">
        <v>0.98097900000000005</v>
      </c>
      <c r="K317" s="57">
        <v>0.98407</v>
      </c>
      <c r="L317" s="57">
        <v>0.98407</v>
      </c>
      <c r="M317" s="57">
        <v>1.0475950000000001</v>
      </c>
      <c r="N317" s="57">
        <v>1.0475950000000001</v>
      </c>
      <c r="O317" s="57">
        <v>1.0186409999999999</v>
      </c>
      <c r="P317" s="57">
        <v>1.0186409999999999</v>
      </c>
      <c r="Q317" s="57">
        <v>1.028049</v>
      </c>
      <c r="R317" s="57">
        <v>1.0186409999999999</v>
      </c>
      <c r="S317" s="57">
        <v>1.0186409999999999</v>
      </c>
      <c r="T317" s="57">
        <v>1.0360389999999999</v>
      </c>
      <c r="U317" s="57">
        <v>1.0360389999999999</v>
      </c>
      <c r="V317" s="57">
        <v>1.0603959999999999</v>
      </c>
      <c r="W317" s="57">
        <v>1.091396</v>
      </c>
      <c r="X317" s="57">
        <v>1.091396</v>
      </c>
      <c r="Y317" s="57">
        <v>1.0612980000000001</v>
      </c>
      <c r="Z317" s="57">
        <v>1.0612980000000001</v>
      </c>
      <c r="AA317" s="57">
        <v>0.98407</v>
      </c>
      <c r="AB317" s="57">
        <v>0.98407</v>
      </c>
      <c r="AC317" s="57">
        <v>0.97645300000000002</v>
      </c>
      <c r="AD317" s="57">
        <v>0.96908300000000003</v>
      </c>
      <c r="AE317" s="57">
        <v>1.036843</v>
      </c>
      <c r="AF317" s="57">
        <v>0.97321999999999997</v>
      </c>
      <c r="AG317" s="57">
        <v>0.97321999999999997</v>
      </c>
      <c r="AH317" s="57">
        <v>1.0475950000000001</v>
      </c>
      <c r="AI317" s="57">
        <v>1.0475950000000001</v>
      </c>
      <c r="AJ317" s="57">
        <v>1.0119320000000001</v>
      </c>
      <c r="AK317" s="57">
        <v>1.0119320000000001</v>
      </c>
      <c r="AL317" s="57">
        <v>1.0603959999999999</v>
      </c>
      <c r="AM317" s="57">
        <v>0.97645300000000002</v>
      </c>
      <c r="AN317" s="57">
        <v>0.97645300000000002</v>
      </c>
      <c r="AO317" s="57">
        <v>0.98407</v>
      </c>
      <c r="AP317" s="57">
        <v>1.049005</v>
      </c>
      <c r="AQ317" s="57">
        <v>1.049005</v>
      </c>
      <c r="AR317" s="57">
        <v>0.97426500000000005</v>
      </c>
      <c r="AS317" s="57">
        <v>0.97426500000000005</v>
      </c>
      <c r="AT317" s="57">
        <v>1.0186409999999999</v>
      </c>
    </row>
    <row r="318" spans="1:46" x14ac:dyDescent="0.25">
      <c r="A318" s="65">
        <v>2021</v>
      </c>
      <c r="B318" s="65">
        <v>12</v>
      </c>
      <c r="C318" s="63">
        <v>14</v>
      </c>
      <c r="D318" s="64">
        <v>5</v>
      </c>
      <c r="E318" s="5">
        <v>1.0360389999999999</v>
      </c>
      <c r="F318" s="57">
        <v>1.0360389999999999</v>
      </c>
      <c r="G318" s="57">
        <v>0.97863999999999995</v>
      </c>
      <c r="H318" s="57">
        <v>0.97865599999999997</v>
      </c>
      <c r="I318" s="57">
        <v>0.98097900000000005</v>
      </c>
      <c r="J318" s="57">
        <v>0.98097900000000005</v>
      </c>
      <c r="K318" s="57">
        <v>0.98407</v>
      </c>
      <c r="L318" s="57">
        <v>0.98407</v>
      </c>
      <c r="M318" s="57">
        <v>1.0475950000000001</v>
      </c>
      <c r="N318" s="57">
        <v>1.0475950000000001</v>
      </c>
      <c r="O318" s="57">
        <v>1.0186409999999999</v>
      </c>
      <c r="P318" s="57">
        <v>1.0186409999999999</v>
      </c>
      <c r="Q318" s="57">
        <v>1.028049</v>
      </c>
      <c r="R318" s="57">
        <v>1.0186409999999999</v>
      </c>
      <c r="S318" s="57">
        <v>1.0186409999999999</v>
      </c>
      <c r="T318" s="57">
        <v>1.0360389999999999</v>
      </c>
      <c r="U318" s="57">
        <v>1.0360389999999999</v>
      </c>
      <c r="V318" s="57">
        <v>1.0603959999999999</v>
      </c>
      <c r="W318" s="57">
        <v>1.091396</v>
      </c>
      <c r="X318" s="57">
        <v>1.091396</v>
      </c>
      <c r="Y318" s="57">
        <v>1.0612980000000001</v>
      </c>
      <c r="Z318" s="57">
        <v>1.0612980000000001</v>
      </c>
      <c r="AA318" s="57">
        <v>0.98407</v>
      </c>
      <c r="AB318" s="57">
        <v>0.98407</v>
      </c>
      <c r="AC318" s="57">
        <v>0.97645300000000002</v>
      </c>
      <c r="AD318" s="57">
        <v>0.96908300000000003</v>
      </c>
      <c r="AE318" s="57">
        <v>1.036843</v>
      </c>
      <c r="AF318" s="57">
        <v>0.97321999999999997</v>
      </c>
      <c r="AG318" s="57">
        <v>0.97321999999999997</v>
      </c>
      <c r="AH318" s="57">
        <v>1.0475950000000001</v>
      </c>
      <c r="AI318" s="57">
        <v>1.0475950000000001</v>
      </c>
      <c r="AJ318" s="57">
        <v>1.0119320000000001</v>
      </c>
      <c r="AK318" s="57">
        <v>1.0119320000000001</v>
      </c>
      <c r="AL318" s="57">
        <v>1.0603959999999999</v>
      </c>
      <c r="AM318" s="57">
        <v>0.97645300000000002</v>
      </c>
      <c r="AN318" s="57">
        <v>0.97645300000000002</v>
      </c>
      <c r="AO318" s="57">
        <v>0.98407</v>
      </c>
      <c r="AP318" s="57">
        <v>1.049005</v>
      </c>
      <c r="AQ318" s="57">
        <v>1.049005</v>
      </c>
      <c r="AR318" s="57">
        <v>0.97426500000000005</v>
      </c>
      <c r="AS318" s="57">
        <v>0.97426500000000005</v>
      </c>
      <c r="AT318" s="57">
        <v>1.0186409999999999</v>
      </c>
    </row>
    <row r="319" spans="1:46" x14ac:dyDescent="0.25">
      <c r="A319" s="65">
        <v>2021</v>
      </c>
      <c r="B319" s="65">
        <v>12</v>
      </c>
      <c r="C319" s="63">
        <v>14</v>
      </c>
      <c r="D319" s="64">
        <v>6</v>
      </c>
      <c r="E319" s="5">
        <v>1.0360389999999999</v>
      </c>
      <c r="F319" s="57">
        <v>1.0360389999999999</v>
      </c>
      <c r="G319" s="57">
        <v>0.97863999999999995</v>
      </c>
      <c r="H319" s="57">
        <v>0.97865599999999997</v>
      </c>
      <c r="I319" s="57">
        <v>0.98097900000000005</v>
      </c>
      <c r="J319" s="57">
        <v>0.98097900000000005</v>
      </c>
      <c r="K319" s="57">
        <v>0.98407</v>
      </c>
      <c r="L319" s="57">
        <v>0.98407</v>
      </c>
      <c r="M319" s="57">
        <v>1.0475950000000001</v>
      </c>
      <c r="N319" s="57">
        <v>1.0475950000000001</v>
      </c>
      <c r="O319" s="57">
        <v>1.0186409999999999</v>
      </c>
      <c r="P319" s="57">
        <v>1.0186409999999999</v>
      </c>
      <c r="Q319" s="57">
        <v>1.028049</v>
      </c>
      <c r="R319" s="57">
        <v>1.0186409999999999</v>
      </c>
      <c r="S319" s="57">
        <v>1.0186409999999999</v>
      </c>
      <c r="T319" s="57">
        <v>1.0360389999999999</v>
      </c>
      <c r="U319" s="57">
        <v>1.0360389999999999</v>
      </c>
      <c r="V319" s="57">
        <v>1.0603959999999999</v>
      </c>
      <c r="W319" s="57">
        <v>1.091396</v>
      </c>
      <c r="X319" s="57">
        <v>1.091396</v>
      </c>
      <c r="Y319" s="57">
        <v>1.0612980000000001</v>
      </c>
      <c r="Z319" s="57">
        <v>1.0612980000000001</v>
      </c>
      <c r="AA319" s="57">
        <v>0.98407</v>
      </c>
      <c r="AB319" s="57">
        <v>0.98407</v>
      </c>
      <c r="AC319" s="57">
        <v>0.97645300000000002</v>
      </c>
      <c r="AD319" s="57">
        <v>0.96908300000000003</v>
      </c>
      <c r="AE319" s="57">
        <v>1.036843</v>
      </c>
      <c r="AF319" s="57">
        <v>0.97321999999999997</v>
      </c>
      <c r="AG319" s="57">
        <v>0.97321999999999997</v>
      </c>
      <c r="AH319" s="57">
        <v>1.0475950000000001</v>
      </c>
      <c r="AI319" s="57">
        <v>1.0475950000000001</v>
      </c>
      <c r="AJ319" s="57">
        <v>1.0119320000000001</v>
      </c>
      <c r="AK319" s="57">
        <v>1.0119320000000001</v>
      </c>
      <c r="AL319" s="57">
        <v>1.0603959999999999</v>
      </c>
      <c r="AM319" s="57">
        <v>0.97645300000000002</v>
      </c>
      <c r="AN319" s="57">
        <v>0.97645300000000002</v>
      </c>
      <c r="AO319" s="57">
        <v>0.98407</v>
      </c>
      <c r="AP319" s="57">
        <v>1.049005</v>
      </c>
      <c r="AQ319" s="57">
        <v>1.049005</v>
      </c>
      <c r="AR319" s="57">
        <v>0.97426500000000005</v>
      </c>
      <c r="AS319" s="57">
        <v>0.97426500000000005</v>
      </c>
      <c r="AT319" s="57">
        <v>1.0186409999999999</v>
      </c>
    </row>
    <row r="320" spans="1:46" x14ac:dyDescent="0.25">
      <c r="A320" s="65">
        <v>2021</v>
      </c>
      <c r="B320" s="65">
        <v>12</v>
      </c>
      <c r="C320" s="63">
        <v>14</v>
      </c>
      <c r="D320" s="64">
        <v>7</v>
      </c>
      <c r="E320" s="5">
        <v>1.0360389999999999</v>
      </c>
      <c r="F320" s="57">
        <v>1.0360389999999999</v>
      </c>
      <c r="G320" s="57">
        <v>0.97863999999999995</v>
      </c>
      <c r="H320" s="57">
        <v>0.97865599999999997</v>
      </c>
      <c r="I320" s="57">
        <v>0.98097900000000005</v>
      </c>
      <c r="J320" s="57">
        <v>0.98097900000000005</v>
      </c>
      <c r="K320" s="57">
        <v>0.98407</v>
      </c>
      <c r="L320" s="57">
        <v>0.98407</v>
      </c>
      <c r="M320" s="57">
        <v>1.0475950000000001</v>
      </c>
      <c r="N320" s="57">
        <v>1.0475950000000001</v>
      </c>
      <c r="O320" s="57">
        <v>1.0186409999999999</v>
      </c>
      <c r="P320" s="57">
        <v>1.0186409999999999</v>
      </c>
      <c r="Q320" s="57">
        <v>1.028049</v>
      </c>
      <c r="R320" s="57">
        <v>1.0186409999999999</v>
      </c>
      <c r="S320" s="57">
        <v>1.0186409999999999</v>
      </c>
      <c r="T320" s="57">
        <v>1.0360389999999999</v>
      </c>
      <c r="U320" s="57">
        <v>1.0360389999999999</v>
      </c>
      <c r="V320" s="57">
        <v>1.0603959999999999</v>
      </c>
      <c r="W320" s="57">
        <v>1.091396</v>
      </c>
      <c r="X320" s="57">
        <v>1.091396</v>
      </c>
      <c r="Y320" s="57">
        <v>1.0612980000000001</v>
      </c>
      <c r="Z320" s="57">
        <v>1.0612980000000001</v>
      </c>
      <c r="AA320" s="57">
        <v>0.98407</v>
      </c>
      <c r="AB320" s="57">
        <v>0.98407</v>
      </c>
      <c r="AC320" s="57">
        <v>0.97645300000000002</v>
      </c>
      <c r="AD320" s="57">
        <v>0.96908300000000003</v>
      </c>
      <c r="AE320" s="57">
        <v>1.036843</v>
      </c>
      <c r="AF320" s="57">
        <v>0.97321999999999997</v>
      </c>
      <c r="AG320" s="57">
        <v>0.97321999999999997</v>
      </c>
      <c r="AH320" s="57">
        <v>1.0475950000000001</v>
      </c>
      <c r="AI320" s="57">
        <v>1.0475950000000001</v>
      </c>
      <c r="AJ320" s="57">
        <v>1.0119320000000001</v>
      </c>
      <c r="AK320" s="57">
        <v>1.0119320000000001</v>
      </c>
      <c r="AL320" s="57">
        <v>1.0603959999999999</v>
      </c>
      <c r="AM320" s="57">
        <v>0.97645300000000002</v>
      </c>
      <c r="AN320" s="57">
        <v>0.97645300000000002</v>
      </c>
      <c r="AO320" s="57">
        <v>0.98407</v>
      </c>
      <c r="AP320" s="57">
        <v>1.049005</v>
      </c>
      <c r="AQ320" s="57">
        <v>1.049005</v>
      </c>
      <c r="AR320" s="57">
        <v>0.97426500000000005</v>
      </c>
      <c r="AS320" s="57">
        <v>0.97426500000000005</v>
      </c>
      <c r="AT320" s="57">
        <v>1.0186409999999999</v>
      </c>
    </row>
    <row r="321" spans="1:46" x14ac:dyDescent="0.25">
      <c r="A321" s="65">
        <v>2021</v>
      </c>
      <c r="B321" s="65">
        <v>12</v>
      </c>
      <c r="C321" s="63">
        <v>14</v>
      </c>
      <c r="D321" s="64">
        <v>8</v>
      </c>
      <c r="E321" s="5">
        <v>1.0360389999999999</v>
      </c>
      <c r="F321" s="57">
        <v>1.0360389999999999</v>
      </c>
      <c r="G321" s="57">
        <v>0.97863999999999995</v>
      </c>
      <c r="H321" s="57">
        <v>0.97865599999999997</v>
      </c>
      <c r="I321" s="57">
        <v>0.98097900000000005</v>
      </c>
      <c r="J321" s="57">
        <v>0.98097900000000005</v>
      </c>
      <c r="K321" s="57">
        <v>0.98407</v>
      </c>
      <c r="L321" s="57">
        <v>0.98407</v>
      </c>
      <c r="M321" s="57">
        <v>1.0475950000000001</v>
      </c>
      <c r="N321" s="57">
        <v>1.0475950000000001</v>
      </c>
      <c r="O321" s="57">
        <v>1.0186409999999999</v>
      </c>
      <c r="P321" s="57">
        <v>1.0186409999999999</v>
      </c>
      <c r="Q321" s="57">
        <v>1.028049</v>
      </c>
      <c r="R321" s="57">
        <v>1.0186409999999999</v>
      </c>
      <c r="S321" s="57">
        <v>1.0186409999999999</v>
      </c>
      <c r="T321" s="57">
        <v>1.0360389999999999</v>
      </c>
      <c r="U321" s="57">
        <v>1.0360389999999999</v>
      </c>
      <c r="V321" s="57">
        <v>1.0603959999999999</v>
      </c>
      <c r="W321" s="57">
        <v>1.091396</v>
      </c>
      <c r="X321" s="57">
        <v>1.091396</v>
      </c>
      <c r="Y321" s="57">
        <v>1.0612980000000001</v>
      </c>
      <c r="Z321" s="57">
        <v>1.0612980000000001</v>
      </c>
      <c r="AA321" s="57">
        <v>0.98407</v>
      </c>
      <c r="AB321" s="57">
        <v>0.98407</v>
      </c>
      <c r="AC321" s="57">
        <v>0.97645300000000002</v>
      </c>
      <c r="AD321" s="57">
        <v>0.96908300000000003</v>
      </c>
      <c r="AE321" s="57">
        <v>1.036843</v>
      </c>
      <c r="AF321" s="57">
        <v>0.97321999999999997</v>
      </c>
      <c r="AG321" s="57">
        <v>0.97321999999999997</v>
      </c>
      <c r="AH321" s="57">
        <v>1.0475950000000001</v>
      </c>
      <c r="AI321" s="57">
        <v>1.0475950000000001</v>
      </c>
      <c r="AJ321" s="57">
        <v>1.0119320000000001</v>
      </c>
      <c r="AK321" s="57">
        <v>1.0119320000000001</v>
      </c>
      <c r="AL321" s="57">
        <v>1.0603959999999999</v>
      </c>
      <c r="AM321" s="57">
        <v>0.97645300000000002</v>
      </c>
      <c r="AN321" s="57">
        <v>0.97645300000000002</v>
      </c>
      <c r="AO321" s="57">
        <v>0.98407</v>
      </c>
      <c r="AP321" s="57">
        <v>1.049005</v>
      </c>
      <c r="AQ321" s="57">
        <v>1.049005</v>
      </c>
      <c r="AR321" s="57">
        <v>0.97426500000000005</v>
      </c>
      <c r="AS321" s="57">
        <v>0.97426500000000005</v>
      </c>
      <c r="AT321" s="57">
        <v>1.0186409999999999</v>
      </c>
    </row>
    <row r="322" spans="1:46" x14ac:dyDescent="0.25">
      <c r="A322" s="65">
        <v>2021</v>
      </c>
      <c r="B322" s="65">
        <v>12</v>
      </c>
      <c r="C322" s="63">
        <v>14</v>
      </c>
      <c r="D322" s="64">
        <v>9</v>
      </c>
      <c r="E322" s="5">
        <v>1.0360389999999999</v>
      </c>
      <c r="F322" s="57">
        <v>1.0360389999999999</v>
      </c>
      <c r="G322" s="57">
        <v>0.97863999999999995</v>
      </c>
      <c r="H322" s="57">
        <v>0.97865599999999997</v>
      </c>
      <c r="I322" s="57">
        <v>0.98097900000000005</v>
      </c>
      <c r="J322" s="57">
        <v>0.98097900000000005</v>
      </c>
      <c r="K322" s="57">
        <v>0.98407</v>
      </c>
      <c r="L322" s="57">
        <v>0.98407</v>
      </c>
      <c r="M322" s="57">
        <v>1.0475950000000001</v>
      </c>
      <c r="N322" s="57">
        <v>1.0475950000000001</v>
      </c>
      <c r="O322" s="57">
        <v>1.0186409999999999</v>
      </c>
      <c r="P322" s="57">
        <v>1.0186409999999999</v>
      </c>
      <c r="Q322" s="57">
        <v>1.028049</v>
      </c>
      <c r="R322" s="57">
        <v>1.0186409999999999</v>
      </c>
      <c r="S322" s="57">
        <v>1.0186409999999999</v>
      </c>
      <c r="T322" s="57">
        <v>1.0360389999999999</v>
      </c>
      <c r="U322" s="57">
        <v>1.0360389999999999</v>
      </c>
      <c r="V322" s="57">
        <v>1.0603959999999999</v>
      </c>
      <c r="W322" s="57">
        <v>1.091396</v>
      </c>
      <c r="X322" s="57">
        <v>1.091396</v>
      </c>
      <c r="Y322" s="57">
        <v>1.0612980000000001</v>
      </c>
      <c r="Z322" s="57">
        <v>1.0612980000000001</v>
      </c>
      <c r="AA322" s="57">
        <v>0.98407</v>
      </c>
      <c r="AB322" s="57">
        <v>0.98407</v>
      </c>
      <c r="AC322" s="57">
        <v>0.97645300000000002</v>
      </c>
      <c r="AD322" s="57">
        <v>0.96908300000000003</v>
      </c>
      <c r="AE322" s="57">
        <v>1.036843</v>
      </c>
      <c r="AF322" s="57">
        <v>0.97321999999999997</v>
      </c>
      <c r="AG322" s="57">
        <v>0.97321999999999997</v>
      </c>
      <c r="AH322" s="57">
        <v>1.0475950000000001</v>
      </c>
      <c r="AI322" s="57">
        <v>1.0475950000000001</v>
      </c>
      <c r="AJ322" s="57">
        <v>1.0119320000000001</v>
      </c>
      <c r="AK322" s="57">
        <v>1.0119320000000001</v>
      </c>
      <c r="AL322" s="57">
        <v>1.0603959999999999</v>
      </c>
      <c r="AM322" s="57">
        <v>0.97645300000000002</v>
      </c>
      <c r="AN322" s="57">
        <v>0.97645300000000002</v>
      </c>
      <c r="AO322" s="57">
        <v>0.98407</v>
      </c>
      <c r="AP322" s="57">
        <v>1.049005</v>
      </c>
      <c r="AQ322" s="57">
        <v>1.049005</v>
      </c>
      <c r="AR322" s="57">
        <v>0.97426500000000005</v>
      </c>
      <c r="AS322" s="57">
        <v>0.97426500000000005</v>
      </c>
      <c r="AT322" s="57">
        <v>1.0186409999999999</v>
      </c>
    </row>
    <row r="323" spans="1:46" x14ac:dyDescent="0.25">
      <c r="A323" s="65">
        <v>2021</v>
      </c>
      <c r="B323" s="65">
        <v>12</v>
      </c>
      <c r="C323" s="63">
        <v>14</v>
      </c>
      <c r="D323" s="64">
        <v>10</v>
      </c>
      <c r="E323" s="5">
        <v>1.0360389999999999</v>
      </c>
      <c r="F323" s="57">
        <v>1.0360389999999999</v>
      </c>
      <c r="G323" s="57">
        <v>0.97863999999999995</v>
      </c>
      <c r="H323" s="57">
        <v>0.97865599999999997</v>
      </c>
      <c r="I323" s="57">
        <v>0.98097900000000005</v>
      </c>
      <c r="J323" s="57">
        <v>0.98097900000000005</v>
      </c>
      <c r="K323" s="57">
        <v>0.98407</v>
      </c>
      <c r="L323" s="57">
        <v>0.98407</v>
      </c>
      <c r="M323" s="57">
        <v>1.0475950000000001</v>
      </c>
      <c r="N323" s="57">
        <v>1.0475950000000001</v>
      </c>
      <c r="O323" s="57">
        <v>1.0186409999999999</v>
      </c>
      <c r="P323" s="57">
        <v>1.0186409999999999</v>
      </c>
      <c r="Q323" s="57">
        <v>1.028049</v>
      </c>
      <c r="R323" s="57">
        <v>1.0186409999999999</v>
      </c>
      <c r="S323" s="57">
        <v>1.0186409999999999</v>
      </c>
      <c r="T323" s="57">
        <v>1.0360389999999999</v>
      </c>
      <c r="U323" s="57">
        <v>1.0360389999999999</v>
      </c>
      <c r="V323" s="57">
        <v>1.0603959999999999</v>
      </c>
      <c r="W323" s="57">
        <v>1.091396</v>
      </c>
      <c r="X323" s="57">
        <v>1.091396</v>
      </c>
      <c r="Y323" s="57">
        <v>1.0612980000000001</v>
      </c>
      <c r="Z323" s="57">
        <v>1.0612980000000001</v>
      </c>
      <c r="AA323" s="57">
        <v>0.98407</v>
      </c>
      <c r="AB323" s="57">
        <v>0.98407</v>
      </c>
      <c r="AC323" s="57">
        <v>0.97645300000000002</v>
      </c>
      <c r="AD323" s="57">
        <v>0.96908300000000003</v>
      </c>
      <c r="AE323" s="57">
        <v>1.036843</v>
      </c>
      <c r="AF323" s="57">
        <v>0.97321999999999997</v>
      </c>
      <c r="AG323" s="57">
        <v>0.97321999999999997</v>
      </c>
      <c r="AH323" s="57">
        <v>1.0475950000000001</v>
      </c>
      <c r="AI323" s="57">
        <v>1.0475950000000001</v>
      </c>
      <c r="AJ323" s="57">
        <v>1.0119320000000001</v>
      </c>
      <c r="AK323" s="57">
        <v>1.0119320000000001</v>
      </c>
      <c r="AL323" s="57">
        <v>1.0603959999999999</v>
      </c>
      <c r="AM323" s="57">
        <v>0.97645300000000002</v>
      </c>
      <c r="AN323" s="57">
        <v>0.97645300000000002</v>
      </c>
      <c r="AO323" s="57">
        <v>0.98407</v>
      </c>
      <c r="AP323" s="57">
        <v>1.049005</v>
      </c>
      <c r="AQ323" s="57">
        <v>1.049005</v>
      </c>
      <c r="AR323" s="57">
        <v>0.97426500000000005</v>
      </c>
      <c r="AS323" s="57">
        <v>0.97426500000000005</v>
      </c>
      <c r="AT323" s="57">
        <v>1.0186409999999999</v>
      </c>
    </row>
    <row r="324" spans="1:46" x14ac:dyDescent="0.25">
      <c r="A324" s="65">
        <v>2021</v>
      </c>
      <c r="B324" s="65">
        <v>12</v>
      </c>
      <c r="C324" s="63">
        <v>14</v>
      </c>
      <c r="D324" s="64">
        <v>11</v>
      </c>
      <c r="E324" s="5">
        <v>1.0360389999999999</v>
      </c>
      <c r="F324" s="57">
        <v>1.0360389999999999</v>
      </c>
      <c r="G324" s="57">
        <v>0.97863999999999995</v>
      </c>
      <c r="H324" s="57">
        <v>0.97865599999999997</v>
      </c>
      <c r="I324" s="57">
        <v>0.98097900000000005</v>
      </c>
      <c r="J324" s="57">
        <v>0.98097900000000005</v>
      </c>
      <c r="K324" s="57">
        <v>0.98407</v>
      </c>
      <c r="L324" s="57">
        <v>0.98407</v>
      </c>
      <c r="M324" s="57">
        <v>1.0475950000000001</v>
      </c>
      <c r="N324" s="57">
        <v>1.0475950000000001</v>
      </c>
      <c r="O324" s="57">
        <v>1.0186409999999999</v>
      </c>
      <c r="P324" s="57">
        <v>1.0186409999999999</v>
      </c>
      <c r="Q324" s="57">
        <v>1.028049</v>
      </c>
      <c r="R324" s="57">
        <v>1.0186409999999999</v>
      </c>
      <c r="S324" s="57">
        <v>1.0186409999999999</v>
      </c>
      <c r="T324" s="57">
        <v>1.0360389999999999</v>
      </c>
      <c r="U324" s="57">
        <v>1.0360389999999999</v>
      </c>
      <c r="V324" s="57">
        <v>1.0603959999999999</v>
      </c>
      <c r="W324" s="57">
        <v>1.091396</v>
      </c>
      <c r="X324" s="57">
        <v>1.091396</v>
      </c>
      <c r="Y324" s="57">
        <v>1.0612980000000001</v>
      </c>
      <c r="Z324" s="57">
        <v>1.0612980000000001</v>
      </c>
      <c r="AA324" s="57">
        <v>0.98407</v>
      </c>
      <c r="AB324" s="57">
        <v>0.98407</v>
      </c>
      <c r="AC324" s="57">
        <v>0.97645300000000002</v>
      </c>
      <c r="AD324" s="57">
        <v>0.96908300000000003</v>
      </c>
      <c r="AE324" s="57">
        <v>1.036843</v>
      </c>
      <c r="AF324" s="57">
        <v>0.97321999999999997</v>
      </c>
      <c r="AG324" s="57">
        <v>0.97321999999999997</v>
      </c>
      <c r="AH324" s="57">
        <v>1.0475950000000001</v>
      </c>
      <c r="AI324" s="57">
        <v>1.0475950000000001</v>
      </c>
      <c r="AJ324" s="57">
        <v>1.0119320000000001</v>
      </c>
      <c r="AK324" s="57">
        <v>1.0119320000000001</v>
      </c>
      <c r="AL324" s="57">
        <v>1.0603959999999999</v>
      </c>
      <c r="AM324" s="57">
        <v>0.97645300000000002</v>
      </c>
      <c r="AN324" s="57">
        <v>0.97645300000000002</v>
      </c>
      <c r="AO324" s="57">
        <v>0.98407</v>
      </c>
      <c r="AP324" s="57">
        <v>1.049005</v>
      </c>
      <c r="AQ324" s="57">
        <v>1.049005</v>
      </c>
      <c r="AR324" s="57">
        <v>0.97426500000000005</v>
      </c>
      <c r="AS324" s="57">
        <v>0.97426500000000005</v>
      </c>
      <c r="AT324" s="57">
        <v>1.0186409999999999</v>
      </c>
    </row>
    <row r="325" spans="1:46" x14ac:dyDescent="0.25">
      <c r="A325" s="65">
        <v>2021</v>
      </c>
      <c r="B325" s="65">
        <v>12</v>
      </c>
      <c r="C325" s="63">
        <v>14</v>
      </c>
      <c r="D325" s="64">
        <v>12</v>
      </c>
      <c r="E325" s="5">
        <v>1.0360389999999999</v>
      </c>
      <c r="F325" s="57">
        <v>1.0360389999999999</v>
      </c>
      <c r="G325" s="57">
        <v>0.97863999999999995</v>
      </c>
      <c r="H325" s="57">
        <v>0.97865599999999997</v>
      </c>
      <c r="I325" s="57">
        <v>0.98097900000000005</v>
      </c>
      <c r="J325" s="57">
        <v>0.98097900000000005</v>
      </c>
      <c r="K325" s="57">
        <v>0.98407</v>
      </c>
      <c r="L325" s="57">
        <v>0.98407</v>
      </c>
      <c r="M325" s="57">
        <v>1.0475950000000001</v>
      </c>
      <c r="N325" s="57">
        <v>1.0475950000000001</v>
      </c>
      <c r="O325" s="57">
        <v>1.0186409999999999</v>
      </c>
      <c r="P325" s="57">
        <v>1.0186409999999999</v>
      </c>
      <c r="Q325" s="57">
        <v>1.028049</v>
      </c>
      <c r="R325" s="57">
        <v>1.0186409999999999</v>
      </c>
      <c r="S325" s="57">
        <v>1.0186409999999999</v>
      </c>
      <c r="T325" s="57">
        <v>1.0360389999999999</v>
      </c>
      <c r="U325" s="57">
        <v>1.0360389999999999</v>
      </c>
      <c r="V325" s="57">
        <v>1.0603959999999999</v>
      </c>
      <c r="W325" s="57">
        <v>1.091396</v>
      </c>
      <c r="X325" s="57">
        <v>1.091396</v>
      </c>
      <c r="Y325" s="57">
        <v>1.0612980000000001</v>
      </c>
      <c r="Z325" s="57">
        <v>1.0612980000000001</v>
      </c>
      <c r="AA325" s="57">
        <v>0.98407</v>
      </c>
      <c r="AB325" s="57">
        <v>0.98407</v>
      </c>
      <c r="AC325" s="57">
        <v>0.97645300000000002</v>
      </c>
      <c r="AD325" s="57">
        <v>0.96908300000000003</v>
      </c>
      <c r="AE325" s="57">
        <v>1.036843</v>
      </c>
      <c r="AF325" s="57">
        <v>0.97321999999999997</v>
      </c>
      <c r="AG325" s="57">
        <v>0.97321999999999997</v>
      </c>
      <c r="AH325" s="57">
        <v>1.0475950000000001</v>
      </c>
      <c r="AI325" s="57">
        <v>1.0475950000000001</v>
      </c>
      <c r="AJ325" s="57">
        <v>1.0119320000000001</v>
      </c>
      <c r="AK325" s="57">
        <v>1.0119320000000001</v>
      </c>
      <c r="AL325" s="57">
        <v>1.0603959999999999</v>
      </c>
      <c r="AM325" s="57">
        <v>0.97645300000000002</v>
      </c>
      <c r="AN325" s="57">
        <v>0.97645300000000002</v>
      </c>
      <c r="AO325" s="57">
        <v>0.98407</v>
      </c>
      <c r="AP325" s="57">
        <v>1.049005</v>
      </c>
      <c r="AQ325" s="57">
        <v>1.049005</v>
      </c>
      <c r="AR325" s="57">
        <v>0.97426500000000005</v>
      </c>
      <c r="AS325" s="57">
        <v>0.97426500000000005</v>
      </c>
      <c r="AT325" s="57">
        <v>1.0186409999999999</v>
      </c>
    </row>
    <row r="326" spans="1:46" x14ac:dyDescent="0.25">
      <c r="A326" s="65">
        <v>2021</v>
      </c>
      <c r="B326" s="65">
        <v>12</v>
      </c>
      <c r="C326" s="63">
        <v>14</v>
      </c>
      <c r="D326" s="64">
        <v>13</v>
      </c>
      <c r="E326" s="5">
        <v>1.0360389999999999</v>
      </c>
      <c r="F326" s="57">
        <v>1.0360389999999999</v>
      </c>
      <c r="G326" s="57">
        <v>0.97863999999999995</v>
      </c>
      <c r="H326" s="57">
        <v>0.97865599999999997</v>
      </c>
      <c r="I326" s="57">
        <v>0.98097900000000005</v>
      </c>
      <c r="J326" s="57">
        <v>0.98097900000000005</v>
      </c>
      <c r="K326" s="57">
        <v>0.98407</v>
      </c>
      <c r="L326" s="57">
        <v>0.98407</v>
      </c>
      <c r="M326" s="57">
        <v>1.0475950000000001</v>
      </c>
      <c r="N326" s="57">
        <v>1.0475950000000001</v>
      </c>
      <c r="O326" s="57">
        <v>1.0186409999999999</v>
      </c>
      <c r="P326" s="57">
        <v>1.0186409999999999</v>
      </c>
      <c r="Q326" s="57">
        <v>1.028049</v>
      </c>
      <c r="R326" s="57">
        <v>1.0186409999999999</v>
      </c>
      <c r="S326" s="57">
        <v>1.0186409999999999</v>
      </c>
      <c r="T326" s="57">
        <v>1.0360389999999999</v>
      </c>
      <c r="U326" s="57">
        <v>1.0360389999999999</v>
      </c>
      <c r="V326" s="57">
        <v>1.0603959999999999</v>
      </c>
      <c r="W326" s="57">
        <v>1.091396</v>
      </c>
      <c r="X326" s="57">
        <v>1.091396</v>
      </c>
      <c r="Y326" s="57">
        <v>1.0612980000000001</v>
      </c>
      <c r="Z326" s="57">
        <v>1.0612980000000001</v>
      </c>
      <c r="AA326" s="57">
        <v>0.98407</v>
      </c>
      <c r="AB326" s="57">
        <v>0.98407</v>
      </c>
      <c r="AC326" s="57">
        <v>0.97645300000000002</v>
      </c>
      <c r="AD326" s="57">
        <v>0.96908300000000003</v>
      </c>
      <c r="AE326" s="57">
        <v>1.036843</v>
      </c>
      <c r="AF326" s="57">
        <v>0.97321999999999997</v>
      </c>
      <c r="AG326" s="57">
        <v>0.97321999999999997</v>
      </c>
      <c r="AH326" s="57">
        <v>1.0475950000000001</v>
      </c>
      <c r="AI326" s="57">
        <v>1.0475950000000001</v>
      </c>
      <c r="AJ326" s="57">
        <v>1.0119320000000001</v>
      </c>
      <c r="AK326" s="57">
        <v>1.0119320000000001</v>
      </c>
      <c r="AL326" s="57">
        <v>1.0603959999999999</v>
      </c>
      <c r="AM326" s="57">
        <v>0.97645300000000002</v>
      </c>
      <c r="AN326" s="57">
        <v>0.97645300000000002</v>
      </c>
      <c r="AO326" s="57">
        <v>0.98407</v>
      </c>
      <c r="AP326" s="57">
        <v>1.049005</v>
      </c>
      <c r="AQ326" s="57">
        <v>1.049005</v>
      </c>
      <c r="AR326" s="57">
        <v>0.97426500000000005</v>
      </c>
      <c r="AS326" s="57">
        <v>0.97426500000000005</v>
      </c>
      <c r="AT326" s="57">
        <v>1.0186409999999999</v>
      </c>
    </row>
    <row r="327" spans="1:46" x14ac:dyDescent="0.25">
      <c r="A327" s="65">
        <v>2021</v>
      </c>
      <c r="B327" s="65">
        <v>12</v>
      </c>
      <c r="C327" s="63">
        <v>14</v>
      </c>
      <c r="D327" s="64">
        <v>14</v>
      </c>
      <c r="E327" s="5">
        <v>1.0360389999999999</v>
      </c>
      <c r="F327" s="57">
        <v>1.0360389999999999</v>
      </c>
      <c r="G327" s="57">
        <v>0.97863999999999995</v>
      </c>
      <c r="H327" s="57">
        <v>0.97865599999999997</v>
      </c>
      <c r="I327" s="57">
        <v>0.98097900000000005</v>
      </c>
      <c r="J327" s="57">
        <v>0.98097900000000005</v>
      </c>
      <c r="K327" s="57">
        <v>0.98407</v>
      </c>
      <c r="L327" s="57">
        <v>0.98407</v>
      </c>
      <c r="M327" s="57">
        <v>1.0475950000000001</v>
      </c>
      <c r="N327" s="57">
        <v>1.0475950000000001</v>
      </c>
      <c r="O327" s="57">
        <v>1.0186409999999999</v>
      </c>
      <c r="P327" s="57">
        <v>1.0186409999999999</v>
      </c>
      <c r="Q327" s="57">
        <v>1.028049</v>
      </c>
      <c r="R327" s="57">
        <v>1.0186409999999999</v>
      </c>
      <c r="S327" s="57">
        <v>1.0186409999999999</v>
      </c>
      <c r="T327" s="57">
        <v>1.0360389999999999</v>
      </c>
      <c r="U327" s="57">
        <v>1.0360389999999999</v>
      </c>
      <c r="V327" s="57">
        <v>1.0603959999999999</v>
      </c>
      <c r="W327" s="57">
        <v>1.091396</v>
      </c>
      <c r="X327" s="57">
        <v>1.091396</v>
      </c>
      <c r="Y327" s="57">
        <v>1.0612980000000001</v>
      </c>
      <c r="Z327" s="57">
        <v>1.0612980000000001</v>
      </c>
      <c r="AA327" s="57">
        <v>0.98407</v>
      </c>
      <c r="AB327" s="57">
        <v>0.98407</v>
      </c>
      <c r="AC327" s="57">
        <v>0.97645300000000002</v>
      </c>
      <c r="AD327" s="57">
        <v>0.96908300000000003</v>
      </c>
      <c r="AE327" s="57">
        <v>1.036843</v>
      </c>
      <c r="AF327" s="57">
        <v>0.97321999999999997</v>
      </c>
      <c r="AG327" s="57">
        <v>0.97321999999999997</v>
      </c>
      <c r="AH327" s="57">
        <v>1.0475950000000001</v>
      </c>
      <c r="AI327" s="57">
        <v>1.0475950000000001</v>
      </c>
      <c r="AJ327" s="57">
        <v>1.0119320000000001</v>
      </c>
      <c r="AK327" s="57">
        <v>1.0119320000000001</v>
      </c>
      <c r="AL327" s="57">
        <v>1.0603959999999999</v>
      </c>
      <c r="AM327" s="57">
        <v>0.97645300000000002</v>
      </c>
      <c r="AN327" s="57">
        <v>0.97645300000000002</v>
      </c>
      <c r="AO327" s="57">
        <v>0.98407</v>
      </c>
      <c r="AP327" s="57">
        <v>1.049005</v>
      </c>
      <c r="AQ327" s="57">
        <v>1.049005</v>
      </c>
      <c r="AR327" s="57">
        <v>0.97426500000000005</v>
      </c>
      <c r="AS327" s="57">
        <v>0.97426500000000005</v>
      </c>
      <c r="AT327" s="57">
        <v>1.0186409999999999</v>
      </c>
    </row>
    <row r="328" spans="1:46" x14ac:dyDescent="0.25">
      <c r="A328" s="65">
        <v>2021</v>
      </c>
      <c r="B328" s="65">
        <v>12</v>
      </c>
      <c r="C328" s="63">
        <v>14</v>
      </c>
      <c r="D328" s="64">
        <v>15</v>
      </c>
      <c r="E328" s="5">
        <v>1.0360389999999999</v>
      </c>
      <c r="F328" s="57">
        <v>1.0360389999999999</v>
      </c>
      <c r="G328" s="57">
        <v>0.97863999999999995</v>
      </c>
      <c r="H328" s="57">
        <v>0.97865599999999997</v>
      </c>
      <c r="I328" s="57">
        <v>0.98097900000000005</v>
      </c>
      <c r="J328" s="57">
        <v>0.98097900000000005</v>
      </c>
      <c r="K328" s="57">
        <v>0.98407</v>
      </c>
      <c r="L328" s="57">
        <v>0.98407</v>
      </c>
      <c r="M328" s="57">
        <v>1.0475950000000001</v>
      </c>
      <c r="N328" s="57">
        <v>1.0475950000000001</v>
      </c>
      <c r="O328" s="57">
        <v>1.0186409999999999</v>
      </c>
      <c r="P328" s="57">
        <v>1.0186409999999999</v>
      </c>
      <c r="Q328" s="57">
        <v>1.028049</v>
      </c>
      <c r="R328" s="57">
        <v>1.0186409999999999</v>
      </c>
      <c r="S328" s="57">
        <v>1.0186409999999999</v>
      </c>
      <c r="T328" s="57">
        <v>1.0360389999999999</v>
      </c>
      <c r="U328" s="57">
        <v>1.0360389999999999</v>
      </c>
      <c r="V328" s="57">
        <v>1.0603959999999999</v>
      </c>
      <c r="W328" s="57">
        <v>1.091396</v>
      </c>
      <c r="X328" s="57">
        <v>1.091396</v>
      </c>
      <c r="Y328" s="57">
        <v>1.0612980000000001</v>
      </c>
      <c r="Z328" s="57">
        <v>1.0612980000000001</v>
      </c>
      <c r="AA328" s="57">
        <v>0.98407</v>
      </c>
      <c r="AB328" s="57">
        <v>0.98407</v>
      </c>
      <c r="AC328" s="57">
        <v>0.97645300000000002</v>
      </c>
      <c r="AD328" s="57">
        <v>0.96908300000000003</v>
      </c>
      <c r="AE328" s="57">
        <v>1.036843</v>
      </c>
      <c r="AF328" s="57">
        <v>0.97321999999999997</v>
      </c>
      <c r="AG328" s="57">
        <v>0.97321999999999997</v>
      </c>
      <c r="AH328" s="57">
        <v>1.0475950000000001</v>
      </c>
      <c r="AI328" s="57">
        <v>1.0475950000000001</v>
      </c>
      <c r="AJ328" s="57">
        <v>1.0119320000000001</v>
      </c>
      <c r="AK328" s="57">
        <v>1.0119320000000001</v>
      </c>
      <c r="AL328" s="57">
        <v>1.0603959999999999</v>
      </c>
      <c r="AM328" s="57">
        <v>0.97645300000000002</v>
      </c>
      <c r="AN328" s="57">
        <v>0.97645300000000002</v>
      </c>
      <c r="AO328" s="57">
        <v>0.98407</v>
      </c>
      <c r="AP328" s="57">
        <v>1.049005</v>
      </c>
      <c r="AQ328" s="57">
        <v>1.049005</v>
      </c>
      <c r="AR328" s="57">
        <v>0.97426500000000005</v>
      </c>
      <c r="AS328" s="57">
        <v>0.97426500000000005</v>
      </c>
      <c r="AT328" s="57">
        <v>1.0186409999999999</v>
      </c>
    </row>
    <row r="329" spans="1:46" x14ac:dyDescent="0.25">
      <c r="A329" s="65">
        <v>2021</v>
      </c>
      <c r="B329" s="65">
        <v>12</v>
      </c>
      <c r="C329" s="63">
        <v>14</v>
      </c>
      <c r="D329" s="64">
        <v>16</v>
      </c>
      <c r="E329" s="5">
        <v>1.0360389999999999</v>
      </c>
      <c r="F329" s="57">
        <v>1.0360389999999999</v>
      </c>
      <c r="G329" s="57">
        <v>0.97863999999999995</v>
      </c>
      <c r="H329" s="57">
        <v>0.97865599999999997</v>
      </c>
      <c r="I329" s="57">
        <v>0.98097900000000005</v>
      </c>
      <c r="J329" s="57">
        <v>0.98097900000000005</v>
      </c>
      <c r="K329" s="57">
        <v>0.98407</v>
      </c>
      <c r="L329" s="57">
        <v>0.98407</v>
      </c>
      <c r="M329" s="57">
        <v>1.0475950000000001</v>
      </c>
      <c r="N329" s="57">
        <v>1.0475950000000001</v>
      </c>
      <c r="O329" s="57">
        <v>1.0186409999999999</v>
      </c>
      <c r="P329" s="57">
        <v>1.0186409999999999</v>
      </c>
      <c r="Q329" s="57">
        <v>1.028049</v>
      </c>
      <c r="R329" s="57">
        <v>1.0186409999999999</v>
      </c>
      <c r="S329" s="57">
        <v>1.0186409999999999</v>
      </c>
      <c r="T329" s="57">
        <v>1.0360389999999999</v>
      </c>
      <c r="U329" s="57">
        <v>1.0360389999999999</v>
      </c>
      <c r="V329" s="57">
        <v>1.0603959999999999</v>
      </c>
      <c r="W329" s="57">
        <v>1.091396</v>
      </c>
      <c r="X329" s="57">
        <v>1.091396</v>
      </c>
      <c r="Y329" s="57">
        <v>1.0612980000000001</v>
      </c>
      <c r="Z329" s="57">
        <v>1.0612980000000001</v>
      </c>
      <c r="AA329" s="57">
        <v>0.98407</v>
      </c>
      <c r="AB329" s="57">
        <v>0.98407</v>
      </c>
      <c r="AC329" s="57">
        <v>0.97645300000000002</v>
      </c>
      <c r="AD329" s="57">
        <v>0.96908300000000003</v>
      </c>
      <c r="AE329" s="57">
        <v>1.036843</v>
      </c>
      <c r="AF329" s="57">
        <v>0.97321999999999997</v>
      </c>
      <c r="AG329" s="57">
        <v>0.97321999999999997</v>
      </c>
      <c r="AH329" s="57">
        <v>1.0475950000000001</v>
      </c>
      <c r="AI329" s="57">
        <v>1.0475950000000001</v>
      </c>
      <c r="AJ329" s="57">
        <v>1.0119320000000001</v>
      </c>
      <c r="AK329" s="57">
        <v>1.0119320000000001</v>
      </c>
      <c r="AL329" s="57">
        <v>1.0603959999999999</v>
      </c>
      <c r="AM329" s="57">
        <v>0.97645300000000002</v>
      </c>
      <c r="AN329" s="57">
        <v>0.97645300000000002</v>
      </c>
      <c r="AO329" s="57">
        <v>0.98407</v>
      </c>
      <c r="AP329" s="57">
        <v>1.049005</v>
      </c>
      <c r="AQ329" s="57">
        <v>1.049005</v>
      </c>
      <c r="AR329" s="57">
        <v>0.97426500000000005</v>
      </c>
      <c r="AS329" s="57">
        <v>0.97426500000000005</v>
      </c>
      <c r="AT329" s="57">
        <v>1.0186409999999999</v>
      </c>
    </row>
    <row r="330" spans="1:46" x14ac:dyDescent="0.25">
      <c r="A330" s="65">
        <v>2021</v>
      </c>
      <c r="B330" s="65">
        <v>12</v>
      </c>
      <c r="C330" s="63">
        <v>14</v>
      </c>
      <c r="D330" s="64">
        <v>17</v>
      </c>
      <c r="E330" s="5">
        <v>1.0360389999999999</v>
      </c>
      <c r="F330" s="57">
        <v>1.0360389999999999</v>
      </c>
      <c r="G330" s="57">
        <v>0.97863999999999995</v>
      </c>
      <c r="H330" s="57">
        <v>0.97865599999999997</v>
      </c>
      <c r="I330" s="57">
        <v>0.98097900000000005</v>
      </c>
      <c r="J330" s="57">
        <v>0.98097900000000005</v>
      </c>
      <c r="K330" s="57">
        <v>0.98407</v>
      </c>
      <c r="L330" s="57">
        <v>0.98407</v>
      </c>
      <c r="M330" s="57">
        <v>1.0475950000000001</v>
      </c>
      <c r="N330" s="57">
        <v>1.0475950000000001</v>
      </c>
      <c r="O330" s="57">
        <v>1.0186409999999999</v>
      </c>
      <c r="P330" s="57">
        <v>1.0186409999999999</v>
      </c>
      <c r="Q330" s="57">
        <v>1.028049</v>
      </c>
      <c r="R330" s="57">
        <v>1.0186409999999999</v>
      </c>
      <c r="S330" s="57">
        <v>1.0186409999999999</v>
      </c>
      <c r="T330" s="57">
        <v>1.0360389999999999</v>
      </c>
      <c r="U330" s="57">
        <v>1.0360389999999999</v>
      </c>
      <c r="V330" s="57">
        <v>1.0603959999999999</v>
      </c>
      <c r="W330" s="57">
        <v>1.091396</v>
      </c>
      <c r="X330" s="57">
        <v>1.091396</v>
      </c>
      <c r="Y330" s="57">
        <v>1.0612980000000001</v>
      </c>
      <c r="Z330" s="57">
        <v>1.0612980000000001</v>
      </c>
      <c r="AA330" s="57">
        <v>0.98407</v>
      </c>
      <c r="AB330" s="57">
        <v>0.98407</v>
      </c>
      <c r="AC330" s="57">
        <v>0.97645300000000002</v>
      </c>
      <c r="AD330" s="57">
        <v>0.96908300000000003</v>
      </c>
      <c r="AE330" s="57">
        <v>1.036843</v>
      </c>
      <c r="AF330" s="57">
        <v>0.97321999999999997</v>
      </c>
      <c r="AG330" s="57">
        <v>0.97321999999999997</v>
      </c>
      <c r="AH330" s="57">
        <v>1.0475950000000001</v>
      </c>
      <c r="AI330" s="57">
        <v>1.0475950000000001</v>
      </c>
      <c r="AJ330" s="57">
        <v>1.0119320000000001</v>
      </c>
      <c r="AK330" s="57">
        <v>1.0119320000000001</v>
      </c>
      <c r="AL330" s="57">
        <v>1.0603959999999999</v>
      </c>
      <c r="AM330" s="57">
        <v>0.97645300000000002</v>
      </c>
      <c r="AN330" s="57">
        <v>0.97645300000000002</v>
      </c>
      <c r="AO330" s="57">
        <v>0.98407</v>
      </c>
      <c r="AP330" s="57">
        <v>1.049005</v>
      </c>
      <c r="AQ330" s="57">
        <v>1.049005</v>
      </c>
      <c r="AR330" s="57">
        <v>0.97426500000000005</v>
      </c>
      <c r="AS330" s="57">
        <v>0.97426500000000005</v>
      </c>
      <c r="AT330" s="57">
        <v>1.0186409999999999</v>
      </c>
    </row>
    <row r="331" spans="1:46" x14ac:dyDescent="0.25">
      <c r="A331" s="65">
        <v>2021</v>
      </c>
      <c r="B331" s="65">
        <v>12</v>
      </c>
      <c r="C331" s="63">
        <v>14</v>
      </c>
      <c r="D331" s="64">
        <v>18</v>
      </c>
      <c r="E331" s="5">
        <v>1.0360389999999999</v>
      </c>
      <c r="F331" s="57">
        <v>1.0360389999999999</v>
      </c>
      <c r="G331" s="57">
        <v>0.97863999999999995</v>
      </c>
      <c r="H331" s="57">
        <v>0.97865599999999997</v>
      </c>
      <c r="I331" s="57">
        <v>0.98097900000000005</v>
      </c>
      <c r="J331" s="57">
        <v>0.98097900000000005</v>
      </c>
      <c r="K331" s="57">
        <v>0.98407</v>
      </c>
      <c r="L331" s="57">
        <v>0.98407</v>
      </c>
      <c r="M331" s="57">
        <v>1.0475950000000001</v>
      </c>
      <c r="N331" s="57">
        <v>1.0475950000000001</v>
      </c>
      <c r="O331" s="57">
        <v>1.0186409999999999</v>
      </c>
      <c r="P331" s="57">
        <v>1.0186409999999999</v>
      </c>
      <c r="Q331" s="57">
        <v>1.028049</v>
      </c>
      <c r="R331" s="57">
        <v>1.0186409999999999</v>
      </c>
      <c r="S331" s="57">
        <v>1.0186409999999999</v>
      </c>
      <c r="T331" s="57">
        <v>1.0360389999999999</v>
      </c>
      <c r="U331" s="57">
        <v>1.0360389999999999</v>
      </c>
      <c r="V331" s="57">
        <v>1.0603959999999999</v>
      </c>
      <c r="W331" s="57">
        <v>1.091396</v>
      </c>
      <c r="X331" s="57">
        <v>1.091396</v>
      </c>
      <c r="Y331" s="57">
        <v>1.0612980000000001</v>
      </c>
      <c r="Z331" s="57">
        <v>1.0612980000000001</v>
      </c>
      <c r="AA331" s="57">
        <v>0.98407</v>
      </c>
      <c r="AB331" s="57">
        <v>0.98407</v>
      </c>
      <c r="AC331" s="57">
        <v>0.97645300000000002</v>
      </c>
      <c r="AD331" s="57">
        <v>0.96908300000000003</v>
      </c>
      <c r="AE331" s="57">
        <v>1.036843</v>
      </c>
      <c r="AF331" s="57">
        <v>0.97321999999999997</v>
      </c>
      <c r="AG331" s="57">
        <v>0.97321999999999997</v>
      </c>
      <c r="AH331" s="57">
        <v>1.0475950000000001</v>
      </c>
      <c r="AI331" s="57">
        <v>1.0475950000000001</v>
      </c>
      <c r="AJ331" s="57">
        <v>1.0119320000000001</v>
      </c>
      <c r="AK331" s="57">
        <v>1.0119320000000001</v>
      </c>
      <c r="AL331" s="57">
        <v>1.0603959999999999</v>
      </c>
      <c r="AM331" s="57">
        <v>0.97645300000000002</v>
      </c>
      <c r="AN331" s="57">
        <v>0.97645300000000002</v>
      </c>
      <c r="AO331" s="57">
        <v>0.98407</v>
      </c>
      <c r="AP331" s="57">
        <v>1.049005</v>
      </c>
      <c r="AQ331" s="57">
        <v>1.049005</v>
      </c>
      <c r="AR331" s="57">
        <v>0.97426500000000005</v>
      </c>
      <c r="AS331" s="57">
        <v>0.97426500000000005</v>
      </c>
      <c r="AT331" s="57">
        <v>1.0186409999999999</v>
      </c>
    </row>
    <row r="332" spans="1:46" x14ac:dyDescent="0.25">
      <c r="A332" s="65">
        <v>2021</v>
      </c>
      <c r="B332" s="65">
        <v>12</v>
      </c>
      <c r="C332" s="63">
        <v>14</v>
      </c>
      <c r="D332" s="64">
        <v>19</v>
      </c>
      <c r="E332" s="5">
        <v>1.0360389999999999</v>
      </c>
      <c r="F332" s="57">
        <v>1.0360389999999999</v>
      </c>
      <c r="G332" s="57">
        <v>0.97863999999999995</v>
      </c>
      <c r="H332" s="57">
        <v>0.97865599999999997</v>
      </c>
      <c r="I332" s="57">
        <v>0.98097900000000005</v>
      </c>
      <c r="J332" s="57">
        <v>0.98097900000000005</v>
      </c>
      <c r="K332" s="57">
        <v>0.98407</v>
      </c>
      <c r="L332" s="57">
        <v>0.98407</v>
      </c>
      <c r="M332" s="57">
        <v>1.0475950000000001</v>
      </c>
      <c r="N332" s="57">
        <v>1.0475950000000001</v>
      </c>
      <c r="O332" s="57">
        <v>1.0186409999999999</v>
      </c>
      <c r="P332" s="57">
        <v>1.0186409999999999</v>
      </c>
      <c r="Q332" s="57">
        <v>1.028049</v>
      </c>
      <c r="R332" s="57">
        <v>1.0186409999999999</v>
      </c>
      <c r="S332" s="57">
        <v>1.0186409999999999</v>
      </c>
      <c r="T332" s="57">
        <v>1.0360389999999999</v>
      </c>
      <c r="U332" s="57">
        <v>1.0360389999999999</v>
      </c>
      <c r="V332" s="57">
        <v>1.0603959999999999</v>
      </c>
      <c r="W332" s="57">
        <v>1.091396</v>
      </c>
      <c r="X332" s="57">
        <v>1.091396</v>
      </c>
      <c r="Y332" s="57">
        <v>1.0612980000000001</v>
      </c>
      <c r="Z332" s="57">
        <v>1.0612980000000001</v>
      </c>
      <c r="AA332" s="57">
        <v>0.98407</v>
      </c>
      <c r="AB332" s="57">
        <v>0.98407</v>
      </c>
      <c r="AC332" s="57">
        <v>0.97645300000000002</v>
      </c>
      <c r="AD332" s="57">
        <v>0.96908300000000003</v>
      </c>
      <c r="AE332" s="57">
        <v>1.036843</v>
      </c>
      <c r="AF332" s="57">
        <v>0.97321999999999997</v>
      </c>
      <c r="AG332" s="57">
        <v>0.97321999999999997</v>
      </c>
      <c r="AH332" s="57">
        <v>1.0475950000000001</v>
      </c>
      <c r="AI332" s="57">
        <v>1.0475950000000001</v>
      </c>
      <c r="AJ332" s="57">
        <v>1.0119320000000001</v>
      </c>
      <c r="AK332" s="57">
        <v>1.0119320000000001</v>
      </c>
      <c r="AL332" s="57">
        <v>1.0603959999999999</v>
      </c>
      <c r="AM332" s="57">
        <v>0.97645300000000002</v>
      </c>
      <c r="AN332" s="57">
        <v>0.97645300000000002</v>
      </c>
      <c r="AO332" s="57">
        <v>0.98407</v>
      </c>
      <c r="AP332" s="57">
        <v>1.049005</v>
      </c>
      <c r="AQ332" s="57">
        <v>1.049005</v>
      </c>
      <c r="AR332" s="57">
        <v>0.97426500000000005</v>
      </c>
      <c r="AS332" s="57">
        <v>0.97426500000000005</v>
      </c>
      <c r="AT332" s="57">
        <v>1.0186409999999999</v>
      </c>
    </row>
    <row r="333" spans="1:46" x14ac:dyDescent="0.25">
      <c r="A333" s="65">
        <v>2021</v>
      </c>
      <c r="B333" s="65">
        <v>12</v>
      </c>
      <c r="C333" s="63">
        <v>14</v>
      </c>
      <c r="D333" s="64">
        <v>20</v>
      </c>
      <c r="E333" s="5">
        <v>1.0360389999999999</v>
      </c>
      <c r="F333" s="57">
        <v>1.0360389999999999</v>
      </c>
      <c r="G333" s="57">
        <v>0.97863999999999995</v>
      </c>
      <c r="H333" s="57">
        <v>0.97865599999999997</v>
      </c>
      <c r="I333" s="57">
        <v>0.98097900000000005</v>
      </c>
      <c r="J333" s="57">
        <v>0.98097900000000005</v>
      </c>
      <c r="K333" s="57">
        <v>0.98407</v>
      </c>
      <c r="L333" s="57">
        <v>0.98407</v>
      </c>
      <c r="M333" s="57">
        <v>1.0475950000000001</v>
      </c>
      <c r="N333" s="57">
        <v>1.0475950000000001</v>
      </c>
      <c r="O333" s="57">
        <v>1.0186409999999999</v>
      </c>
      <c r="P333" s="57">
        <v>1.0186409999999999</v>
      </c>
      <c r="Q333" s="57">
        <v>1.028049</v>
      </c>
      <c r="R333" s="57">
        <v>1.0186409999999999</v>
      </c>
      <c r="S333" s="57">
        <v>1.0186409999999999</v>
      </c>
      <c r="T333" s="57">
        <v>1.0360389999999999</v>
      </c>
      <c r="U333" s="57">
        <v>1.0360389999999999</v>
      </c>
      <c r="V333" s="57">
        <v>1.0603959999999999</v>
      </c>
      <c r="W333" s="57">
        <v>1.091396</v>
      </c>
      <c r="X333" s="57">
        <v>1.091396</v>
      </c>
      <c r="Y333" s="57">
        <v>1.0612980000000001</v>
      </c>
      <c r="Z333" s="57">
        <v>1.0612980000000001</v>
      </c>
      <c r="AA333" s="57">
        <v>0.98407</v>
      </c>
      <c r="AB333" s="57">
        <v>0.98407</v>
      </c>
      <c r="AC333" s="57">
        <v>0.97645300000000002</v>
      </c>
      <c r="AD333" s="57">
        <v>0.96908300000000003</v>
      </c>
      <c r="AE333" s="57">
        <v>1.036843</v>
      </c>
      <c r="AF333" s="57">
        <v>0.97321999999999997</v>
      </c>
      <c r="AG333" s="57">
        <v>0.97321999999999997</v>
      </c>
      <c r="AH333" s="57">
        <v>1.0475950000000001</v>
      </c>
      <c r="AI333" s="57">
        <v>1.0475950000000001</v>
      </c>
      <c r="AJ333" s="57">
        <v>1.0119320000000001</v>
      </c>
      <c r="AK333" s="57">
        <v>1.0119320000000001</v>
      </c>
      <c r="AL333" s="57">
        <v>1.0603959999999999</v>
      </c>
      <c r="AM333" s="57">
        <v>0.97645300000000002</v>
      </c>
      <c r="AN333" s="57">
        <v>0.97645300000000002</v>
      </c>
      <c r="AO333" s="57">
        <v>0.98407</v>
      </c>
      <c r="AP333" s="57">
        <v>1.049005</v>
      </c>
      <c r="AQ333" s="57">
        <v>1.049005</v>
      </c>
      <c r="AR333" s="57">
        <v>0.97426500000000005</v>
      </c>
      <c r="AS333" s="57">
        <v>0.97426500000000005</v>
      </c>
      <c r="AT333" s="57">
        <v>1.0186409999999999</v>
      </c>
    </row>
    <row r="334" spans="1:46" x14ac:dyDescent="0.25">
      <c r="A334" s="65">
        <v>2021</v>
      </c>
      <c r="B334" s="65">
        <v>12</v>
      </c>
      <c r="C334" s="63">
        <v>14</v>
      </c>
      <c r="D334" s="64">
        <v>21</v>
      </c>
      <c r="E334" s="5">
        <v>1.0360389999999999</v>
      </c>
      <c r="F334" s="57">
        <v>1.0360389999999999</v>
      </c>
      <c r="G334" s="57">
        <v>0.97863999999999995</v>
      </c>
      <c r="H334" s="57">
        <v>0.97865599999999997</v>
      </c>
      <c r="I334" s="57">
        <v>0.98097900000000005</v>
      </c>
      <c r="J334" s="57">
        <v>0.98097900000000005</v>
      </c>
      <c r="K334" s="57">
        <v>0.98407</v>
      </c>
      <c r="L334" s="57">
        <v>0.98407</v>
      </c>
      <c r="M334" s="57">
        <v>1.0475950000000001</v>
      </c>
      <c r="N334" s="57">
        <v>1.0475950000000001</v>
      </c>
      <c r="O334" s="57">
        <v>1.0186409999999999</v>
      </c>
      <c r="P334" s="57">
        <v>1.0186409999999999</v>
      </c>
      <c r="Q334" s="57">
        <v>1.028049</v>
      </c>
      <c r="R334" s="57">
        <v>1.0186409999999999</v>
      </c>
      <c r="S334" s="57">
        <v>1.0186409999999999</v>
      </c>
      <c r="T334" s="57">
        <v>1.0360389999999999</v>
      </c>
      <c r="U334" s="57">
        <v>1.0360389999999999</v>
      </c>
      <c r="V334" s="57">
        <v>1.0603959999999999</v>
      </c>
      <c r="W334" s="57">
        <v>1.091396</v>
      </c>
      <c r="X334" s="57">
        <v>1.091396</v>
      </c>
      <c r="Y334" s="57">
        <v>1.0612980000000001</v>
      </c>
      <c r="Z334" s="57">
        <v>1.0612980000000001</v>
      </c>
      <c r="AA334" s="57">
        <v>0.98407</v>
      </c>
      <c r="AB334" s="57">
        <v>0.98407</v>
      </c>
      <c r="AC334" s="57">
        <v>0.97645300000000002</v>
      </c>
      <c r="AD334" s="57">
        <v>0.96908300000000003</v>
      </c>
      <c r="AE334" s="57">
        <v>1.036843</v>
      </c>
      <c r="AF334" s="57">
        <v>0.97321999999999997</v>
      </c>
      <c r="AG334" s="57">
        <v>0.97321999999999997</v>
      </c>
      <c r="AH334" s="57">
        <v>1.0475950000000001</v>
      </c>
      <c r="AI334" s="57">
        <v>1.0475950000000001</v>
      </c>
      <c r="AJ334" s="57">
        <v>1.0119320000000001</v>
      </c>
      <c r="AK334" s="57">
        <v>1.0119320000000001</v>
      </c>
      <c r="AL334" s="57">
        <v>1.0603959999999999</v>
      </c>
      <c r="AM334" s="57">
        <v>0.97645300000000002</v>
      </c>
      <c r="AN334" s="57">
        <v>0.97645300000000002</v>
      </c>
      <c r="AO334" s="57">
        <v>0.98407</v>
      </c>
      <c r="AP334" s="57">
        <v>1.049005</v>
      </c>
      <c r="AQ334" s="57">
        <v>1.049005</v>
      </c>
      <c r="AR334" s="57">
        <v>0.97426500000000005</v>
      </c>
      <c r="AS334" s="57">
        <v>0.97426500000000005</v>
      </c>
      <c r="AT334" s="57">
        <v>1.0186409999999999</v>
      </c>
    </row>
    <row r="335" spans="1:46" x14ac:dyDescent="0.25">
      <c r="A335" s="65">
        <v>2021</v>
      </c>
      <c r="B335" s="65">
        <v>12</v>
      </c>
      <c r="C335" s="63">
        <v>14</v>
      </c>
      <c r="D335" s="64">
        <v>22</v>
      </c>
      <c r="E335" s="5">
        <v>1.0360389999999999</v>
      </c>
      <c r="F335" s="57">
        <v>1.0360389999999999</v>
      </c>
      <c r="G335" s="57">
        <v>0.97863999999999995</v>
      </c>
      <c r="H335" s="57">
        <v>0.97865599999999997</v>
      </c>
      <c r="I335" s="57">
        <v>0.98097900000000005</v>
      </c>
      <c r="J335" s="57">
        <v>0.98097900000000005</v>
      </c>
      <c r="K335" s="57">
        <v>0.98407</v>
      </c>
      <c r="L335" s="57">
        <v>0.98407</v>
      </c>
      <c r="M335" s="57">
        <v>1.0475950000000001</v>
      </c>
      <c r="N335" s="57">
        <v>1.0475950000000001</v>
      </c>
      <c r="O335" s="57">
        <v>1.0186409999999999</v>
      </c>
      <c r="P335" s="57">
        <v>1.0186409999999999</v>
      </c>
      <c r="Q335" s="57">
        <v>1.028049</v>
      </c>
      <c r="R335" s="57">
        <v>1.0186409999999999</v>
      </c>
      <c r="S335" s="57">
        <v>1.0186409999999999</v>
      </c>
      <c r="T335" s="57">
        <v>1.0360389999999999</v>
      </c>
      <c r="U335" s="57">
        <v>1.0360389999999999</v>
      </c>
      <c r="V335" s="57">
        <v>1.0603959999999999</v>
      </c>
      <c r="W335" s="57">
        <v>1.091396</v>
      </c>
      <c r="X335" s="57">
        <v>1.091396</v>
      </c>
      <c r="Y335" s="57">
        <v>1.0612980000000001</v>
      </c>
      <c r="Z335" s="57">
        <v>1.0612980000000001</v>
      </c>
      <c r="AA335" s="57">
        <v>0.98407</v>
      </c>
      <c r="AB335" s="57">
        <v>0.98407</v>
      </c>
      <c r="AC335" s="57">
        <v>0.97645300000000002</v>
      </c>
      <c r="AD335" s="57">
        <v>0.96908300000000003</v>
      </c>
      <c r="AE335" s="57">
        <v>1.036843</v>
      </c>
      <c r="AF335" s="57">
        <v>0.97321999999999997</v>
      </c>
      <c r="AG335" s="57">
        <v>0.97321999999999997</v>
      </c>
      <c r="AH335" s="57">
        <v>1.0475950000000001</v>
      </c>
      <c r="AI335" s="57">
        <v>1.0475950000000001</v>
      </c>
      <c r="AJ335" s="57">
        <v>1.0119320000000001</v>
      </c>
      <c r="AK335" s="57">
        <v>1.0119320000000001</v>
      </c>
      <c r="AL335" s="57">
        <v>1.0603959999999999</v>
      </c>
      <c r="AM335" s="57">
        <v>0.97645300000000002</v>
      </c>
      <c r="AN335" s="57">
        <v>0.97645300000000002</v>
      </c>
      <c r="AO335" s="57">
        <v>0.98407</v>
      </c>
      <c r="AP335" s="57">
        <v>1.049005</v>
      </c>
      <c r="AQ335" s="57">
        <v>1.049005</v>
      </c>
      <c r="AR335" s="57">
        <v>0.97426500000000005</v>
      </c>
      <c r="AS335" s="57">
        <v>0.97426500000000005</v>
      </c>
      <c r="AT335" s="57">
        <v>1.0186409999999999</v>
      </c>
    </row>
    <row r="336" spans="1:46" x14ac:dyDescent="0.25">
      <c r="A336" s="65">
        <v>2021</v>
      </c>
      <c r="B336" s="65">
        <v>12</v>
      </c>
      <c r="C336" s="63">
        <v>14</v>
      </c>
      <c r="D336" s="64">
        <v>23</v>
      </c>
      <c r="E336" s="5">
        <v>1.0360389999999999</v>
      </c>
      <c r="F336" s="57">
        <v>1.0360389999999999</v>
      </c>
      <c r="G336" s="57">
        <v>0.97863999999999995</v>
      </c>
      <c r="H336" s="57">
        <v>0.97865599999999997</v>
      </c>
      <c r="I336" s="57">
        <v>0.98097900000000005</v>
      </c>
      <c r="J336" s="57">
        <v>0.98097900000000005</v>
      </c>
      <c r="K336" s="57">
        <v>0.98407</v>
      </c>
      <c r="L336" s="57">
        <v>0.98407</v>
      </c>
      <c r="M336" s="57">
        <v>1.0475950000000001</v>
      </c>
      <c r="N336" s="57">
        <v>1.0475950000000001</v>
      </c>
      <c r="O336" s="57">
        <v>1.0186409999999999</v>
      </c>
      <c r="P336" s="57">
        <v>1.0186409999999999</v>
      </c>
      <c r="Q336" s="57">
        <v>1.028049</v>
      </c>
      <c r="R336" s="57">
        <v>1.0186409999999999</v>
      </c>
      <c r="S336" s="57">
        <v>1.0186409999999999</v>
      </c>
      <c r="T336" s="57">
        <v>1.0360389999999999</v>
      </c>
      <c r="U336" s="57">
        <v>1.0360389999999999</v>
      </c>
      <c r="V336" s="57">
        <v>1.0603959999999999</v>
      </c>
      <c r="W336" s="57">
        <v>1.091396</v>
      </c>
      <c r="X336" s="57">
        <v>1.091396</v>
      </c>
      <c r="Y336" s="57">
        <v>1.0612980000000001</v>
      </c>
      <c r="Z336" s="57">
        <v>1.0612980000000001</v>
      </c>
      <c r="AA336" s="57">
        <v>0.98407</v>
      </c>
      <c r="AB336" s="57">
        <v>0.98407</v>
      </c>
      <c r="AC336" s="57">
        <v>0.97645300000000002</v>
      </c>
      <c r="AD336" s="57">
        <v>0.96908300000000003</v>
      </c>
      <c r="AE336" s="57">
        <v>1.036843</v>
      </c>
      <c r="AF336" s="57">
        <v>0.97321999999999997</v>
      </c>
      <c r="AG336" s="57">
        <v>0.97321999999999997</v>
      </c>
      <c r="AH336" s="57">
        <v>1.0475950000000001</v>
      </c>
      <c r="AI336" s="57">
        <v>1.0475950000000001</v>
      </c>
      <c r="AJ336" s="57">
        <v>1.0119320000000001</v>
      </c>
      <c r="AK336" s="57">
        <v>1.0119320000000001</v>
      </c>
      <c r="AL336" s="57">
        <v>1.0603959999999999</v>
      </c>
      <c r="AM336" s="57">
        <v>0.97645300000000002</v>
      </c>
      <c r="AN336" s="57">
        <v>0.97645300000000002</v>
      </c>
      <c r="AO336" s="57">
        <v>0.98407</v>
      </c>
      <c r="AP336" s="57">
        <v>1.049005</v>
      </c>
      <c r="AQ336" s="57">
        <v>1.049005</v>
      </c>
      <c r="AR336" s="57">
        <v>0.97426500000000005</v>
      </c>
      <c r="AS336" s="57">
        <v>0.97426500000000005</v>
      </c>
      <c r="AT336" s="57">
        <v>1.0186409999999999</v>
      </c>
    </row>
    <row r="337" spans="1:46" x14ac:dyDescent="0.25">
      <c r="A337" s="65">
        <v>2021</v>
      </c>
      <c r="B337" s="65">
        <v>12</v>
      </c>
      <c r="C337" s="63">
        <v>14</v>
      </c>
      <c r="D337" s="64">
        <v>24</v>
      </c>
      <c r="E337" s="5">
        <v>1.0360389999999999</v>
      </c>
      <c r="F337" s="57">
        <v>1.0360389999999999</v>
      </c>
      <c r="G337" s="57">
        <v>0.97863999999999995</v>
      </c>
      <c r="H337" s="57">
        <v>0.97865599999999997</v>
      </c>
      <c r="I337" s="57">
        <v>0.98097900000000005</v>
      </c>
      <c r="J337" s="57">
        <v>0.98097900000000005</v>
      </c>
      <c r="K337" s="57">
        <v>0.98407</v>
      </c>
      <c r="L337" s="57">
        <v>0.98407</v>
      </c>
      <c r="M337" s="57">
        <v>1.0475950000000001</v>
      </c>
      <c r="N337" s="57">
        <v>1.0475950000000001</v>
      </c>
      <c r="O337" s="57">
        <v>1.0186409999999999</v>
      </c>
      <c r="P337" s="57">
        <v>1.0186409999999999</v>
      </c>
      <c r="Q337" s="57">
        <v>1.028049</v>
      </c>
      <c r="R337" s="57">
        <v>1.0186409999999999</v>
      </c>
      <c r="S337" s="57">
        <v>1.0186409999999999</v>
      </c>
      <c r="T337" s="57">
        <v>1.0360389999999999</v>
      </c>
      <c r="U337" s="57">
        <v>1.0360389999999999</v>
      </c>
      <c r="V337" s="57">
        <v>1.0603959999999999</v>
      </c>
      <c r="W337" s="57">
        <v>1.091396</v>
      </c>
      <c r="X337" s="57">
        <v>1.091396</v>
      </c>
      <c r="Y337" s="57">
        <v>1.0612980000000001</v>
      </c>
      <c r="Z337" s="57">
        <v>1.0612980000000001</v>
      </c>
      <c r="AA337" s="57">
        <v>0.98407</v>
      </c>
      <c r="AB337" s="57">
        <v>0.98407</v>
      </c>
      <c r="AC337" s="57">
        <v>0.97645300000000002</v>
      </c>
      <c r="AD337" s="57">
        <v>0.96908300000000003</v>
      </c>
      <c r="AE337" s="57">
        <v>1.036843</v>
      </c>
      <c r="AF337" s="57">
        <v>0.97321999999999997</v>
      </c>
      <c r="AG337" s="57">
        <v>0.97321999999999997</v>
      </c>
      <c r="AH337" s="57">
        <v>1.0475950000000001</v>
      </c>
      <c r="AI337" s="57">
        <v>1.0475950000000001</v>
      </c>
      <c r="AJ337" s="57">
        <v>1.0119320000000001</v>
      </c>
      <c r="AK337" s="57">
        <v>1.0119320000000001</v>
      </c>
      <c r="AL337" s="57">
        <v>1.0603959999999999</v>
      </c>
      <c r="AM337" s="57">
        <v>0.97645300000000002</v>
      </c>
      <c r="AN337" s="57">
        <v>0.97645300000000002</v>
      </c>
      <c r="AO337" s="57">
        <v>0.98407</v>
      </c>
      <c r="AP337" s="57">
        <v>1.049005</v>
      </c>
      <c r="AQ337" s="57">
        <v>1.049005</v>
      </c>
      <c r="AR337" s="57">
        <v>0.97426500000000005</v>
      </c>
      <c r="AS337" s="57">
        <v>0.97426500000000005</v>
      </c>
      <c r="AT337" s="57">
        <v>1.0186409999999999</v>
      </c>
    </row>
    <row r="338" spans="1:46" x14ac:dyDescent="0.25">
      <c r="A338" s="65">
        <v>2021</v>
      </c>
      <c r="B338" s="65">
        <v>12</v>
      </c>
      <c r="C338" s="63">
        <v>15</v>
      </c>
      <c r="D338" s="64">
        <v>1</v>
      </c>
      <c r="E338" s="5">
        <v>1.0302629999999999</v>
      </c>
      <c r="F338" s="57">
        <v>1.0302629999999999</v>
      </c>
      <c r="G338" s="57">
        <v>0.97510300000000005</v>
      </c>
      <c r="H338" s="57">
        <v>0.97511800000000004</v>
      </c>
      <c r="I338" s="57">
        <v>0.97748199999999996</v>
      </c>
      <c r="J338" s="57">
        <v>0.97748199999999996</v>
      </c>
      <c r="K338" s="57">
        <v>0.98090500000000003</v>
      </c>
      <c r="L338" s="57">
        <v>0.98090500000000003</v>
      </c>
      <c r="M338" s="57">
        <v>1.0362960000000001</v>
      </c>
      <c r="N338" s="57">
        <v>1.0362960000000001</v>
      </c>
      <c r="O338" s="57">
        <v>1.0107759999999999</v>
      </c>
      <c r="P338" s="57">
        <v>1.0107759999999999</v>
      </c>
      <c r="Q338" s="57">
        <v>1.02498</v>
      </c>
      <c r="R338" s="57">
        <v>1.0107759999999999</v>
      </c>
      <c r="S338" s="57">
        <v>1.0107759999999999</v>
      </c>
      <c r="T338" s="57">
        <v>1.0302629999999999</v>
      </c>
      <c r="U338" s="57">
        <v>1.0302629999999999</v>
      </c>
      <c r="V338" s="57">
        <v>1.055628</v>
      </c>
      <c r="W338" s="57">
        <v>1.086608</v>
      </c>
      <c r="X338" s="57">
        <v>1.086608</v>
      </c>
      <c r="Y338" s="57">
        <v>1.054287</v>
      </c>
      <c r="Z338" s="57">
        <v>1.054287</v>
      </c>
      <c r="AA338" s="57">
        <v>0.98090500000000003</v>
      </c>
      <c r="AB338" s="57">
        <v>0.98090500000000003</v>
      </c>
      <c r="AC338" s="57">
        <v>0.97369000000000006</v>
      </c>
      <c r="AD338" s="57">
        <v>0.965642</v>
      </c>
      <c r="AE338" s="57">
        <v>1.046664</v>
      </c>
      <c r="AF338" s="57">
        <v>0.97073500000000001</v>
      </c>
      <c r="AG338" s="57">
        <v>0.97073500000000001</v>
      </c>
      <c r="AH338" s="57">
        <v>1.0362960000000001</v>
      </c>
      <c r="AI338" s="57">
        <v>1.0362960000000001</v>
      </c>
      <c r="AJ338" s="57">
        <v>1.0065789999999999</v>
      </c>
      <c r="AK338" s="57">
        <v>1.0065789999999999</v>
      </c>
      <c r="AL338" s="57">
        <v>1.055628</v>
      </c>
      <c r="AM338" s="57">
        <v>0.97369000000000006</v>
      </c>
      <c r="AN338" s="57">
        <v>0.97369000000000006</v>
      </c>
      <c r="AO338" s="57">
        <v>0.98090500000000003</v>
      </c>
      <c r="AP338" s="57">
        <v>1.0434159999999999</v>
      </c>
      <c r="AQ338" s="57">
        <v>1.0434159999999999</v>
      </c>
      <c r="AR338" s="57">
        <v>0.97086499999999998</v>
      </c>
      <c r="AS338" s="57">
        <v>0.97086499999999998</v>
      </c>
      <c r="AT338" s="57">
        <v>1.0107759999999999</v>
      </c>
    </row>
    <row r="339" spans="1:46" x14ac:dyDescent="0.25">
      <c r="A339" s="65">
        <v>2021</v>
      </c>
      <c r="B339" s="65">
        <v>12</v>
      </c>
      <c r="C339" s="63">
        <v>15</v>
      </c>
      <c r="D339" s="64">
        <v>2</v>
      </c>
      <c r="E339" s="5">
        <v>1.0302629999999999</v>
      </c>
      <c r="F339" s="57">
        <v>1.0302629999999999</v>
      </c>
      <c r="G339" s="57">
        <v>0.97510300000000005</v>
      </c>
      <c r="H339" s="57">
        <v>0.97511800000000004</v>
      </c>
      <c r="I339" s="57">
        <v>0.97748199999999996</v>
      </c>
      <c r="J339" s="57">
        <v>0.97748199999999996</v>
      </c>
      <c r="K339" s="57">
        <v>0.98090500000000003</v>
      </c>
      <c r="L339" s="57">
        <v>0.98090500000000003</v>
      </c>
      <c r="M339" s="57">
        <v>1.0362960000000001</v>
      </c>
      <c r="N339" s="57">
        <v>1.0362960000000001</v>
      </c>
      <c r="O339" s="57">
        <v>1.0107759999999999</v>
      </c>
      <c r="P339" s="57">
        <v>1.0107759999999999</v>
      </c>
      <c r="Q339" s="57">
        <v>1.02498</v>
      </c>
      <c r="R339" s="57">
        <v>1.0107759999999999</v>
      </c>
      <c r="S339" s="57">
        <v>1.0107759999999999</v>
      </c>
      <c r="T339" s="57">
        <v>1.0302629999999999</v>
      </c>
      <c r="U339" s="57">
        <v>1.0302629999999999</v>
      </c>
      <c r="V339" s="57">
        <v>1.055628</v>
      </c>
      <c r="W339" s="57">
        <v>1.086608</v>
      </c>
      <c r="X339" s="57">
        <v>1.086608</v>
      </c>
      <c r="Y339" s="57">
        <v>1.054287</v>
      </c>
      <c r="Z339" s="57">
        <v>1.054287</v>
      </c>
      <c r="AA339" s="57">
        <v>0.98090500000000003</v>
      </c>
      <c r="AB339" s="57">
        <v>0.98090500000000003</v>
      </c>
      <c r="AC339" s="57">
        <v>0.97369000000000006</v>
      </c>
      <c r="AD339" s="57">
        <v>0.965642</v>
      </c>
      <c r="AE339" s="57">
        <v>1.046664</v>
      </c>
      <c r="AF339" s="57">
        <v>0.97073500000000001</v>
      </c>
      <c r="AG339" s="57">
        <v>0.97073500000000001</v>
      </c>
      <c r="AH339" s="57">
        <v>1.0362960000000001</v>
      </c>
      <c r="AI339" s="57">
        <v>1.0362960000000001</v>
      </c>
      <c r="AJ339" s="57">
        <v>1.0065789999999999</v>
      </c>
      <c r="AK339" s="57">
        <v>1.0065789999999999</v>
      </c>
      <c r="AL339" s="57">
        <v>1.055628</v>
      </c>
      <c r="AM339" s="57">
        <v>0.97369000000000006</v>
      </c>
      <c r="AN339" s="57">
        <v>0.97369000000000006</v>
      </c>
      <c r="AO339" s="57">
        <v>0.98090500000000003</v>
      </c>
      <c r="AP339" s="57">
        <v>1.0434159999999999</v>
      </c>
      <c r="AQ339" s="57">
        <v>1.0434159999999999</v>
      </c>
      <c r="AR339" s="57">
        <v>0.97086499999999998</v>
      </c>
      <c r="AS339" s="57">
        <v>0.97086499999999998</v>
      </c>
      <c r="AT339" s="57">
        <v>1.0107759999999999</v>
      </c>
    </row>
    <row r="340" spans="1:46" x14ac:dyDescent="0.25">
      <c r="A340" s="65">
        <v>2021</v>
      </c>
      <c r="B340" s="65">
        <v>12</v>
      </c>
      <c r="C340" s="63">
        <v>15</v>
      </c>
      <c r="D340" s="64">
        <v>3</v>
      </c>
      <c r="E340" s="5">
        <v>1.0302629999999999</v>
      </c>
      <c r="F340" s="57">
        <v>1.0302629999999999</v>
      </c>
      <c r="G340" s="57">
        <v>0.97510300000000005</v>
      </c>
      <c r="H340" s="57">
        <v>0.97511800000000004</v>
      </c>
      <c r="I340" s="57">
        <v>0.97748199999999996</v>
      </c>
      <c r="J340" s="57">
        <v>0.97748199999999996</v>
      </c>
      <c r="K340" s="57">
        <v>0.98090500000000003</v>
      </c>
      <c r="L340" s="57">
        <v>0.98090500000000003</v>
      </c>
      <c r="M340" s="57">
        <v>1.0362960000000001</v>
      </c>
      <c r="N340" s="57">
        <v>1.0362960000000001</v>
      </c>
      <c r="O340" s="57">
        <v>1.0107759999999999</v>
      </c>
      <c r="P340" s="57">
        <v>1.0107759999999999</v>
      </c>
      <c r="Q340" s="57">
        <v>1.02498</v>
      </c>
      <c r="R340" s="57">
        <v>1.0107759999999999</v>
      </c>
      <c r="S340" s="57">
        <v>1.0107759999999999</v>
      </c>
      <c r="T340" s="57">
        <v>1.0302629999999999</v>
      </c>
      <c r="U340" s="57">
        <v>1.0302629999999999</v>
      </c>
      <c r="V340" s="57">
        <v>1.055628</v>
      </c>
      <c r="W340" s="57">
        <v>1.086608</v>
      </c>
      <c r="X340" s="57">
        <v>1.086608</v>
      </c>
      <c r="Y340" s="57">
        <v>1.054287</v>
      </c>
      <c r="Z340" s="57">
        <v>1.054287</v>
      </c>
      <c r="AA340" s="57">
        <v>0.98090500000000003</v>
      </c>
      <c r="AB340" s="57">
        <v>0.98090500000000003</v>
      </c>
      <c r="AC340" s="57">
        <v>0.97369000000000006</v>
      </c>
      <c r="AD340" s="57">
        <v>0.965642</v>
      </c>
      <c r="AE340" s="57">
        <v>1.046664</v>
      </c>
      <c r="AF340" s="57">
        <v>0.97073500000000001</v>
      </c>
      <c r="AG340" s="57">
        <v>0.97073500000000001</v>
      </c>
      <c r="AH340" s="57">
        <v>1.0362960000000001</v>
      </c>
      <c r="AI340" s="57">
        <v>1.0362960000000001</v>
      </c>
      <c r="AJ340" s="57">
        <v>1.0065789999999999</v>
      </c>
      <c r="AK340" s="57">
        <v>1.0065789999999999</v>
      </c>
      <c r="AL340" s="57">
        <v>1.055628</v>
      </c>
      <c r="AM340" s="57">
        <v>0.97369000000000006</v>
      </c>
      <c r="AN340" s="57">
        <v>0.97369000000000006</v>
      </c>
      <c r="AO340" s="57">
        <v>0.98090500000000003</v>
      </c>
      <c r="AP340" s="57">
        <v>1.0434159999999999</v>
      </c>
      <c r="AQ340" s="57">
        <v>1.0434159999999999</v>
      </c>
      <c r="AR340" s="57">
        <v>0.97086499999999998</v>
      </c>
      <c r="AS340" s="57">
        <v>0.97086499999999998</v>
      </c>
      <c r="AT340" s="57">
        <v>1.0107759999999999</v>
      </c>
    </row>
    <row r="341" spans="1:46" x14ac:dyDescent="0.25">
      <c r="A341" s="65">
        <v>2021</v>
      </c>
      <c r="B341" s="65">
        <v>12</v>
      </c>
      <c r="C341" s="63">
        <v>15</v>
      </c>
      <c r="D341" s="64">
        <v>4</v>
      </c>
      <c r="E341" s="5">
        <v>1.0302629999999999</v>
      </c>
      <c r="F341" s="57">
        <v>1.0302629999999999</v>
      </c>
      <c r="G341" s="57">
        <v>0.97510300000000005</v>
      </c>
      <c r="H341" s="57">
        <v>0.97511800000000004</v>
      </c>
      <c r="I341" s="57">
        <v>0.97748199999999996</v>
      </c>
      <c r="J341" s="57">
        <v>0.97748199999999996</v>
      </c>
      <c r="K341" s="57">
        <v>0.98090500000000003</v>
      </c>
      <c r="L341" s="57">
        <v>0.98090500000000003</v>
      </c>
      <c r="M341" s="57">
        <v>1.0362960000000001</v>
      </c>
      <c r="N341" s="57">
        <v>1.0362960000000001</v>
      </c>
      <c r="O341" s="57">
        <v>1.0107759999999999</v>
      </c>
      <c r="P341" s="57">
        <v>1.0107759999999999</v>
      </c>
      <c r="Q341" s="57">
        <v>1.02498</v>
      </c>
      <c r="R341" s="57">
        <v>1.0107759999999999</v>
      </c>
      <c r="S341" s="57">
        <v>1.0107759999999999</v>
      </c>
      <c r="T341" s="57">
        <v>1.0302629999999999</v>
      </c>
      <c r="U341" s="57">
        <v>1.0302629999999999</v>
      </c>
      <c r="V341" s="57">
        <v>1.055628</v>
      </c>
      <c r="W341" s="57">
        <v>1.086608</v>
      </c>
      <c r="X341" s="57">
        <v>1.086608</v>
      </c>
      <c r="Y341" s="57">
        <v>1.054287</v>
      </c>
      <c r="Z341" s="57">
        <v>1.054287</v>
      </c>
      <c r="AA341" s="57">
        <v>0.98090500000000003</v>
      </c>
      <c r="AB341" s="57">
        <v>0.98090500000000003</v>
      </c>
      <c r="AC341" s="57">
        <v>0.97369000000000006</v>
      </c>
      <c r="AD341" s="57">
        <v>0.965642</v>
      </c>
      <c r="AE341" s="57">
        <v>1.046664</v>
      </c>
      <c r="AF341" s="57">
        <v>0.97073500000000001</v>
      </c>
      <c r="AG341" s="57">
        <v>0.97073500000000001</v>
      </c>
      <c r="AH341" s="57">
        <v>1.0362960000000001</v>
      </c>
      <c r="AI341" s="57">
        <v>1.0362960000000001</v>
      </c>
      <c r="AJ341" s="57">
        <v>1.0065789999999999</v>
      </c>
      <c r="AK341" s="57">
        <v>1.0065789999999999</v>
      </c>
      <c r="AL341" s="57">
        <v>1.055628</v>
      </c>
      <c r="AM341" s="57">
        <v>0.97369000000000006</v>
      </c>
      <c r="AN341" s="57">
        <v>0.97369000000000006</v>
      </c>
      <c r="AO341" s="57">
        <v>0.98090500000000003</v>
      </c>
      <c r="AP341" s="57">
        <v>1.0434159999999999</v>
      </c>
      <c r="AQ341" s="57">
        <v>1.0434159999999999</v>
      </c>
      <c r="AR341" s="57">
        <v>0.97086499999999998</v>
      </c>
      <c r="AS341" s="57">
        <v>0.97086499999999998</v>
      </c>
      <c r="AT341" s="57">
        <v>1.0107759999999999</v>
      </c>
    </row>
    <row r="342" spans="1:46" x14ac:dyDescent="0.25">
      <c r="A342" s="65">
        <v>2021</v>
      </c>
      <c r="B342" s="65">
        <v>12</v>
      </c>
      <c r="C342" s="63">
        <v>15</v>
      </c>
      <c r="D342" s="64">
        <v>5</v>
      </c>
      <c r="E342" s="5">
        <v>1.0302629999999999</v>
      </c>
      <c r="F342" s="57">
        <v>1.0302629999999999</v>
      </c>
      <c r="G342" s="57">
        <v>0.97510300000000005</v>
      </c>
      <c r="H342" s="57">
        <v>0.97511800000000004</v>
      </c>
      <c r="I342" s="57">
        <v>0.97748199999999996</v>
      </c>
      <c r="J342" s="57">
        <v>0.97748199999999996</v>
      </c>
      <c r="K342" s="57">
        <v>0.98090500000000003</v>
      </c>
      <c r="L342" s="57">
        <v>0.98090500000000003</v>
      </c>
      <c r="M342" s="57">
        <v>1.0362960000000001</v>
      </c>
      <c r="N342" s="57">
        <v>1.0362960000000001</v>
      </c>
      <c r="O342" s="57">
        <v>1.0107759999999999</v>
      </c>
      <c r="P342" s="57">
        <v>1.0107759999999999</v>
      </c>
      <c r="Q342" s="57">
        <v>1.02498</v>
      </c>
      <c r="R342" s="57">
        <v>1.0107759999999999</v>
      </c>
      <c r="S342" s="57">
        <v>1.0107759999999999</v>
      </c>
      <c r="T342" s="57">
        <v>1.0302629999999999</v>
      </c>
      <c r="U342" s="57">
        <v>1.0302629999999999</v>
      </c>
      <c r="V342" s="57">
        <v>1.055628</v>
      </c>
      <c r="W342" s="57">
        <v>1.086608</v>
      </c>
      <c r="X342" s="57">
        <v>1.086608</v>
      </c>
      <c r="Y342" s="57">
        <v>1.054287</v>
      </c>
      <c r="Z342" s="57">
        <v>1.054287</v>
      </c>
      <c r="AA342" s="57">
        <v>0.98090500000000003</v>
      </c>
      <c r="AB342" s="57">
        <v>0.98090500000000003</v>
      </c>
      <c r="AC342" s="57">
        <v>0.97369000000000006</v>
      </c>
      <c r="AD342" s="57">
        <v>0.965642</v>
      </c>
      <c r="AE342" s="57">
        <v>1.046664</v>
      </c>
      <c r="AF342" s="57">
        <v>0.97073500000000001</v>
      </c>
      <c r="AG342" s="57">
        <v>0.97073500000000001</v>
      </c>
      <c r="AH342" s="57">
        <v>1.0362960000000001</v>
      </c>
      <c r="AI342" s="57">
        <v>1.0362960000000001</v>
      </c>
      <c r="AJ342" s="57">
        <v>1.0065789999999999</v>
      </c>
      <c r="AK342" s="57">
        <v>1.0065789999999999</v>
      </c>
      <c r="AL342" s="57">
        <v>1.055628</v>
      </c>
      <c r="AM342" s="57">
        <v>0.97369000000000006</v>
      </c>
      <c r="AN342" s="57">
        <v>0.97369000000000006</v>
      </c>
      <c r="AO342" s="57">
        <v>0.98090500000000003</v>
      </c>
      <c r="AP342" s="57">
        <v>1.0434159999999999</v>
      </c>
      <c r="AQ342" s="57">
        <v>1.0434159999999999</v>
      </c>
      <c r="AR342" s="57">
        <v>0.97086499999999998</v>
      </c>
      <c r="AS342" s="57">
        <v>0.97086499999999998</v>
      </c>
      <c r="AT342" s="57">
        <v>1.0107759999999999</v>
      </c>
    </row>
    <row r="343" spans="1:46" x14ac:dyDescent="0.25">
      <c r="A343" s="65">
        <v>2021</v>
      </c>
      <c r="B343" s="65">
        <v>12</v>
      </c>
      <c r="C343" s="63">
        <v>15</v>
      </c>
      <c r="D343" s="64">
        <v>6</v>
      </c>
      <c r="E343" s="5">
        <v>1.0302629999999999</v>
      </c>
      <c r="F343" s="57">
        <v>1.0302629999999999</v>
      </c>
      <c r="G343" s="57">
        <v>0.97510300000000005</v>
      </c>
      <c r="H343" s="57">
        <v>0.97511800000000004</v>
      </c>
      <c r="I343" s="57">
        <v>0.97748199999999996</v>
      </c>
      <c r="J343" s="57">
        <v>0.97748199999999996</v>
      </c>
      <c r="K343" s="57">
        <v>0.98090500000000003</v>
      </c>
      <c r="L343" s="57">
        <v>0.98090500000000003</v>
      </c>
      <c r="M343" s="57">
        <v>1.0362960000000001</v>
      </c>
      <c r="N343" s="57">
        <v>1.0362960000000001</v>
      </c>
      <c r="O343" s="57">
        <v>1.0107759999999999</v>
      </c>
      <c r="P343" s="57">
        <v>1.0107759999999999</v>
      </c>
      <c r="Q343" s="57">
        <v>1.02498</v>
      </c>
      <c r="R343" s="57">
        <v>1.0107759999999999</v>
      </c>
      <c r="S343" s="57">
        <v>1.0107759999999999</v>
      </c>
      <c r="T343" s="57">
        <v>1.0302629999999999</v>
      </c>
      <c r="U343" s="57">
        <v>1.0302629999999999</v>
      </c>
      <c r="V343" s="57">
        <v>1.055628</v>
      </c>
      <c r="W343" s="57">
        <v>1.086608</v>
      </c>
      <c r="X343" s="57">
        <v>1.086608</v>
      </c>
      <c r="Y343" s="57">
        <v>1.054287</v>
      </c>
      <c r="Z343" s="57">
        <v>1.054287</v>
      </c>
      <c r="AA343" s="57">
        <v>0.98090500000000003</v>
      </c>
      <c r="AB343" s="57">
        <v>0.98090500000000003</v>
      </c>
      <c r="AC343" s="57">
        <v>0.97369000000000006</v>
      </c>
      <c r="AD343" s="57">
        <v>0.965642</v>
      </c>
      <c r="AE343" s="57">
        <v>1.046664</v>
      </c>
      <c r="AF343" s="57">
        <v>0.97073500000000001</v>
      </c>
      <c r="AG343" s="57">
        <v>0.97073500000000001</v>
      </c>
      <c r="AH343" s="57">
        <v>1.0362960000000001</v>
      </c>
      <c r="AI343" s="57">
        <v>1.0362960000000001</v>
      </c>
      <c r="AJ343" s="57">
        <v>1.0065789999999999</v>
      </c>
      <c r="AK343" s="57">
        <v>1.0065789999999999</v>
      </c>
      <c r="AL343" s="57">
        <v>1.055628</v>
      </c>
      <c r="AM343" s="57">
        <v>0.97369000000000006</v>
      </c>
      <c r="AN343" s="57">
        <v>0.97369000000000006</v>
      </c>
      <c r="AO343" s="57">
        <v>0.98090500000000003</v>
      </c>
      <c r="AP343" s="57">
        <v>1.0434159999999999</v>
      </c>
      <c r="AQ343" s="57">
        <v>1.0434159999999999</v>
      </c>
      <c r="AR343" s="57">
        <v>0.97086499999999998</v>
      </c>
      <c r="AS343" s="57">
        <v>0.97086499999999998</v>
      </c>
      <c r="AT343" s="57">
        <v>1.0107759999999999</v>
      </c>
    </row>
    <row r="344" spans="1:46" x14ac:dyDescent="0.25">
      <c r="A344" s="65">
        <v>2021</v>
      </c>
      <c r="B344" s="65">
        <v>12</v>
      </c>
      <c r="C344" s="63">
        <v>15</v>
      </c>
      <c r="D344" s="64">
        <v>7</v>
      </c>
      <c r="E344" s="5">
        <v>1.0302629999999999</v>
      </c>
      <c r="F344" s="57">
        <v>1.0302629999999999</v>
      </c>
      <c r="G344" s="57">
        <v>0.97510300000000005</v>
      </c>
      <c r="H344" s="57">
        <v>0.97511800000000004</v>
      </c>
      <c r="I344" s="57">
        <v>0.97748199999999996</v>
      </c>
      <c r="J344" s="57">
        <v>0.97748199999999996</v>
      </c>
      <c r="K344" s="57">
        <v>0.98090500000000003</v>
      </c>
      <c r="L344" s="57">
        <v>0.98090500000000003</v>
      </c>
      <c r="M344" s="57">
        <v>1.0362960000000001</v>
      </c>
      <c r="N344" s="57">
        <v>1.0362960000000001</v>
      </c>
      <c r="O344" s="57">
        <v>1.0107759999999999</v>
      </c>
      <c r="P344" s="57">
        <v>1.0107759999999999</v>
      </c>
      <c r="Q344" s="57">
        <v>1.02498</v>
      </c>
      <c r="R344" s="57">
        <v>1.0107759999999999</v>
      </c>
      <c r="S344" s="57">
        <v>1.0107759999999999</v>
      </c>
      <c r="T344" s="57">
        <v>1.0302629999999999</v>
      </c>
      <c r="U344" s="57">
        <v>1.0302629999999999</v>
      </c>
      <c r="V344" s="57">
        <v>1.055628</v>
      </c>
      <c r="W344" s="57">
        <v>1.086608</v>
      </c>
      <c r="X344" s="57">
        <v>1.086608</v>
      </c>
      <c r="Y344" s="57">
        <v>1.054287</v>
      </c>
      <c r="Z344" s="57">
        <v>1.054287</v>
      </c>
      <c r="AA344" s="57">
        <v>0.98090500000000003</v>
      </c>
      <c r="AB344" s="57">
        <v>0.98090500000000003</v>
      </c>
      <c r="AC344" s="57">
        <v>0.97369000000000006</v>
      </c>
      <c r="AD344" s="57">
        <v>0.965642</v>
      </c>
      <c r="AE344" s="57">
        <v>1.046664</v>
      </c>
      <c r="AF344" s="57">
        <v>0.97073500000000001</v>
      </c>
      <c r="AG344" s="57">
        <v>0.97073500000000001</v>
      </c>
      <c r="AH344" s="57">
        <v>1.0362960000000001</v>
      </c>
      <c r="AI344" s="57">
        <v>1.0362960000000001</v>
      </c>
      <c r="AJ344" s="57">
        <v>1.0065789999999999</v>
      </c>
      <c r="AK344" s="57">
        <v>1.0065789999999999</v>
      </c>
      <c r="AL344" s="57">
        <v>1.055628</v>
      </c>
      <c r="AM344" s="57">
        <v>0.97369000000000006</v>
      </c>
      <c r="AN344" s="57">
        <v>0.97369000000000006</v>
      </c>
      <c r="AO344" s="57">
        <v>0.98090500000000003</v>
      </c>
      <c r="AP344" s="57">
        <v>1.0434159999999999</v>
      </c>
      <c r="AQ344" s="57">
        <v>1.0434159999999999</v>
      </c>
      <c r="AR344" s="57">
        <v>0.97086499999999998</v>
      </c>
      <c r="AS344" s="57">
        <v>0.97086499999999998</v>
      </c>
      <c r="AT344" s="57">
        <v>1.0107759999999999</v>
      </c>
    </row>
    <row r="345" spans="1:46" x14ac:dyDescent="0.25">
      <c r="A345" s="65">
        <v>2021</v>
      </c>
      <c r="B345" s="65">
        <v>12</v>
      </c>
      <c r="C345" s="63">
        <v>15</v>
      </c>
      <c r="D345" s="64">
        <v>8</v>
      </c>
      <c r="E345" s="5">
        <v>1.0302629999999999</v>
      </c>
      <c r="F345" s="57">
        <v>1.0302629999999999</v>
      </c>
      <c r="G345" s="57">
        <v>0.97510300000000005</v>
      </c>
      <c r="H345" s="57">
        <v>0.97511800000000004</v>
      </c>
      <c r="I345" s="57">
        <v>0.97748199999999996</v>
      </c>
      <c r="J345" s="57">
        <v>0.97748199999999996</v>
      </c>
      <c r="K345" s="57">
        <v>0.98090500000000003</v>
      </c>
      <c r="L345" s="57">
        <v>0.98090500000000003</v>
      </c>
      <c r="M345" s="57">
        <v>1.0362960000000001</v>
      </c>
      <c r="N345" s="57">
        <v>1.0362960000000001</v>
      </c>
      <c r="O345" s="57">
        <v>1.0107759999999999</v>
      </c>
      <c r="P345" s="57">
        <v>1.0107759999999999</v>
      </c>
      <c r="Q345" s="57">
        <v>1.02498</v>
      </c>
      <c r="R345" s="57">
        <v>1.0107759999999999</v>
      </c>
      <c r="S345" s="57">
        <v>1.0107759999999999</v>
      </c>
      <c r="T345" s="57">
        <v>1.0302629999999999</v>
      </c>
      <c r="U345" s="57">
        <v>1.0302629999999999</v>
      </c>
      <c r="V345" s="57">
        <v>1.055628</v>
      </c>
      <c r="W345" s="57">
        <v>1.086608</v>
      </c>
      <c r="X345" s="57">
        <v>1.086608</v>
      </c>
      <c r="Y345" s="57">
        <v>1.054287</v>
      </c>
      <c r="Z345" s="57">
        <v>1.054287</v>
      </c>
      <c r="AA345" s="57">
        <v>0.98090500000000003</v>
      </c>
      <c r="AB345" s="57">
        <v>0.98090500000000003</v>
      </c>
      <c r="AC345" s="57">
        <v>0.97369000000000006</v>
      </c>
      <c r="AD345" s="57">
        <v>0.965642</v>
      </c>
      <c r="AE345" s="57">
        <v>1.046664</v>
      </c>
      <c r="AF345" s="57">
        <v>0.97073500000000001</v>
      </c>
      <c r="AG345" s="57">
        <v>0.97073500000000001</v>
      </c>
      <c r="AH345" s="57">
        <v>1.0362960000000001</v>
      </c>
      <c r="AI345" s="57">
        <v>1.0362960000000001</v>
      </c>
      <c r="AJ345" s="57">
        <v>1.0065789999999999</v>
      </c>
      <c r="AK345" s="57">
        <v>1.0065789999999999</v>
      </c>
      <c r="AL345" s="57">
        <v>1.055628</v>
      </c>
      <c r="AM345" s="57">
        <v>0.97369000000000006</v>
      </c>
      <c r="AN345" s="57">
        <v>0.97369000000000006</v>
      </c>
      <c r="AO345" s="57">
        <v>0.98090500000000003</v>
      </c>
      <c r="AP345" s="57">
        <v>1.0434159999999999</v>
      </c>
      <c r="AQ345" s="57">
        <v>1.0434159999999999</v>
      </c>
      <c r="AR345" s="57">
        <v>0.97086499999999998</v>
      </c>
      <c r="AS345" s="57">
        <v>0.97086499999999998</v>
      </c>
      <c r="AT345" s="57">
        <v>1.0107759999999999</v>
      </c>
    </row>
    <row r="346" spans="1:46" x14ac:dyDescent="0.25">
      <c r="A346" s="65">
        <v>2021</v>
      </c>
      <c r="B346" s="65">
        <v>12</v>
      </c>
      <c r="C346" s="63">
        <v>15</v>
      </c>
      <c r="D346" s="64">
        <v>9</v>
      </c>
      <c r="E346" s="5">
        <v>1.0302629999999999</v>
      </c>
      <c r="F346" s="57">
        <v>1.0302629999999999</v>
      </c>
      <c r="G346" s="57">
        <v>0.97510300000000005</v>
      </c>
      <c r="H346" s="57">
        <v>0.97511800000000004</v>
      </c>
      <c r="I346" s="57">
        <v>0.97748199999999996</v>
      </c>
      <c r="J346" s="57">
        <v>0.97748199999999996</v>
      </c>
      <c r="K346" s="57">
        <v>0.98090500000000003</v>
      </c>
      <c r="L346" s="57">
        <v>0.98090500000000003</v>
      </c>
      <c r="M346" s="57">
        <v>1.0362960000000001</v>
      </c>
      <c r="N346" s="57">
        <v>1.0362960000000001</v>
      </c>
      <c r="O346" s="57">
        <v>1.0107759999999999</v>
      </c>
      <c r="P346" s="57">
        <v>1.0107759999999999</v>
      </c>
      <c r="Q346" s="57">
        <v>1.02498</v>
      </c>
      <c r="R346" s="57">
        <v>1.0107759999999999</v>
      </c>
      <c r="S346" s="57">
        <v>1.0107759999999999</v>
      </c>
      <c r="T346" s="57">
        <v>1.0302629999999999</v>
      </c>
      <c r="U346" s="57">
        <v>1.0302629999999999</v>
      </c>
      <c r="V346" s="57">
        <v>1.055628</v>
      </c>
      <c r="W346" s="57">
        <v>1.086608</v>
      </c>
      <c r="X346" s="57">
        <v>1.086608</v>
      </c>
      <c r="Y346" s="57">
        <v>1.054287</v>
      </c>
      <c r="Z346" s="57">
        <v>1.054287</v>
      </c>
      <c r="AA346" s="57">
        <v>0.98090500000000003</v>
      </c>
      <c r="AB346" s="57">
        <v>0.98090500000000003</v>
      </c>
      <c r="AC346" s="57">
        <v>0.97369000000000006</v>
      </c>
      <c r="AD346" s="57">
        <v>0.965642</v>
      </c>
      <c r="AE346" s="57">
        <v>1.046664</v>
      </c>
      <c r="AF346" s="57">
        <v>0.97073500000000001</v>
      </c>
      <c r="AG346" s="57">
        <v>0.97073500000000001</v>
      </c>
      <c r="AH346" s="57">
        <v>1.0362960000000001</v>
      </c>
      <c r="AI346" s="57">
        <v>1.0362960000000001</v>
      </c>
      <c r="AJ346" s="57">
        <v>1.0065789999999999</v>
      </c>
      <c r="AK346" s="57">
        <v>1.0065789999999999</v>
      </c>
      <c r="AL346" s="57">
        <v>1.055628</v>
      </c>
      <c r="AM346" s="57">
        <v>0.97369000000000006</v>
      </c>
      <c r="AN346" s="57">
        <v>0.97369000000000006</v>
      </c>
      <c r="AO346" s="57">
        <v>0.98090500000000003</v>
      </c>
      <c r="AP346" s="57">
        <v>1.0434159999999999</v>
      </c>
      <c r="AQ346" s="57">
        <v>1.0434159999999999</v>
      </c>
      <c r="AR346" s="57">
        <v>0.97086499999999998</v>
      </c>
      <c r="AS346" s="57">
        <v>0.97086499999999998</v>
      </c>
      <c r="AT346" s="57">
        <v>1.0107759999999999</v>
      </c>
    </row>
    <row r="347" spans="1:46" x14ac:dyDescent="0.25">
      <c r="A347" s="65">
        <v>2021</v>
      </c>
      <c r="B347" s="65">
        <v>12</v>
      </c>
      <c r="C347" s="63">
        <v>15</v>
      </c>
      <c r="D347" s="64">
        <v>10</v>
      </c>
      <c r="E347" s="5">
        <v>1.0302629999999999</v>
      </c>
      <c r="F347" s="57">
        <v>1.0302629999999999</v>
      </c>
      <c r="G347" s="57">
        <v>0.97510300000000005</v>
      </c>
      <c r="H347" s="57">
        <v>0.97511800000000004</v>
      </c>
      <c r="I347" s="57">
        <v>0.97748199999999996</v>
      </c>
      <c r="J347" s="57">
        <v>0.97748199999999996</v>
      </c>
      <c r="K347" s="57">
        <v>0.98090500000000003</v>
      </c>
      <c r="L347" s="57">
        <v>0.98090500000000003</v>
      </c>
      <c r="M347" s="57">
        <v>1.0362960000000001</v>
      </c>
      <c r="N347" s="57">
        <v>1.0362960000000001</v>
      </c>
      <c r="O347" s="57">
        <v>1.0107759999999999</v>
      </c>
      <c r="P347" s="57">
        <v>1.0107759999999999</v>
      </c>
      <c r="Q347" s="57">
        <v>1.02498</v>
      </c>
      <c r="R347" s="57">
        <v>1.0107759999999999</v>
      </c>
      <c r="S347" s="57">
        <v>1.0107759999999999</v>
      </c>
      <c r="T347" s="57">
        <v>1.0302629999999999</v>
      </c>
      <c r="U347" s="57">
        <v>1.0302629999999999</v>
      </c>
      <c r="V347" s="57">
        <v>1.055628</v>
      </c>
      <c r="W347" s="57">
        <v>1.086608</v>
      </c>
      <c r="X347" s="57">
        <v>1.086608</v>
      </c>
      <c r="Y347" s="57">
        <v>1.054287</v>
      </c>
      <c r="Z347" s="57">
        <v>1.054287</v>
      </c>
      <c r="AA347" s="57">
        <v>0.98090500000000003</v>
      </c>
      <c r="AB347" s="57">
        <v>0.98090500000000003</v>
      </c>
      <c r="AC347" s="57">
        <v>0.97369000000000006</v>
      </c>
      <c r="AD347" s="57">
        <v>0.965642</v>
      </c>
      <c r="AE347" s="57">
        <v>1.046664</v>
      </c>
      <c r="AF347" s="57">
        <v>0.97073500000000001</v>
      </c>
      <c r="AG347" s="57">
        <v>0.97073500000000001</v>
      </c>
      <c r="AH347" s="57">
        <v>1.0362960000000001</v>
      </c>
      <c r="AI347" s="57">
        <v>1.0362960000000001</v>
      </c>
      <c r="AJ347" s="57">
        <v>1.0065789999999999</v>
      </c>
      <c r="AK347" s="57">
        <v>1.0065789999999999</v>
      </c>
      <c r="AL347" s="57">
        <v>1.055628</v>
      </c>
      <c r="AM347" s="57">
        <v>0.97369000000000006</v>
      </c>
      <c r="AN347" s="57">
        <v>0.97369000000000006</v>
      </c>
      <c r="AO347" s="57">
        <v>0.98090500000000003</v>
      </c>
      <c r="AP347" s="57">
        <v>1.0434159999999999</v>
      </c>
      <c r="AQ347" s="57">
        <v>1.0434159999999999</v>
      </c>
      <c r="AR347" s="57">
        <v>0.97086499999999998</v>
      </c>
      <c r="AS347" s="57">
        <v>0.97086499999999998</v>
      </c>
      <c r="AT347" s="57">
        <v>1.0107759999999999</v>
      </c>
    </row>
    <row r="348" spans="1:46" x14ac:dyDescent="0.25">
      <c r="A348" s="65">
        <v>2021</v>
      </c>
      <c r="B348" s="65">
        <v>12</v>
      </c>
      <c r="C348" s="63">
        <v>15</v>
      </c>
      <c r="D348" s="64">
        <v>11</v>
      </c>
      <c r="E348" s="5">
        <v>1.0302629999999999</v>
      </c>
      <c r="F348" s="57">
        <v>1.0302629999999999</v>
      </c>
      <c r="G348" s="57">
        <v>0.97510300000000005</v>
      </c>
      <c r="H348" s="57">
        <v>0.97511800000000004</v>
      </c>
      <c r="I348" s="57">
        <v>0.97748199999999996</v>
      </c>
      <c r="J348" s="57">
        <v>0.97748199999999996</v>
      </c>
      <c r="K348" s="57">
        <v>0.98090500000000003</v>
      </c>
      <c r="L348" s="57">
        <v>0.98090500000000003</v>
      </c>
      <c r="M348" s="57">
        <v>1.0362960000000001</v>
      </c>
      <c r="N348" s="57">
        <v>1.0362960000000001</v>
      </c>
      <c r="O348" s="57">
        <v>1.0107759999999999</v>
      </c>
      <c r="P348" s="57">
        <v>1.0107759999999999</v>
      </c>
      <c r="Q348" s="57">
        <v>1.02498</v>
      </c>
      <c r="R348" s="57">
        <v>1.0107759999999999</v>
      </c>
      <c r="S348" s="57">
        <v>1.0107759999999999</v>
      </c>
      <c r="T348" s="57">
        <v>1.0302629999999999</v>
      </c>
      <c r="U348" s="57">
        <v>1.0302629999999999</v>
      </c>
      <c r="V348" s="57">
        <v>1.055628</v>
      </c>
      <c r="W348" s="57">
        <v>1.086608</v>
      </c>
      <c r="X348" s="57">
        <v>1.086608</v>
      </c>
      <c r="Y348" s="57">
        <v>1.054287</v>
      </c>
      <c r="Z348" s="57">
        <v>1.054287</v>
      </c>
      <c r="AA348" s="57">
        <v>0.98090500000000003</v>
      </c>
      <c r="AB348" s="57">
        <v>0.98090500000000003</v>
      </c>
      <c r="AC348" s="57">
        <v>0.97369000000000006</v>
      </c>
      <c r="AD348" s="57">
        <v>0.965642</v>
      </c>
      <c r="AE348" s="57">
        <v>1.046664</v>
      </c>
      <c r="AF348" s="57">
        <v>0.97073500000000001</v>
      </c>
      <c r="AG348" s="57">
        <v>0.97073500000000001</v>
      </c>
      <c r="AH348" s="57">
        <v>1.0362960000000001</v>
      </c>
      <c r="AI348" s="57">
        <v>1.0362960000000001</v>
      </c>
      <c r="AJ348" s="57">
        <v>1.0065789999999999</v>
      </c>
      <c r="AK348" s="57">
        <v>1.0065789999999999</v>
      </c>
      <c r="AL348" s="57">
        <v>1.055628</v>
      </c>
      <c r="AM348" s="57">
        <v>0.97369000000000006</v>
      </c>
      <c r="AN348" s="57">
        <v>0.97369000000000006</v>
      </c>
      <c r="AO348" s="57">
        <v>0.98090500000000003</v>
      </c>
      <c r="AP348" s="57">
        <v>1.0434159999999999</v>
      </c>
      <c r="AQ348" s="57">
        <v>1.0434159999999999</v>
      </c>
      <c r="AR348" s="57">
        <v>0.97086499999999998</v>
      </c>
      <c r="AS348" s="57">
        <v>0.97086499999999998</v>
      </c>
      <c r="AT348" s="57">
        <v>1.0107759999999999</v>
      </c>
    </row>
    <row r="349" spans="1:46" x14ac:dyDescent="0.25">
      <c r="A349" s="65">
        <v>2021</v>
      </c>
      <c r="B349" s="65">
        <v>12</v>
      </c>
      <c r="C349" s="63">
        <v>15</v>
      </c>
      <c r="D349" s="64">
        <v>12</v>
      </c>
      <c r="E349" s="5">
        <v>1.0302629999999999</v>
      </c>
      <c r="F349" s="57">
        <v>1.0302629999999999</v>
      </c>
      <c r="G349" s="57">
        <v>0.97510300000000005</v>
      </c>
      <c r="H349" s="57">
        <v>0.97511800000000004</v>
      </c>
      <c r="I349" s="57">
        <v>0.97748199999999996</v>
      </c>
      <c r="J349" s="57">
        <v>0.97748199999999996</v>
      </c>
      <c r="K349" s="57">
        <v>0.98090500000000003</v>
      </c>
      <c r="L349" s="57">
        <v>0.98090500000000003</v>
      </c>
      <c r="M349" s="57">
        <v>1.0362960000000001</v>
      </c>
      <c r="N349" s="57">
        <v>1.0362960000000001</v>
      </c>
      <c r="O349" s="57">
        <v>1.0107759999999999</v>
      </c>
      <c r="P349" s="57">
        <v>1.0107759999999999</v>
      </c>
      <c r="Q349" s="57">
        <v>1.02498</v>
      </c>
      <c r="R349" s="57">
        <v>1.0107759999999999</v>
      </c>
      <c r="S349" s="57">
        <v>1.0107759999999999</v>
      </c>
      <c r="T349" s="57">
        <v>1.0302629999999999</v>
      </c>
      <c r="U349" s="57">
        <v>1.0302629999999999</v>
      </c>
      <c r="V349" s="57">
        <v>1.055628</v>
      </c>
      <c r="W349" s="57">
        <v>1.086608</v>
      </c>
      <c r="X349" s="57">
        <v>1.086608</v>
      </c>
      <c r="Y349" s="57">
        <v>1.054287</v>
      </c>
      <c r="Z349" s="57">
        <v>1.054287</v>
      </c>
      <c r="AA349" s="57">
        <v>0.98090500000000003</v>
      </c>
      <c r="AB349" s="57">
        <v>0.98090500000000003</v>
      </c>
      <c r="AC349" s="57">
        <v>0.97369000000000006</v>
      </c>
      <c r="AD349" s="57">
        <v>0.965642</v>
      </c>
      <c r="AE349" s="57">
        <v>1.046664</v>
      </c>
      <c r="AF349" s="57">
        <v>0.97073500000000001</v>
      </c>
      <c r="AG349" s="57">
        <v>0.97073500000000001</v>
      </c>
      <c r="AH349" s="57">
        <v>1.0362960000000001</v>
      </c>
      <c r="AI349" s="57">
        <v>1.0362960000000001</v>
      </c>
      <c r="AJ349" s="57">
        <v>1.0065789999999999</v>
      </c>
      <c r="AK349" s="57">
        <v>1.0065789999999999</v>
      </c>
      <c r="AL349" s="57">
        <v>1.055628</v>
      </c>
      <c r="AM349" s="57">
        <v>0.97369000000000006</v>
      </c>
      <c r="AN349" s="57">
        <v>0.97369000000000006</v>
      </c>
      <c r="AO349" s="57">
        <v>0.98090500000000003</v>
      </c>
      <c r="AP349" s="57">
        <v>1.0434159999999999</v>
      </c>
      <c r="AQ349" s="57">
        <v>1.0434159999999999</v>
      </c>
      <c r="AR349" s="57">
        <v>0.97086499999999998</v>
      </c>
      <c r="AS349" s="57">
        <v>0.97086499999999998</v>
      </c>
      <c r="AT349" s="57">
        <v>1.0107759999999999</v>
      </c>
    </row>
    <row r="350" spans="1:46" x14ac:dyDescent="0.25">
      <c r="A350" s="65">
        <v>2021</v>
      </c>
      <c r="B350" s="65">
        <v>12</v>
      </c>
      <c r="C350" s="63">
        <v>15</v>
      </c>
      <c r="D350" s="64">
        <v>13</v>
      </c>
      <c r="E350" s="5">
        <v>1.0302629999999999</v>
      </c>
      <c r="F350" s="57">
        <v>1.0302629999999999</v>
      </c>
      <c r="G350" s="57">
        <v>0.97510300000000005</v>
      </c>
      <c r="H350" s="57">
        <v>0.97511800000000004</v>
      </c>
      <c r="I350" s="57">
        <v>0.97748199999999996</v>
      </c>
      <c r="J350" s="57">
        <v>0.97748199999999996</v>
      </c>
      <c r="K350" s="57">
        <v>0.98090500000000003</v>
      </c>
      <c r="L350" s="57">
        <v>0.98090500000000003</v>
      </c>
      <c r="M350" s="57">
        <v>1.0362960000000001</v>
      </c>
      <c r="N350" s="57">
        <v>1.0362960000000001</v>
      </c>
      <c r="O350" s="57">
        <v>1.0107759999999999</v>
      </c>
      <c r="P350" s="57">
        <v>1.0107759999999999</v>
      </c>
      <c r="Q350" s="57">
        <v>1.02498</v>
      </c>
      <c r="R350" s="57">
        <v>1.0107759999999999</v>
      </c>
      <c r="S350" s="57">
        <v>1.0107759999999999</v>
      </c>
      <c r="T350" s="57">
        <v>1.0302629999999999</v>
      </c>
      <c r="U350" s="57">
        <v>1.0302629999999999</v>
      </c>
      <c r="V350" s="57">
        <v>1.055628</v>
      </c>
      <c r="W350" s="57">
        <v>1.086608</v>
      </c>
      <c r="X350" s="57">
        <v>1.086608</v>
      </c>
      <c r="Y350" s="57">
        <v>1.054287</v>
      </c>
      <c r="Z350" s="57">
        <v>1.054287</v>
      </c>
      <c r="AA350" s="57">
        <v>0.98090500000000003</v>
      </c>
      <c r="AB350" s="57">
        <v>0.98090500000000003</v>
      </c>
      <c r="AC350" s="57">
        <v>0.97369000000000006</v>
      </c>
      <c r="AD350" s="57">
        <v>0.965642</v>
      </c>
      <c r="AE350" s="57">
        <v>1.046664</v>
      </c>
      <c r="AF350" s="57">
        <v>0.97073500000000001</v>
      </c>
      <c r="AG350" s="57">
        <v>0.97073500000000001</v>
      </c>
      <c r="AH350" s="57">
        <v>1.0362960000000001</v>
      </c>
      <c r="AI350" s="57">
        <v>1.0362960000000001</v>
      </c>
      <c r="AJ350" s="57">
        <v>1.0065789999999999</v>
      </c>
      <c r="AK350" s="57">
        <v>1.0065789999999999</v>
      </c>
      <c r="AL350" s="57">
        <v>1.055628</v>
      </c>
      <c r="AM350" s="57">
        <v>0.97369000000000006</v>
      </c>
      <c r="AN350" s="57">
        <v>0.97369000000000006</v>
      </c>
      <c r="AO350" s="57">
        <v>0.98090500000000003</v>
      </c>
      <c r="AP350" s="57">
        <v>1.0434159999999999</v>
      </c>
      <c r="AQ350" s="57">
        <v>1.0434159999999999</v>
      </c>
      <c r="AR350" s="57">
        <v>0.97086499999999998</v>
      </c>
      <c r="AS350" s="57">
        <v>0.97086499999999998</v>
      </c>
      <c r="AT350" s="57">
        <v>1.0107759999999999</v>
      </c>
    </row>
    <row r="351" spans="1:46" x14ac:dyDescent="0.25">
      <c r="A351" s="65">
        <v>2021</v>
      </c>
      <c r="B351" s="65">
        <v>12</v>
      </c>
      <c r="C351" s="63">
        <v>15</v>
      </c>
      <c r="D351" s="64">
        <v>14</v>
      </c>
      <c r="E351" s="5">
        <v>1.0302629999999999</v>
      </c>
      <c r="F351" s="57">
        <v>1.0302629999999999</v>
      </c>
      <c r="G351" s="57">
        <v>0.97510300000000005</v>
      </c>
      <c r="H351" s="57">
        <v>0.97511800000000004</v>
      </c>
      <c r="I351" s="57">
        <v>0.97748199999999996</v>
      </c>
      <c r="J351" s="57">
        <v>0.97748199999999996</v>
      </c>
      <c r="K351" s="57">
        <v>0.98090500000000003</v>
      </c>
      <c r="L351" s="57">
        <v>0.98090500000000003</v>
      </c>
      <c r="M351" s="57">
        <v>1.0362960000000001</v>
      </c>
      <c r="N351" s="57">
        <v>1.0362960000000001</v>
      </c>
      <c r="O351" s="57">
        <v>1.0107759999999999</v>
      </c>
      <c r="P351" s="57">
        <v>1.0107759999999999</v>
      </c>
      <c r="Q351" s="57">
        <v>1.02498</v>
      </c>
      <c r="R351" s="57">
        <v>1.0107759999999999</v>
      </c>
      <c r="S351" s="57">
        <v>1.0107759999999999</v>
      </c>
      <c r="T351" s="57">
        <v>1.0302629999999999</v>
      </c>
      <c r="U351" s="57">
        <v>1.0302629999999999</v>
      </c>
      <c r="V351" s="57">
        <v>1.055628</v>
      </c>
      <c r="W351" s="57">
        <v>1.086608</v>
      </c>
      <c r="X351" s="57">
        <v>1.086608</v>
      </c>
      <c r="Y351" s="57">
        <v>1.054287</v>
      </c>
      <c r="Z351" s="57">
        <v>1.054287</v>
      </c>
      <c r="AA351" s="57">
        <v>0.98090500000000003</v>
      </c>
      <c r="AB351" s="57">
        <v>0.98090500000000003</v>
      </c>
      <c r="AC351" s="57">
        <v>0.97369000000000006</v>
      </c>
      <c r="AD351" s="57">
        <v>0.965642</v>
      </c>
      <c r="AE351" s="57">
        <v>1.046664</v>
      </c>
      <c r="AF351" s="57">
        <v>0.97073500000000001</v>
      </c>
      <c r="AG351" s="57">
        <v>0.97073500000000001</v>
      </c>
      <c r="AH351" s="57">
        <v>1.0362960000000001</v>
      </c>
      <c r="AI351" s="57">
        <v>1.0362960000000001</v>
      </c>
      <c r="AJ351" s="57">
        <v>1.0065789999999999</v>
      </c>
      <c r="AK351" s="57">
        <v>1.0065789999999999</v>
      </c>
      <c r="AL351" s="57">
        <v>1.055628</v>
      </c>
      <c r="AM351" s="57">
        <v>0.97369000000000006</v>
      </c>
      <c r="AN351" s="57">
        <v>0.97369000000000006</v>
      </c>
      <c r="AO351" s="57">
        <v>0.98090500000000003</v>
      </c>
      <c r="AP351" s="57">
        <v>1.0434159999999999</v>
      </c>
      <c r="AQ351" s="57">
        <v>1.0434159999999999</v>
      </c>
      <c r="AR351" s="57">
        <v>0.97086499999999998</v>
      </c>
      <c r="AS351" s="57">
        <v>0.97086499999999998</v>
      </c>
      <c r="AT351" s="57">
        <v>1.0107759999999999</v>
      </c>
    </row>
    <row r="352" spans="1:46" x14ac:dyDescent="0.25">
      <c r="A352" s="65">
        <v>2021</v>
      </c>
      <c r="B352" s="65">
        <v>12</v>
      </c>
      <c r="C352" s="63">
        <v>15</v>
      </c>
      <c r="D352" s="64">
        <v>15</v>
      </c>
      <c r="E352" s="5">
        <v>1.0302629999999999</v>
      </c>
      <c r="F352" s="57">
        <v>1.0302629999999999</v>
      </c>
      <c r="G352" s="57">
        <v>0.97510300000000005</v>
      </c>
      <c r="H352" s="57">
        <v>0.97511800000000004</v>
      </c>
      <c r="I352" s="57">
        <v>0.97748199999999996</v>
      </c>
      <c r="J352" s="57">
        <v>0.97748199999999996</v>
      </c>
      <c r="K352" s="57">
        <v>0.98090500000000003</v>
      </c>
      <c r="L352" s="57">
        <v>0.98090500000000003</v>
      </c>
      <c r="M352" s="57">
        <v>1.0362960000000001</v>
      </c>
      <c r="N352" s="57">
        <v>1.0362960000000001</v>
      </c>
      <c r="O352" s="57">
        <v>1.0107759999999999</v>
      </c>
      <c r="P352" s="57">
        <v>1.0107759999999999</v>
      </c>
      <c r="Q352" s="57">
        <v>1.02498</v>
      </c>
      <c r="R352" s="57">
        <v>1.0107759999999999</v>
      </c>
      <c r="S352" s="57">
        <v>1.0107759999999999</v>
      </c>
      <c r="T352" s="57">
        <v>1.0302629999999999</v>
      </c>
      <c r="U352" s="57">
        <v>1.0302629999999999</v>
      </c>
      <c r="V352" s="57">
        <v>1.055628</v>
      </c>
      <c r="W352" s="57">
        <v>1.086608</v>
      </c>
      <c r="X352" s="57">
        <v>1.086608</v>
      </c>
      <c r="Y352" s="57">
        <v>1.054287</v>
      </c>
      <c r="Z352" s="57">
        <v>1.054287</v>
      </c>
      <c r="AA352" s="57">
        <v>0.98090500000000003</v>
      </c>
      <c r="AB352" s="57">
        <v>0.98090500000000003</v>
      </c>
      <c r="AC352" s="57">
        <v>0.97369000000000006</v>
      </c>
      <c r="AD352" s="57">
        <v>0.965642</v>
      </c>
      <c r="AE352" s="57">
        <v>1.046664</v>
      </c>
      <c r="AF352" s="57">
        <v>0.97073500000000001</v>
      </c>
      <c r="AG352" s="57">
        <v>0.97073500000000001</v>
      </c>
      <c r="AH352" s="57">
        <v>1.0362960000000001</v>
      </c>
      <c r="AI352" s="57">
        <v>1.0362960000000001</v>
      </c>
      <c r="AJ352" s="57">
        <v>1.0065789999999999</v>
      </c>
      <c r="AK352" s="57">
        <v>1.0065789999999999</v>
      </c>
      <c r="AL352" s="57">
        <v>1.055628</v>
      </c>
      <c r="AM352" s="57">
        <v>0.97369000000000006</v>
      </c>
      <c r="AN352" s="57">
        <v>0.97369000000000006</v>
      </c>
      <c r="AO352" s="57">
        <v>0.98090500000000003</v>
      </c>
      <c r="AP352" s="57">
        <v>1.0434159999999999</v>
      </c>
      <c r="AQ352" s="57">
        <v>1.0434159999999999</v>
      </c>
      <c r="AR352" s="57">
        <v>0.97086499999999998</v>
      </c>
      <c r="AS352" s="57">
        <v>0.97086499999999998</v>
      </c>
      <c r="AT352" s="57">
        <v>1.0107759999999999</v>
      </c>
    </row>
    <row r="353" spans="1:46" x14ac:dyDescent="0.25">
      <c r="A353" s="65">
        <v>2021</v>
      </c>
      <c r="B353" s="65">
        <v>12</v>
      </c>
      <c r="C353" s="63">
        <v>15</v>
      </c>
      <c r="D353" s="64">
        <v>16</v>
      </c>
      <c r="E353" s="5">
        <v>1.0302629999999999</v>
      </c>
      <c r="F353" s="57">
        <v>1.0302629999999999</v>
      </c>
      <c r="G353" s="57">
        <v>0.97510300000000005</v>
      </c>
      <c r="H353" s="57">
        <v>0.97511800000000004</v>
      </c>
      <c r="I353" s="57">
        <v>0.97748199999999996</v>
      </c>
      <c r="J353" s="57">
        <v>0.97748199999999996</v>
      </c>
      <c r="K353" s="57">
        <v>0.98090500000000003</v>
      </c>
      <c r="L353" s="57">
        <v>0.98090500000000003</v>
      </c>
      <c r="M353" s="57">
        <v>1.0362960000000001</v>
      </c>
      <c r="N353" s="57">
        <v>1.0362960000000001</v>
      </c>
      <c r="O353" s="57">
        <v>1.0107759999999999</v>
      </c>
      <c r="P353" s="57">
        <v>1.0107759999999999</v>
      </c>
      <c r="Q353" s="57">
        <v>1.02498</v>
      </c>
      <c r="R353" s="57">
        <v>1.0107759999999999</v>
      </c>
      <c r="S353" s="57">
        <v>1.0107759999999999</v>
      </c>
      <c r="T353" s="57">
        <v>1.0302629999999999</v>
      </c>
      <c r="U353" s="57">
        <v>1.0302629999999999</v>
      </c>
      <c r="V353" s="57">
        <v>1.055628</v>
      </c>
      <c r="W353" s="57">
        <v>1.086608</v>
      </c>
      <c r="X353" s="57">
        <v>1.086608</v>
      </c>
      <c r="Y353" s="57">
        <v>1.054287</v>
      </c>
      <c r="Z353" s="57">
        <v>1.054287</v>
      </c>
      <c r="AA353" s="57">
        <v>0.98090500000000003</v>
      </c>
      <c r="AB353" s="57">
        <v>0.98090500000000003</v>
      </c>
      <c r="AC353" s="57">
        <v>0.97369000000000006</v>
      </c>
      <c r="AD353" s="57">
        <v>0.965642</v>
      </c>
      <c r="AE353" s="57">
        <v>1.046664</v>
      </c>
      <c r="AF353" s="57">
        <v>0.97073500000000001</v>
      </c>
      <c r="AG353" s="57">
        <v>0.97073500000000001</v>
      </c>
      <c r="AH353" s="57">
        <v>1.0362960000000001</v>
      </c>
      <c r="AI353" s="57">
        <v>1.0362960000000001</v>
      </c>
      <c r="AJ353" s="57">
        <v>1.0065789999999999</v>
      </c>
      <c r="AK353" s="57">
        <v>1.0065789999999999</v>
      </c>
      <c r="AL353" s="57">
        <v>1.055628</v>
      </c>
      <c r="AM353" s="57">
        <v>0.97369000000000006</v>
      </c>
      <c r="AN353" s="57">
        <v>0.97369000000000006</v>
      </c>
      <c r="AO353" s="57">
        <v>0.98090500000000003</v>
      </c>
      <c r="AP353" s="57">
        <v>1.0434159999999999</v>
      </c>
      <c r="AQ353" s="57">
        <v>1.0434159999999999</v>
      </c>
      <c r="AR353" s="57">
        <v>0.97086499999999998</v>
      </c>
      <c r="AS353" s="57">
        <v>0.97086499999999998</v>
      </c>
      <c r="AT353" s="57">
        <v>1.0107759999999999</v>
      </c>
    </row>
    <row r="354" spans="1:46" x14ac:dyDescent="0.25">
      <c r="A354" s="65">
        <v>2021</v>
      </c>
      <c r="B354" s="65">
        <v>12</v>
      </c>
      <c r="C354" s="63">
        <v>15</v>
      </c>
      <c r="D354" s="64">
        <v>17</v>
      </c>
      <c r="E354" s="5">
        <v>1.0302629999999999</v>
      </c>
      <c r="F354" s="57">
        <v>1.0302629999999999</v>
      </c>
      <c r="G354" s="57">
        <v>0.97510300000000005</v>
      </c>
      <c r="H354" s="57">
        <v>0.97511800000000004</v>
      </c>
      <c r="I354" s="57">
        <v>0.97748199999999996</v>
      </c>
      <c r="J354" s="57">
        <v>0.97748199999999996</v>
      </c>
      <c r="K354" s="57">
        <v>0.98090500000000003</v>
      </c>
      <c r="L354" s="57">
        <v>0.98090500000000003</v>
      </c>
      <c r="M354" s="57">
        <v>1.0362960000000001</v>
      </c>
      <c r="N354" s="57">
        <v>1.0362960000000001</v>
      </c>
      <c r="O354" s="57">
        <v>1.0107759999999999</v>
      </c>
      <c r="P354" s="57">
        <v>1.0107759999999999</v>
      </c>
      <c r="Q354" s="57">
        <v>1.02498</v>
      </c>
      <c r="R354" s="57">
        <v>1.0107759999999999</v>
      </c>
      <c r="S354" s="57">
        <v>1.0107759999999999</v>
      </c>
      <c r="T354" s="57">
        <v>1.0302629999999999</v>
      </c>
      <c r="U354" s="57">
        <v>1.0302629999999999</v>
      </c>
      <c r="V354" s="57">
        <v>1.055628</v>
      </c>
      <c r="W354" s="57">
        <v>1.086608</v>
      </c>
      <c r="X354" s="57">
        <v>1.086608</v>
      </c>
      <c r="Y354" s="57">
        <v>1.054287</v>
      </c>
      <c r="Z354" s="57">
        <v>1.054287</v>
      </c>
      <c r="AA354" s="57">
        <v>0.98090500000000003</v>
      </c>
      <c r="AB354" s="57">
        <v>0.98090500000000003</v>
      </c>
      <c r="AC354" s="57">
        <v>0.97369000000000006</v>
      </c>
      <c r="AD354" s="57">
        <v>0.965642</v>
      </c>
      <c r="AE354" s="57">
        <v>1.046664</v>
      </c>
      <c r="AF354" s="57">
        <v>0.97073500000000001</v>
      </c>
      <c r="AG354" s="57">
        <v>0.97073500000000001</v>
      </c>
      <c r="AH354" s="57">
        <v>1.0362960000000001</v>
      </c>
      <c r="AI354" s="57">
        <v>1.0362960000000001</v>
      </c>
      <c r="AJ354" s="57">
        <v>1.0065789999999999</v>
      </c>
      <c r="AK354" s="57">
        <v>1.0065789999999999</v>
      </c>
      <c r="AL354" s="57">
        <v>1.055628</v>
      </c>
      <c r="AM354" s="57">
        <v>0.97369000000000006</v>
      </c>
      <c r="AN354" s="57">
        <v>0.97369000000000006</v>
      </c>
      <c r="AO354" s="57">
        <v>0.98090500000000003</v>
      </c>
      <c r="AP354" s="57">
        <v>1.0434159999999999</v>
      </c>
      <c r="AQ354" s="57">
        <v>1.0434159999999999</v>
      </c>
      <c r="AR354" s="57">
        <v>0.97086499999999998</v>
      </c>
      <c r="AS354" s="57">
        <v>0.97086499999999998</v>
      </c>
      <c r="AT354" s="57">
        <v>1.0107759999999999</v>
      </c>
    </row>
    <row r="355" spans="1:46" x14ac:dyDescent="0.25">
      <c r="A355" s="65">
        <v>2021</v>
      </c>
      <c r="B355" s="65">
        <v>12</v>
      </c>
      <c r="C355" s="63">
        <v>15</v>
      </c>
      <c r="D355" s="64">
        <v>18</v>
      </c>
      <c r="E355" s="5">
        <v>1.0302629999999999</v>
      </c>
      <c r="F355" s="57">
        <v>1.0302629999999999</v>
      </c>
      <c r="G355" s="57">
        <v>0.97510300000000005</v>
      </c>
      <c r="H355" s="57">
        <v>0.97511800000000004</v>
      </c>
      <c r="I355" s="57">
        <v>0.97748199999999996</v>
      </c>
      <c r="J355" s="57">
        <v>0.97748199999999996</v>
      </c>
      <c r="K355" s="57">
        <v>0.98090500000000003</v>
      </c>
      <c r="L355" s="57">
        <v>0.98090500000000003</v>
      </c>
      <c r="M355" s="57">
        <v>1.0362960000000001</v>
      </c>
      <c r="N355" s="57">
        <v>1.0362960000000001</v>
      </c>
      <c r="O355" s="57">
        <v>1.0107759999999999</v>
      </c>
      <c r="P355" s="57">
        <v>1.0107759999999999</v>
      </c>
      <c r="Q355" s="57">
        <v>1.02498</v>
      </c>
      <c r="R355" s="57">
        <v>1.0107759999999999</v>
      </c>
      <c r="S355" s="57">
        <v>1.0107759999999999</v>
      </c>
      <c r="T355" s="57">
        <v>1.0302629999999999</v>
      </c>
      <c r="U355" s="57">
        <v>1.0302629999999999</v>
      </c>
      <c r="V355" s="57">
        <v>1.055628</v>
      </c>
      <c r="W355" s="57">
        <v>1.086608</v>
      </c>
      <c r="X355" s="57">
        <v>1.086608</v>
      </c>
      <c r="Y355" s="57">
        <v>1.054287</v>
      </c>
      <c r="Z355" s="57">
        <v>1.054287</v>
      </c>
      <c r="AA355" s="57">
        <v>0.98090500000000003</v>
      </c>
      <c r="AB355" s="57">
        <v>0.98090500000000003</v>
      </c>
      <c r="AC355" s="57">
        <v>0.97369000000000006</v>
      </c>
      <c r="AD355" s="57">
        <v>0.965642</v>
      </c>
      <c r="AE355" s="57">
        <v>1.046664</v>
      </c>
      <c r="AF355" s="57">
        <v>0.97073500000000001</v>
      </c>
      <c r="AG355" s="57">
        <v>0.97073500000000001</v>
      </c>
      <c r="AH355" s="57">
        <v>1.0362960000000001</v>
      </c>
      <c r="AI355" s="57">
        <v>1.0362960000000001</v>
      </c>
      <c r="AJ355" s="57">
        <v>1.0065789999999999</v>
      </c>
      <c r="AK355" s="57">
        <v>1.0065789999999999</v>
      </c>
      <c r="AL355" s="57">
        <v>1.055628</v>
      </c>
      <c r="AM355" s="57">
        <v>0.97369000000000006</v>
      </c>
      <c r="AN355" s="57">
        <v>0.97369000000000006</v>
      </c>
      <c r="AO355" s="57">
        <v>0.98090500000000003</v>
      </c>
      <c r="AP355" s="57">
        <v>1.0434159999999999</v>
      </c>
      <c r="AQ355" s="57">
        <v>1.0434159999999999</v>
      </c>
      <c r="AR355" s="57">
        <v>0.97086499999999998</v>
      </c>
      <c r="AS355" s="57">
        <v>0.97086499999999998</v>
      </c>
      <c r="AT355" s="57">
        <v>1.0107759999999999</v>
      </c>
    </row>
    <row r="356" spans="1:46" x14ac:dyDescent="0.25">
      <c r="A356" s="65">
        <v>2021</v>
      </c>
      <c r="B356" s="65">
        <v>12</v>
      </c>
      <c r="C356" s="63">
        <v>15</v>
      </c>
      <c r="D356" s="64">
        <v>19</v>
      </c>
      <c r="E356" s="5">
        <v>1.0302629999999999</v>
      </c>
      <c r="F356" s="57">
        <v>1.0302629999999999</v>
      </c>
      <c r="G356" s="57">
        <v>0.97510300000000005</v>
      </c>
      <c r="H356" s="57">
        <v>0.97511800000000004</v>
      </c>
      <c r="I356" s="57">
        <v>0.97748199999999996</v>
      </c>
      <c r="J356" s="57">
        <v>0.97748199999999996</v>
      </c>
      <c r="K356" s="57">
        <v>0.98090500000000003</v>
      </c>
      <c r="L356" s="57">
        <v>0.98090500000000003</v>
      </c>
      <c r="M356" s="57">
        <v>1.0362960000000001</v>
      </c>
      <c r="N356" s="57">
        <v>1.0362960000000001</v>
      </c>
      <c r="O356" s="57">
        <v>1.0107759999999999</v>
      </c>
      <c r="P356" s="57">
        <v>1.0107759999999999</v>
      </c>
      <c r="Q356" s="57">
        <v>1.02498</v>
      </c>
      <c r="R356" s="57">
        <v>1.0107759999999999</v>
      </c>
      <c r="S356" s="57">
        <v>1.0107759999999999</v>
      </c>
      <c r="T356" s="57">
        <v>1.0302629999999999</v>
      </c>
      <c r="U356" s="57">
        <v>1.0302629999999999</v>
      </c>
      <c r="V356" s="57">
        <v>1.055628</v>
      </c>
      <c r="W356" s="57">
        <v>1.086608</v>
      </c>
      <c r="X356" s="57">
        <v>1.086608</v>
      </c>
      <c r="Y356" s="57">
        <v>1.054287</v>
      </c>
      <c r="Z356" s="57">
        <v>1.054287</v>
      </c>
      <c r="AA356" s="57">
        <v>0.98090500000000003</v>
      </c>
      <c r="AB356" s="57">
        <v>0.98090500000000003</v>
      </c>
      <c r="AC356" s="57">
        <v>0.97369000000000006</v>
      </c>
      <c r="AD356" s="57">
        <v>0.965642</v>
      </c>
      <c r="AE356" s="57">
        <v>1.046664</v>
      </c>
      <c r="AF356" s="57">
        <v>0.97073500000000001</v>
      </c>
      <c r="AG356" s="57">
        <v>0.97073500000000001</v>
      </c>
      <c r="AH356" s="57">
        <v>1.0362960000000001</v>
      </c>
      <c r="AI356" s="57">
        <v>1.0362960000000001</v>
      </c>
      <c r="AJ356" s="57">
        <v>1.0065789999999999</v>
      </c>
      <c r="AK356" s="57">
        <v>1.0065789999999999</v>
      </c>
      <c r="AL356" s="57">
        <v>1.055628</v>
      </c>
      <c r="AM356" s="57">
        <v>0.97369000000000006</v>
      </c>
      <c r="AN356" s="57">
        <v>0.97369000000000006</v>
      </c>
      <c r="AO356" s="57">
        <v>0.98090500000000003</v>
      </c>
      <c r="AP356" s="57">
        <v>1.0434159999999999</v>
      </c>
      <c r="AQ356" s="57">
        <v>1.0434159999999999</v>
      </c>
      <c r="AR356" s="57">
        <v>0.97086499999999998</v>
      </c>
      <c r="AS356" s="57">
        <v>0.97086499999999998</v>
      </c>
      <c r="AT356" s="57">
        <v>1.0107759999999999</v>
      </c>
    </row>
    <row r="357" spans="1:46" x14ac:dyDescent="0.25">
      <c r="A357" s="65">
        <v>2021</v>
      </c>
      <c r="B357" s="65">
        <v>12</v>
      </c>
      <c r="C357" s="63">
        <v>15</v>
      </c>
      <c r="D357" s="64">
        <v>20</v>
      </c>
      <c r="E357" s="5">
        <v>1.0302629999999999</v>
      </c>
      <c r="F357" s="57">
        <v>1.0302629999999999</v>
      </c>
      <c r="G357" s="57">
        <v>0.97510300000000005</v>
      </c>
      <c r="H357" s="57">
        <v>0.97511800000000004</v>
      </c>
      <c r="I357" s="57">
        <v>0.97748199999999996</v>
      </c>
      <c r="J357" s="57">
        <v>0.97748199999999996</v>
      </c>
      <c r="K357" s="57">
        <v>0.98090500000000003</v>
      </c>
      <c r="L357" s="57">
        <v>0.98090500000000003</v>
      </c>
      <c r="M357" s="57">
        <v>1.0362960000000001</v>
      </c>
      <c r="N357" s="57">
        <v>1.0362960000000001</v>
      </c>
      <c r="O357" s="57">
        <v>1.0107759999999999</v>
      </c>
      <c r="P357" s="57">
        <v>1.0107759999999999</v>
      </c>
      <c r="Q357" s="57">
        <v>1.02498</v>
      </c>
      <c r="R357" s="57">
        <v>1.0107759999999999</v>
      </c>
      <c r="S357" s="57">
        <v>1.0107759999999999</v>
      </c>
      <c r="T357" s="57">
        <v>1.0302629999999999</v>
      </c>
      <c r="U357" s="57">
        <v>1.0302629999999999</v>
      </c>
      <c r="V357" s="57">
        <v>1.055628</v>
      </c>
      <c r="W357" s="57">
        <v>1.086608</v>
      </c>
      <c r="X357" s="57">
        <v>1.086608</v>
      </c>
      <c r="Y357" s="57">
        <v>1.054287</v>
      </c>
      <c r="Z357" s="57">
        <v>1.054287</v>
      </c>
      <c r="AA357" s="57">
        <v>0.98090500000000003</v>
      </c>
      <c r="AB357" s="57">
        <v>0.98090500000000003</v>
      </c>
      <c r="AC357" s="57">
        <v>0.97369000000000006</v>
      </c>
      <c r="AD357" s="57">
        <v>0.965642</v>
      </c>
      <c r="AE357" s="57">
        <v>1.046664</v>
      </c>
      <c r="AF357" s="57">
        <v>0.97073500000000001</v>
      </c>
      <c r="AG357" s="57">
        <v>0.97073500000000001</v>
      </c>
      <c r="AH357" s="57">
        <v>1.0362960000000001</v>
      </c>
      <c r="AI357" s="57">
        <v>1.0362960000000001</v>
      </c>
      <c r="AJ357" s="57">
        <v>1.0065789999999999</v>
      </c>
      <c r="AK357" s="57">
        <v>1.0065789999999999</v>
      </c>
      <c r="AL357" s="57">
        <v>1.055628</v>
      </c>
      <c r="AM357" s="57">
        <v>0.97369000000000006</v>
      </c>
      <c r="AN357" s="57">
        <v>0.97369000000000006</v>
      </c>
      <c r="AO357" s="57">
        <v>0.98090500000000003</v>
      </c>
      <c r="AP357" s="57">
        <v>1.0434159999999999</v>
      </c>
      <c r="AQ357" s="57">
        <v>1.0434159999999999</v>
      </c>
      <c r="AR357" s="57">
        <v>0.97086499999999998</v>
      </c>
      <c r="AS357" s="57">
        <v>0.97086499999999998</v>
      </c>
      <c r="AT357" s="57">
        <v>1.0107759999999999</v>
      </c>
    </row>
    <row r="358" spans="1:46" x14ac:dyDescent="0.25">
      <c r="A358" s="65">
        <v>2021</v>
      </c>
      <c r="B358" s="65">
        <v>12</v>
      </c>
      <c r="C358" s="63">
        <v>15</v>
      </c>
      <c r="D358" s="64">
        <v>21</v>
      </c>
      <c r="E358" s="5">
        <v>1.0302629999999999</v>
      </c>
      <c r="F358" s="57">
        <v>1.0302629999999999</v>
      </c>
      <c r="G358" s="57">
        <v>0.97510300000000005</v>
      </c>
      <c r="H358" s="57">
        <v>0.97511800000000004</v>
      </c>
      <c r="I358" s="57">
        <v>0.97748199999999996</v>
      </c>
      <c r="J358" s="57">
        <v>0.97748199999999996</v>
      </c>
      <c r="K358" s="57">
        <v>0.98090500000000003</v>
      </c>
      <c r="L358" s="57">
        <v>0.98090500000000003</v>
      </c>
      <c r="M358" s="57">
        <v>1.0362960000000001</v>
      </c>
      <c r="N358" s="57">
        <v>1.0362960000000001</v>
      </c>
      <c r="O358" s="57">
        <v>1.0107759999999999</v>
      </c>
      <c r="P358" s="57">
        <v>1.0107759999999999</v>
      </c>
      <c r="Q358" s="57">
        <v>1.02498</v>
      </c>
      <c r="R358" s="57">
        <v>1.0107759999999999</v>
      </c>
      <c r="S358" s="57">
        <v>1.0107759999999999</v>
      </c>
      <c r="T358" s="57">
        <v>1.0302629999999999</v>
      </c>
      <c r="U358" s="57">
        <v>1.0302629999999999</v>
      </c>
      <c r="V358" s="57">
        <v>1.055628</v>
      </c>
      <c r="W358" s="57">
        <v>1.086608</v>
      </c>
      <c r="X358" s="57">
        <v>1.086608</v>
      </c>
      <c r="Y358" s="57">
        <v>1.054287</v>
      </c>
      <c r="Z358" s="57">
        <v>1.054287</v>
      </c>
      <c r="AA358" s="57">
        <v>0.98090500000000003</v>
      </c>
      <c r="AB358" s="57">
        <v>0.98090500000000003</v>
      </c>
      <c r="AC358" s="57">
        <v>0.97369000000000006</v>
      </c>
      <c r="AD358" s="57">
        <v>0.965642</v>
      </c>
      <c r="AE358" s="57">
        <v>1.046664</v>
      </c>
      <c r="AF358" s="57">
        <v>0.97073500000000001</v>
      </c>
      <c r="AG358" s="57">
        <v>0.97073500000000001</v>
      </c>
      <c r="AH358" s="57">
        <v>1.0362960000000001</v>
      </c>
      <c r="AI358" s="57">
        <v>1.0362960000000001</v>
      </c>
      <c r="AJ358" s="57">
        <v>1.0065789999999999</v>
      </c>
      <c r="AK358" s="57">
        <v>1.0065789999999999</v>
      </c>
      <c r="AL358" s="57">
        <v>1.055628</v>
      </c>
      <c r="AM358" s="57">
        <v>0.97369000000000006</v>
      </c>
      <c r="AN358" s="57">
        <v>0.97369000000000006</v>
      </c>
      <c r="AO358" s="57">
        <v>0.98090500000000003</v>
      </c>
      <c r="AP358" s="57">
        <v>1.0434159999999999</v>
      </c>
      <c r="AQ358" s="57">
        <v>1.0434159999999999</v>
      </c>
      <c r="AR358" s="57">
        <v>0.97086499999999998</v>
      </c>
      <c r="AS358" s="57">
        <v>0.97086499999999998</v>
      </c>
      <c r="AT358" s="57">
        <v>1.0107759999999999</v>
      </c>
    </row>
    <row r="359" spans="1:46" x14ac:dyDescent="0.25">
      <c r="A359" s="65">
        <v>2021</v>
      </c>
      <c r="B359" s="65">
        <v>12</v>
      </c>
      <c r="C359" s="63">
        <v>15</v>
      </c>
      <c r="D359" s="64">
        <v>22</v>
      </c>
      <c r="E359" s="5">
        <v>1.0302629999999999</v>
      </c>
      <c r="F359" s="57">
        <v>1.0302629999999999</v>
      </c>
      <c r="G359" s="57">
        <v>0.97510300000000005</v>
      </c>
      <c r="H359" s="57">
        <v>0.97511800000000004</v>
      </c>
      <c r="I359" s="57">
        <v>0.97748199999999996</v>
      </c>
      <c r="J359" s="57">
        <v>0.97748199999999996</v>
      </c>
      <c r="K359" s="57">
        <v>0.98090500000000003</v>
      </c>
      <c r="L359" s="57">
        <v>0.98090500000000003</v>
      </c>
      <c r="M359" s="57">
        <v>1.0362960000000001</v>
      </c>
      <c r="N359" s="57">
        <v>1.0362960000000001</v>
      </c>
      <c r="O359" s="57">
        <v>1.0107759999999999</v>
      </c>
      <c r="P359" s="57">
        <v>1.0107759999999999</v>
      </c>
      <c r="Q359" s="57">
        <v>1.02498</v>
      </c>
      <c r="R359" s="57">
        <v>1.0107759999999999</v>
      </c>
      <c r="S359" s="57">
        <v>1.0107759999999999</v>
      </c>
      <c r="T359" s="57">
        <v>1.0302629999999999</v>
      </c>
      <c r="U359" s="57">
        <v>1.0302629999999999</v>
      </c>
      <c r="V359" s="57">
        <v>1.055628</v>
      </c>
      <c r="W359" s="57">
        <v>1.086608</v>
      </c>
      <c r="X359" s="57">
        <v>1.086608</v>
      </c>
      <c r="Y359" s="57">
        <v>1.054287</v>
      </c>
      <c r="Z359" s="57">
        <v>1.054287</v>
      </c>
      <c r="AA359" s="57">
        <v>0.98090500000000003</v>
      </c>
      <c r="AB359" s="57">
        <v>0.98090500000000003</v>
      </c>
      <c r="AC359" s="57">
        <v>0.97369000000000006</v>
      </c>
      <c r="AD359" s="57">
        <v>0.965642</v>
      </c>
      <c r="AE359" s="57">
        <v>1.046664</v>
      </c>
      <c r="AF359" s="57">
        <v>0.97073500000000001</v>
      </c>
      <c r="AG359" s="57">
        <v>0.97073500000000001</v>
      </c>
      <c r="AH359" s="57">
        <v>1.0362960000000001</v>
      </c>
      <c r="AI359" s="57">
        <v>1.0362960000000001</v>
      </c>
      <c r="AJ359" s="57">
        <v>1.0065789999999999</v>
      </c>
      <c r="AK359" s="57">
        <v>1.0065789999999999</v>
      </c>
      <c r="AL359" s="57">
        <v>1.055628</v>
      </c>
      <c r="AM359" s="57">
        <v>0.97369000000000006</v>
      </c>
      <c r="AN359" s="57">
        <v>0.97369000000000006</v>
      </c>
      <c r="AO359" s="57">
        <v>0.98090500000000003</v>
      </c>
      <c r="AP359" s="57">
        <v>1.0434159999999999</v>
      </c>
      <c r="AQ359" s="57">
        <v>1.0434159999999999</v>
      </c>
      <c r="AR359" s="57">
        <v>0.97086499999999998</v>
      </c>
      <c r="AS359" s="57">
        <v>0.97086499999999998</v>
      </c>
      <c r="AT359" s="57">
        <v>1.0107759999999999</v>
      </c>
    </row>
    <row r="360" spans="1:46" x14ac:dyDescent="0.25">
      <c r="A360" s="65">
        <v>2021</v>
      </c>
      <c r="B360" s="65">
        <v>12</v>
      </c>
      <c r="C360" s="63">
        <v>15</v>
      </c>
      <c r="D360" s="64">
        <v>23</v>
      </c>
      <c r="E360" s="5">
        <v>1.0302629999999999</v>
      </c>
      <c r="F360" s="57">
        <v>1.0302629999999999</v>
      </c>
      <c r="G360" s="57">
        <v>0.97510300000000005</v>
      </c>
      <c r="H360" s="57">
        <v>0.97511800000000004</v>
      </c>
      <c r="I360" s="57">
        <v>0.97748199999999996</v>
      </c>
      <c r="J360" s="57">
        <v>0.97748199999999996</v>
      </c>
      <c r="K360" s="57">
        <v>0.98090500000000003</v>
      </c>
      <c r="L360" s="57">
        <v>0.98090500000000003</v>
      </c>
      <c r="M360" s="57">
        <v>1.0362960000000001</v>
      </c>
      <c r="N360" s="57">
        <v>1.0362960000000001</v>
      </c>
      <c r="O360" s="57">
        <v>1.0107759999999999</v>
      </c>
      <c r="P360" s="57">
        <v>1.0107759999999999</v>
      </c>
      <c r="Q360" s="57">
        <v>1.02498</v>
      </c>
      <c r="R360" s="57">
        <v>1.0107759999999999</v>
      </c>
      <c r="S360" s="57">
        <v>1.0107759999999999</v>
      </c>
      <c r="T360" s="57">
        <v>1.0302629999999999</v>
      </c>
      <c r="U360" s="57">
        <v>1.0302629999999999</v>
      </c>
      <c r="V360" s="57">
        <v>1.055628</v>
      </c>
      <c r="W360" s="57">
        <v>1.086608</v>
      </c>
      <c r="X360" s="57">
        <v>1.086608</v>
      </c>
      <c r="Y360" s="57">
        <v>1.054287</v>
      </c>
      <c r="Z360" s="57">
        <v>1.054287</v>
      </c>
      <c r="AA360" s="57">
        <v>0.98090500000000003</v>
      </c>
      <c r="AB360" s="57">
        <v>0.98090500000000003</v>
      </c>
      <c r="AC360" s="57">
        <v>0.97369000000000006</v>
      </c>
      <c r="AD360" s="57">
        <v>0.965642</v>
      </c>
      <c r="AE360" s="57">
        <v>1.046664</v>
      </c>
      <c r="AF360" s="57">
        <v>0.97073500000000001</v>
      </c>
      <c r="AG360" s="57">
        <v>0.97073500000000001</v>
      </c>
      <c r="AH360" s="57">
        <v>1.0362960000000001</v>
      </c>
      <c r="AI360" s="57">
        <v>1.0362960000000001</v>
      </c>
      <c r="AJ360" s="57">
        <v>1.0065789999999999</v>
      </c>
      <c r="AK360" s="57">
        <v>1.0065789999999999</v>
      </c>
      <c r="AL360" s="57">
        <v>1.055628</v>
      </c>
      <c r="AM360" s="57">
        <v>0.97369000000000006</v>
      </c>
      <c r="AN360" s="57">
        <v>0.97369000000000006</v>
      </c>
      <c r="AO360" s="57">
        <v>0.98090500000000003</v>
      </c>
      <c r="AP360" s="57">
        <v>1.0434159999999999</v>
      </c>
      <c r="AQ360" s="57">
        <v>1.0434159999999999</v>
      </c>
      <c r="AR360" s="57">
        <v>0.97086499999999998</v>
      </c>
      <c r="AS360" s="57">
        <v>0.97086499999999998</v>
      </c>
      <c r="AT360" s="57">
        <v>1.0107759999999999</v>
      </c>
    </row>
    <row r="361" spans="1:46" x14ac:dyDescent="0.25">
      <c r="A361" s="65">
        <v>2021</v>
      </c>
      <c r="B361" s="65">
        <v>12</v>
      </c>
      <c r="C361" s="63">
        <v>15</v>
      </c>
      <c r="D361" s="64">
        <v>24</v>
      </c>
      <c r="E361" s="5">
        <v>1.0302629999999999</v>
      </c>
      <c r="F361" s="57">
        <v>1.0302629999999999</v>
      </c>
      <c r="G361" s="57">
        <v>0.97510300000000005</v>
      </c>
      <c r="H361" s="57">
        <v>0.97511800000000004</v>
      </c>
      <c r="I361" s="57">
        <v>0.97748199999999996</v>
      </c>
      <c r="J361" s="57">
        <v>0.97748199999999996</v>
      </c>
      <c r="K361" s="57">
        <v>0.98090500000000003</v>
      </c>
      <c r="L361" s="57">
        <v>0.98090500000000003</v>
      </c>
      <c r="M361" s="57">
        <v>1.0362960000000001</v>
      </c>
      <c r="N361" s="57">
        <v>1.0362960000000001</v>
      </c>
      <c r="O361" s="57">
        <v>1.0107759999999999</v>
      </c>
      <c r="P361" s="57">
        <v>1.0107759999999999</v>
      </c>
      <c r="Q361" s="57">
        <v>1.02498</v>
      </c>
      <c r="R361" s="57">
        <v>1.0107759999999999</v>
      </c>
      <c r="S361" s="57">
        <v>1.0107759999999999</v>
      </c>
      <c r="T361" s="57">
        <v>1.0302629999999999</v>
      </c>
      <c r="U361" s="57">
        <v>1.0302629999999999</v>
      </c>
      <c r="V361" s="57">
        <v>1.055628</v>
      </c>
      <c r="W361" s="57">
        <v>1.086608</v>
      </c>
      <c r="X361" s="57">
        <v>1.086608</v>
      </c>
      <c r="Y361" s="57">
        <v>1.054287</v>
      </c>
      <c r="Z361" s="57">
        <v>1.054287</v>
      </c>
      <c r="AA361" s="57">
        <v>0.98090500000000003</v>
      </c>
      <c r="AB361" s="57">
        <v>0.98090500000000003</v>
      </c>
      <c r="AC361" s="57">
        <v>0.97369000000000006</v>
      </c>
      <c r="AD361" s="57">
        <v>0.965642</v>
      </c>
      <c r="AE361" s="57">
        <v>1.046664</v>
      </c>
      <c r="AF361" s="57">
        <v>0.97073500000000001</v>
      </c>
      <c r="AG361" s="57">
        <v>0.97073500000000001</v>
      </c>
      <c r="AH361" s="57">
        <v>1.0362960000000001</v>
      </c>
      <c r="AI361" s="57">
        <v>1.0362960000000001</v>
      </c>
      <c r="AJ361" s="57">
        <v>1.0065789999999999</v>
      </c>
      <c r="AK361" s="57">
        <v>1.0065789999999999</v>
      </c>
      <c r="AL361" s="57">
        <v>1.055628</v>
      </c>
      <c r="AM361" s="57">
        <v>0.97369000000000006</v>
      </c>
      <c r="AN361" s="57">
        <v>0.97369000000000006</v>
      </c>
      <c r="AO361" s="57">
        <v>0.98090500000000003</v>
      </c>
      <c r="AP361" s="57">
        <v>1.0434159999999999</v>
      </c>
      <c r="AQ361" s="57">
        <v>1.0434159999999999</v>
      </c>
      <c r="AR361" s="57">
        <v>0.97086499999999998</v>
      </c>
      <c r="AS361" s="57">
        <v>0.97086499999999998</v>
      </c>
      <c r="AT361" s="57">
        <v>1.0107759999999999</v>
      </c>
    </row>
    <row r="362" spans="1:46" x14ac:dyDescent="0.25">
      <c r="A362" s="65">
        <v>2021</v>
      </c>
      <c r="B362" s="65">
        <v>12</v>
      </c>
      <c r="C362" s="63">
        <v>16</v>
      </c>
      <c r="D362" s="64">
        <v>1</v>
      </c>
      <c r="E362" s="5">
        <v>1.0274829999999999</v>
      </c>
      <c r="F362" s="57">
        <v>1.0274829999999999</v>
      </c>
      <c r="G362" s="57">
        <v>0.97534299999999996</v>
      </c>
      <c r="H362" s="57">
        <v>0.975352</v>
      </c>
      <c r="I362" s="57">
        <v>0.97795200000000004</v>
      </c>
      <c r="J362" s="57">
        <v>0.97795200000000004</v>
      </c>
      <c r="K362" s="57">
        <v>0.98151600000000006</v>
      </c>
      <c r="L362" s="57">
        <v>0.98151600000000006</v>
      </c>
      <c r="M362" s="57">
        <v>1.034502</v>
      </c>
      <c r="N362" s="57">
        <v>1.034502</v>
      </c>
      <c r="O362" s="57">
        <v>1.0060169999999999</v>
      </c>
      <c r="P362" s="57">
        <v>1.0060169999999999</v>
      </c>
      <c r="Q362" s="57">
        <v>1.021862</v>
      </c>
      <c r="R362" s="57">
        <v>1.0060169999999999</v>
      </c>
      <c r="S362" s="57">
        <v>1.0060169999999999</v>
      </c>
      <c r="T362" s="57">
        <v>1.0274829999999999</v>
      </c>
      <c r="U362" s="57">
        <v>1.0274829999999999</v>
      </c>
      <c r="V362" s="57">
        <v>1.0528139999999999</v>
      </c>
      <c r="W362" s="57">
        <v>1.0801719999999999</v>
      </c>
      <c r="X362" s="57">
        <v>1.0801719999999999</v>
      </c>
      <c r="Y362" s="57">
        <v>1.050505</v>
      </c>
      <c r="Z362" s="57">
        <v>1.050505</v>
      </c>
      <c r="AA362" s="57">
        <v>0.98151600000000006</v>
      </c>
      <c r="AB362" s="57">
        <v>0.98151600000000006</v>
      </c>
      <c r="AC362" s="57">
        <v>0.97263500000000003</v>
      </c>
      <c r="AD362" s="57">
        <v>0.964889</v>
      </c>
      <c r="AE362" s="57">
        <v>1.03247</v>
      </c>
      <c r="AF362" s="57">
        <v>0.96911800000000003</v>
      </c>
      <c r="AG362" s="57">
        <v>0.96911800000000003</v>
      </c>
      <c r="AH362" s="57">
        <v>1.034502</v>
      </c>
      <c r="AI362" s="57">
        <v>1.034502</v>
      </c>
      <c r="AJ362" s="57">
        <v>1.0043960000000001</v>
      </c>
      <c r="AK362" s="57">
        <v>1.0043960000000001</v>
      </c>
      <c r="AL362" s="57">
        <v>1.0528139999999999</v>
      </c>
      <c r="AM362" s="57">
        <v>0.97263500000000003</v>
      </c>
      <c r="AN362" s="57">
        <v>0.97263500000000003</v>
      </c>
      <c r="AO362" s="57">
        <v>0.98151600000000006</v>
      </c>
      <c r="AP362" s="57">
        <v>1.0414870000000001</v>
      </c>
      <c r="AQ362" s="57">
        <v>1.0414870000000001</v>
      </c>
      <c r="AR362" s="57">
        <v>0.96963600000000005</v>
      </c>
      <c r="AS362" s="57">
        <v>0.96963600000000005</v>
      </c>
      <c r="AT362" s="57">
        <v>1.0060169999999999</v>
      </c>
    </row>
    <row r="363" spans="1:46" x14ac:dyDescent="0.25">
      <c r="A363" s="65">
        <v>2021</v>
      </c>
      <c r="B363" s="65">
        <v>12</v>
      </c>
      <c r="C363" s="63">
        <v>16</v>
      </c>
      <c r="D363" s="64">
        <v>2</v>
      </c>
      <c r="E363" s="5">
        <v>1.0274829999999999</v>
      </c>
      <c r="F363" s="57">
        <v>1.0274829999999999</v>
      </c>
      <c r="G363" s="57">
        <v>0.97534299999999996</v>
      </c>
      <c r="H363" s="57">
        <v>0.975352</v>
      </c>
      <c r="I363" s="57">
        <v>0.97795200000000004</v>
      </c>
      <c r="J363" s="57">
        <v>0.97795200000000004</v>
      </c>
      <c r="K363" s="57">
        <v>0.98151600000000006</v>
      </c>
      <c r="L363" s="57">
        <v>0.98151600000000006</v>
      </c>
      <c r="M363" s="57">
        <v>1.034502</v>
      </c>
      <c r="N363" s="57">
        <v>1.034502</v>
      </c>
      <c r="O363" s="57">
        <v>1.0060169999999999</v>
      </c>
      <c r="P363" s="57">
        <v>1.0060169999999999</v>
      </c>
      <c r="Q363" s="57">
        <v>1.021862</v>
      </c>
      <c r="R363" s="57">
        <v>1.0060169999999999</v>
      </c>
      <c r="S363" s="57">
        <v>1.0060169999999999</v>
      </c>
      <c r="T363" s="57">
        <v>1.0274829999999999</v>
      </c>
      <c r="U363" s="57">
        <v>1.0274829999999999</v>
      </c>
      <c r="V363" s="57">
        <v>1.0528139999999999</v>
      </c>
      <c r="W363" s="57">
        <v>1.0801719999999999</v>
      </c>
      <c r="X363" s="57">
        <v>1.0801719999999999</v>
      </c>
      <c r="Y363" s="57">
        <v>1.050505</v>
      </c>
      <c r="Z363" s="57">
        <v>1.050505</v>
      </c>
      <c r="AA363" s="57">
        <v>0.98151600000000006</v>
      </c>
      <c r="AB363" s="57">
        <v>0.98151600000000006</v>
      </c>
      <c r="AC363" s="57">
        <v>0.97263500000000003</v>
      </c>
      <c r="AD363" s="57">
        <v>0.964889</v>
      </c>
      <c r="AE363" s="57">
        <v>1.03247</v>
      </c>
      <c r="AF363" s="57">
        <v>0.96911800000000003</v>
      </c>
      <c r="AG363" s="57">
        <v>0.96911800000000003</v>
      </c>
      <c r="AH363" s="57">
        <v>1.034502</v>
      </c>
      <c r="AI363" s="57">
        <v>1.034502</v>
      </c>
      <c r="AJ363" s="57">
        <v>1.0043960000000001</v>
      </c>
      <c r="AK363" s="57">
        <v>1.0043960000000001</v>
      </c>
      <c r="AL363" s="57">
        <v>1.0528139999999999</v>
      </c>
      <c r="AM363" s="57">
        <v>0.97263500000000003</v>
      </c>
      <c r="AN363" s="57">
        <v>0.97263500000000003</v>
      </c>
      <c r="AO363" s="57">
        <v>0.98151600000000006</v>
      </c>
      <c r="AP363" s="57">
        <v>1.0414870000000001</v>
      </c>
      <c r="AQ363" s="57">
        <v>1.0414870000000001</v>
      </c>
      <c r="AR363" s="57">
        <v>0.96963600000000005</v>
      </c>
      <c r="AS363" s="57">
        <v>0.96963600000000005</v>
      </c>
      <c r="AT363" s="57">
        <v>1.0060169999999999</v>
      </c>
    </row>
    <row r="364" spans="1:46" x14ac:dyDescent="0.25">
      <c r="A364" s="65">
        <v>2021</v>
      </c>
      <c r="B364" s="65">
        <v>12</v>
      </c>
      <c r="C364" s="63">
        <v>16</v>
      </c>
      <c r="D364" s="64">
        <v>3</v>
      </c>
      <c r="E364" s="5">
        <v>1.0274829999999999</v>
      </c>
      <c r="F364" s="57">
        <v>1.0274829999999999</v>
      </c>
      <c r="G364" s="57">
        <v>0.97534299999999996</v>
      </c>
      <c r="H364" s="57">
        <v>0.975352</v>
      </c>
      <c r="I364" s="57">
        <v>0.97795200000000004</v>
      </c>
      <c r="J364" s="57">
        <v>0.97795200000000004</v>
      </c>
      <c r="K364" s="57">
        <v>0.98151600000000006</v>
      </c>
      <c r="L364" s="57">
        <v>0.98151600000000006</v>
      </c>
      <c r="M364" s="57">
        <v>1.034502</v>
      </c>
      <c r="N364" s="57">
        <v>1.034502</v>
      </c>
      <c r="O364" s="57">
        <v>1.0060169999999999</v>
      </c>
      <c r="P364" s="57">
        <v>1.0060169999999999</v>
      </c>
      <c r="Q364" s="57">
        <v>1.021862</v>
      </c>
      <c r="R364" s="57">
        <v>1.0060169999999999</v>
      </c>
      <c r="S364" s="57">
        <v>1.0060169999999999</v>
      </c>
      <c r="T364" s="57">
        <v>1.0274829999999999</v>
      </c>
      <c r="U364" s="57">
        <v>1.0274829999999999</v>
      </c>
      <c r="V364" s="57">
        <v>1.0528139999999999</v>
      </c>
      <c r="W364" s="57">
        <v>1.0801719999999999</v>
      </c>
      <c r="X364" s="57">
        <v>1.0801719999999999</v>
      </c>
      <c r="Y364" s="57">
        <v>1.050505</v>
      </c>
      <c r="Z364" s="57">
        <v>1.050505</v>
      </c>
      <c r="AA364" s="57">
        <v>0.98151600000000006</v>
      </c>
      <c r="AB364" s="57">
        <v>0.98151600000000006</v>
      </c>
      <c r="AC364" s="57">
        <v>0.97263500000000003</v>
      </c>
      <c r="AD364" s="57">
        <v>0.964889</v>
      </c>
      <c r="AE364" s="57">
        <v>1.03247</v>
      </c>
      <c r="AF364" s="57">
        <v>0.96911800000000003</v>
      </c>
      <c r="AG364" s="57">
        <v>0.96911800000000003</v>
      </c>
      <c r="AH364" s="57">
        <v>1.034502</v>
      </c>
      <c r="AI364" s="57">
        <v>1.034502</v>
      </c>
      <c r="AJ364" s="57">
        <v>1.0043960000000001</v>
      </c>
      <c r="AK364" s="57">
        <v>1.0043960000000001</v>
      </c>
      <c r="AL364" s="57">
        <v>1.0528139999999999</v>
      </c>
      <c r="AM364" s="57">
        <v>0.97263500000000003</v>
      </c>
      <c r="AN364" s="57">
        <v>0.97263500000000003</v>
      </c>
      <c r="AO364" s="57">
        <v>0.98151600000000006</v>
      </c>
      <c r="AP364" s="57">
        <v>1.0414870000000001</v>
      </c>
      <c r="AQ364" s="57">
        <v>1.0414870000000001</v>
      </c>
      <c r="AR364" s="57">
        <v>0.96963600000000005</v>
      </c>
      <c r="AS364" s="57">
        <v>0.96963600000000005</v>
      </c>
      <c r="AT364" s="57">
        <v>1.0060169999999999</v>
      </c>
    </row>
    <row r="365" spans="1:46" x14ac:dyDescent="0.25">
      <c r="A365" s="65">
        <v>2021</v>
      </c>
      <c r="B365" s="65">
        <v>12</v>
      </c>
      <c r="C365" s="63">
        <v>16</v>
      </c>
      <c r="D365" s="64">
        <v>4</v>
      </c>
      <c r="E365" s="5">
        <v>1.0274829999999999</v>
      </c>
      <c r="F365" s="57">
        <v>1.0274829999999999</v>
      </c>
      <c r="G365" s="57">
        <v>0.97534299999999996</v>
      </c>
      <c r="H365" s="57">
        <v>0.975352</v>
      </c>
      <c r="I365" s="57">
        <v>0.97795200000000004</v>
      </c>
      <c r="J365" s="57">
        <v>0.97795200000000004</v>
      </c>
      <c r="K365" s="57">
        <v>0.98151600000000006</v>
      </c>
      <c r="L365" s="57">
        <v>0.98151600000000006</v>
      </c>
      <c r="M365" s="57">
        <v>1.034502</v>
      </c>
      <c r="N365" s="57">
        <v>1.034502</v>
      </c>
      <c r="O365" s="57">
        <v>1.0060169999999999</v>
      </c>
      <c r="P365" s="57">
        <v>1.0060169999999999</v>
      </c>
      <c r="Q365" s="57">
        <v>1.021862</v>
      </c>
      <c r="R365" s="57">
        <v>1.0060169999999999</v>
      </c>
      <c r="S365" s="57">
        <v>1.0060169999999999</v>
      </c>
      <c r="T365" s="57">
        <v>1.0274829999999999</v>
      </c>
      <c r="U365" s="57">
        <v>1.0274829999999999</v>
      </c>
      <c r="V365" s="57">
        <v>1.0528139999999999</v>
      </c>
      <c r="W365" s="57">
        <v>1.0801719999999999</v>
      </c>
      <c r="X365" s="57">
        <v>1.0801719999999999</v>
      </c>
      <c r="Y365" s="57">
        <v>1.050505</v>
      </c>
      <c r="Z365" s="57">
        <v>1.050505</v>
      </c>
      <c r="AA365" s="57">
        <v>0.98151600000000006</v>
      </c>
      <c r="AB365" s="57">
        <v>0.98151600000000006</v>
      </c>
      <c r="AC365" s="57">
        <v>0.97263500000000003</v>
      </c>
      <c r="AD365" s="57">
        <v>0.964889</v>
      </c>
      <c r="AE365" s="57">
        <v>1.03247</v>
      </c>
      <c r="AF365" s="57">
        <v>0.96911800000000003</v>
      </c>
      <c r="AG365" s="57">
        <v>0.96911800000000003</v>
      </c>
      <c r="AH365" s="57">
        <v>1.034502</v>
      </c>
      <c r="AI365" s="57">
        <v>1.034502</v>
      </c>
      <c r="AJ365" s="57">
        <v>1.0043960000000001</v>
      </c>
      <c r="AK365" s="57">
        <v>1.0043960000000001</v>
      </c>
      <c r="AL365" s="57">
        <v>1.0528139999999999</v>
      </c>
      <c r="AM365" s="57">
        <v>0.97263500000000003</v>
      </c>
      <c r="AN365" s="57">
        <v>0.97263500000000003</v>
      </c>
      <c r="AO365" s="57">
        <v>0.98151600000000006</v>
      </c>
      <c r="AP365" s="57">
        <v>1.0414870000000001</v>
      </c>
      <c r="AQ365" s="57">
        <v>1.0414870000000001</v>
      </c>
      <c r="AR365" s="57">
        <v>0.96963600000000005</v>
      </c>
      <c r="AS365" s="57">
        <v>0.96963600000000005</v>
      </c>
      <c r="AT365" s="57">
        <v>1.0060169999999999</v>
      </c>
    </row>
    <row r="366" spans="1:46" x14ac:dyDescent="0.25">
      <c r="A366" s="65">
        <v>2021</v>
      </c>
      <c r="B366" s="65">
        <v>12</v>
      </c>
      <c r="C366" s="63">
        <v>16</v>
      </c>
      <c r="D366" s="64">
        <v>5</v>
      </c>
      <c r="E366" s="5">
        <v>1.0274829999999999</v>
      </c>
      <c r="F366" s="57">
        <v>1.0274829999999999</v>
      </c>
      <c r="G366" s="57">
        <v>0.97534299999999996</v>
      </c>
      <c r="H366" s="57">
        <v>0.975352</v>
      </c>
      <c r="I366" s="57">
        <v>0.97795200000000004</v>
      </c>
      <c r="J366" s="57">
        <v>0.97795200000000004</v>
      </c>
      <c r="K366" s="57">
        <v>0.98151600000000006</v>
      </c>
      <c r="L366" s="57">
        <v>0.98151600000000006</v>
      </c>
      <c r="M366" s="57">
        <v>1.034502</v>
      </c>
      <c r="N366" s="57">
        <v>1.034502</v>
      </c>
      <c r="O366" s="57">
        <v>1.0060169999999999</v>
      </c>
      <c r="P366" s="57">
        <v>1.0060169999999999</v>
      </c>
      <c r="Q366" s="57">
        <v>1.021862</v>
      </c>
      <c r="R366" s="57">
        <v>1.0060169999999999</v>
      </c>
      <c r="S366" s="57">
        <v>1.0060169999999999</v>
      </c>
      <c r="T366" s="57">
        <v>1.0274829999999999</v>
      </c>
      <c r="U366" s="57">
        <v>1.0274829999999999</v>
      </c>
      <c r="V366" s="57">
        <v>1.0528139999999999</v>
      </c>
      <c r="W366" s="57">
        <v>1.0801719999999999</v>
      </c>
      <c r="X366" s="57">
        <v>1.0801719999999999</v>
      </c>
      <c r="Y366" s="57">
        <v>1.050505</v>
      </c>
      <c r="Z366" s="57">
        <v>1.050505</v>
      </c>
      <c r="AA366" s="57">
        <v>0.98151600000000006</v>
      </c>
      <c r="AB366" s="57">
        <v>0.98151600000000006</v>
      </c>
      <c r="AC366" s="57">
        <v>0.97263500000000003</v>
      </c>
      <c r="AD366" s="57">
        <v>0.964889</v>
      </c>
      <c r="AE366" s="57">
        <v>1.03247</v>
      </c>
      <c r="AF366" s="57">
        <v>0.96911800000000003</v>
      </c>
      <c r="AG366" s="57">
        <v>0.96911800000000003</v>
      </c>
      <c r="AH366" s="57">
        <v>1.034502</v>
      </c>
      <c r="AI366" s="57">
        <v>1.034502</v>
      </c>
      <c r="AJ366" s="57">
        <v>1.0043960000000001</v>
      </c>
      <c r="AK366" s="57">
        <v>1.0043960000000001</v>
      </c>
      <c r="AL366" s="57">
        <v>1.0528139999999999</v>
      </c>
      <c r="AM366" s="57">
        <v>0.97263500000000003</v>
      </c>
      <c r="AN366" s="57">
        <v>0.97263500000000003</v>
      </c>
      <c r="AO366" s="57">
        <v>0.98151600000000006</v>
      </c>
      <c r="AP366" s="57">
        <v>1.0414870000000001</v>
      </c>
      <c r="AQ366" s="57">
        <v>1.0414870000000001</v>
      </c>
      <c r="AR366" s="57">
        <v>0.96963600000000005</v>
      </c>
      <c r="AS366" s="57">
        <v>0.96963600000000005</v>
      </c>
      <c r="AT366" s="57">
        <v>1.0060169999999999</v>
      </c>
    </row>
    <row r="367" spans="1:46" x14ac:dyDescent="0.25">
      <c r="A367" s="65">
        <v>2021</v>
      </c>
      <c r="B367" s="65">
        <v>12</v>
      </c>
      <c r="C367" s="63">
        <v>16</v>
      </c>
      <c r="D367" s="64">
        <v>6</v>
      </c>
      <c r="E367" s="5">
        <v>1.0274829999999999</v>
      </c>
      <c r="F367" s="57">
        <v>1.0274829999999999</v>
      </c>
      <c r="G367" s="57">
        <v>0.97534299999999996</v>
      </c>
      <c r="H367" s="57">
        <v>0.975352</v>
      </c>
      <c r="I367" s="57">
        <v>0.97795200000000004</v>
      </c>
      <c r="J367" s="57">
        <v>0.97795200000000004</v>
      </c>
      <c r="K367" s="57">
        <v>0.98151600000000006</v>
      </c>
      <c r="L367" s="57">
        <v>0.98151600000000006</v>
      </c>
      <c r="M367" s="57">
        <v>1.034502</v>
      </c>
      <c r="N367" s="57">
        <v>1.034502</v>
      </c>
      <c r="O367" s="57">
        <v>1.0060169999999999</v>
      </c>
      <c r="P367" s="57">
        <v>1.0060169999999999</v>
      </c>
      <c r="Q367" s="57">
        <v>1.021862</v>
      </c>
      <c r="R367" s="57">
        <v>1.0060169999999999</v>
      </c>
      <c r="S367" s="57">
        <v>1.0060169999999999</v>
      </c>
      <c r="T367" s="57">
        <v>1.0274829999999999</v>
      </c>
      <c r="U367" s="57">
        <v>1.0274829999999999</v>
      </c>
      <c r="V367" s="57">
        <v>1.0528139999999999</v>
      </c>
      <c r="W367" s="57">
        <v>1.0801719999999999</v>
      </c>
      <c r="X367" s="57">
        <v>1.0801719999999999</v>
      </c>
      <c r="Y367" s="57">
        <v>1.050505</v>
      </c>
      <c r="Z367" s="57">
        <v>1.050505</v>
      </c>
      <c r="AA367" s="57">
        <v>0.98151600000000006</v>
      </c>
      <c r="AB367" s="57">
        <v>0.98151600000000006</v>
      </c>
      <c r="AC367" s="57">
        <v>0.97263500000000003</v>
      </c>
      <c r="AD367" s="57">
        <v>0.964889</v>
      </c>
      <c r="AE367" s="57">
        <v>1.03247</v>
      </c>
      <c r="AF367" s="57">
        <v>0.96911800000000003</v>
      </c>
      <c r="AG367" s="57">
        <v>0.96911800000000003</v>
      </c>
      <c r="AH367" s="57">
        <v>1.034502</v>
      </c>
      <c r="AI367" s="57">
        <v>1.034502</v>
      </c>
      <c r="AJ367" s="57">
        <v>1.0043960000000001</v>
      </c>
      <c r="AK367" s="57">
        <v>1.0043960000000001</v>
      </c>
      <c r="AL367" s="57">
        <v>1.0528139999999999</v>
      </c>
      <c r="AM367" s="57">
        <v>0.97263500000000003</v>
      </c>
      <c r="AN367" s="57">
        <v>0.97263500000000003</v>
      </c>
      <c r="AO367" s="57">
        <v>0.98151600000000006</v>
      </c>
      <c r="AP367" s="57">
        <v>1.0414870000000001</v>
      </c>
      <c r="AQ367" s="57">
        <v>1.0414870000000001</v>
      </c>
      <c r="AR367" s="57">
        <v>0.96963600000000005</v>
      </c>
      <c r="AS367" s="57">
        <v>0.96963600000000005</v>
      </c>
      <c r="AT367" s="57">
        <v>1.0060169999999999</v>
      </c>
    </row>
    <row r="368" spans="1:46" x14ac:dyDescent="0.25">
      <c r="A368" s="65">
        <v>2021</v>
      </c>
      <c r="B368" s="65">
        <v>12</v>
      </c>
      <c r="C368" s="63">
        <v>16</v>
      </c>
      <c r="D368" s="64">
        <v>7</v>
      </c>
      <c r="E368" s="5">
        <v>1.0274829999999999</v>
      </c>
      <c r="F368" s="57">
        <v>1.0274829999999999</v>
      </c>
      <c r="G368" s="57">
        <v>0.97534299999999996</v>
      </c>
      <c r="H368" s="57">
        <v>0.975352</v>
      </c>
      <c r="I368" s="57">
        <v>0.97795200000000004</v>
      </c>
      <c r="J368" s="57">
        <v>0.97795200000000004</v>
      </c>
      <c r="K368" s="57">
        <v>0.98151600000000006</v>
      </c>
      <c r="L368" s="57">
        <v>0.98151600000000006</v>
      </c>
      <c r="M368" s="57">
        <v>1.034502</v>
      </c>
      <c r="N368" s="57">
        <v>1.034502</v>
      </c>
      <c r="O368" s="57">
        <v>1.0060169999999999</v>
      </c>
      <c r="P368" s="57">
        <v>1.0060169999999999</v>
      </c>
      <c r="Q368" s="57">
        <v>1.021862</v>
      </c>
      <c r="R368" s="57">
        <v>1.0060169999999999</v>
      </c>
      <c r="S368" s="57">
        <v>1.0060169999999999</v>
      </c>
      <c r="T368" s="57">
        <v>1.0274829999999999</v>
      </c>
      <c r="U368" s="57">
        <v>1.0274829999999999</v>
      </c>
      <c r="V368" s="57">
        <v>1.0528139999999999</v>
      </c>
      <c r="W368" s="57">
        <v>1.0801719999999999</v>
      </c>
      <c r="X368" s="57">
        <v>1.0801719999999999</v>
      </c>
      <c r="Y368" s="57">
        <v>1.050505</v>
      </c>
      <c r="Z368" s="57">
        <v>1.050505</v>
      </c>
      <c r="AA368" s="57">
        <v>0.98151600000000006</v>
      </c>
      <c r="AB368" s="57">
        <v>0.98151600000000006</v>
      </c>
      <c r="AC368" s="57">
        <v>0.97263500000000003</v>
      </c>
      <c r="AD368" s="57">
        <v>0.964889</v>
      </c>
      <c r="AE368" s="57">
        <v>1.03247</v>
      </c>
      <c r="AF368" s="57">
        <v>0.96911800000000003</v>
      </c>
      <c r="AG368" s="57">
        <v>0.96911800000000003</v>
      </c>
      <c r="AH368" s="57">
        <v>1.034502</v>
      </c>
      <c r="AI368" s="57">
        <v>1.034502</v>
      </c>
      <c r="AJ368" s="57">
        <v>1.0043960000000001</v>
      </c>
      <c r="AK368" s="57">
        <v>1.0043960000000001</v>
      </c>
      <c r="AL368" s="57">
        <v>1.0528139999999999</v>
      </c>
      <c r="AM368" s="57">
        <v>0.97263500000000003</v>
      </c>
      <c r="AN368" s="57">
        <v>0.97263500000000003</v>
      </c>
      <c r="AO368" s="57">
        <v>0.98151600000000006</v>
      </c>
      <c r="AP368" s="57">
        <v>1.0414870000000001</v>
      </c>
      <c r="AQ368" s="57">
        <v>1.0414870000000001</v>
      </c>
      <c r="AR368" s="57">
        <v>0.96963600000000005</v>
      </c>
      <c r="AS368" s="57">
        <v>0.96963600000000005</v>
      </c>
      <c r="AT368" s="57">
        <v>1.0060169999999999</v>
      </c>
    </row>
    <row r="369" spans="1:46" x14ac:dyDescent="0.25">
      <c r="A369" s="65">
        <v>2021</v>
      </c>
      <c r="B369" s="65">
        <v>12</v>
      </c>
      <c r="C369" s="63">
        <v>16</v>
      </c>
      <c r="D369" s="64">
        <v>8</v>
      </c>
      <c r="E369" s="5">
        <v>1.0274829999999999</v>
      </c>
      <c r="F369" s="57">
        <v>1.0274829999999999</v>
      </c>
      <c r="G369" s="57">
        <v>0.97534299999999996</v>
      </c>
      <c r="H369" s="57">
        <v>0.975352</v>
      </c>
      <c r="I369" s="57">
        <v>0.97795200000000004</v>
      </c>
      <c r="J369" s="57">
        <v>0.97795200000000004</v>
      </c>
      <c r="K369" s="57">
        <v>0.98151600000000006</v>
      </c>
      <c r="L369" s="57">
        <v>0.98151600000000006</v>
      </c>
      <c r="M369" s="57">
        <v>1.034502</v>
      </c>
      <c r="N369" s="57">
        <v>1.034502</v>
      </c>
      <c r="O369" s="57">
        <v>1.0060169999999999</v>
      </c>
      <c r="P369" s="57">
        <v>1.0060169999999999</v>
      </c>
      <c r="Q369" s="57">
        <v>1.021862</v>
      </c>
      <c r="R369" s="57">
        <v>1.0060169999999999</v>
      </c>
      <c r="S369" s="57">
        <v>1.0060169999999999</v>
      </c>
      <c r="T369" s="57">
        <v>1.0274829999999999</v>
      </c>
      <c r="U369" s="57">
        <v>1.0274829999999999</v>
      </c>
      <c r="V369" s="57">
        <v>1.0528139999999999</v>
      </c>
      <c r="W369" s="57">
        <v>1.0801719999999999</v>
      </c>
      <c r="X369" s="57">
        <v>1.0801719999999999</v>
      </c>
      <c r="Y369" s="57">
        <v>1.050505</v>
      </c>
      <c r="Z369" s="57">
        <v>1.050505</v>
      </c>
      <c r="AA369" s="57">
        <v>0.98151600000000006</v>
      </c>
      <c r="AB369" s="57">
        <v>0.98151600000000006</v>
      </c>
      <c r="AC369" s="57">
        <v>0.97263500000000003</v>
      </c>
      <c r="AD369" s="57">
        <v>0.964889</v>
      </c>
      <c r="AE369" s="57">
        <v>1.03247</v>
      </c>
      <c r="AF369" s="57">
        <v>0.96911800000000003</v>
      </c>
      <c r="AG369" s="57">
        <v>0.96911800000000003</v>
      </c>
      <c r="AH369" s="57">
        <v>1.034502</v>
      </c>
      <c r="AI369" s="57">
        <v>1.034502</v>
      </c>
      <c r="AJ369" s="57">
        <v>1.0043960000000001</v>
      </c>
      <c r="AK369" s="57">
        <v>1.0043960000000001</v>
      </c>
      <c r="AL369" s="57">
        <v>1.0528139999999999</v>
      </c>
      <c r="AM369" s="57">
        <v>0.97263500000000003</v>
      </c>
      <c r="AN369" s="57">
        <v>0.97263500000000003</v>
      </c>
      <c r="AO369" s="57">
        <v>0.98151600000000006</v>
      </c>
      <c r="AP369" s="57">
        <v>1.0414870000000001</v>
      </c>
      <c r="AQ369" s="57">
        <v>1.0414870000000001</v>
      </c>
      <c r="AR369" s="57">
        <v>0.96963600000000005</v>
      </c>
      <c r="AS369" s="57">
        <v>0.96963600000000005</v>
      </c>
      <c r="AT369" s="57">
        <v>1.0060169999999999</v>
      </c>
    </row>
    <row r="370" spans="1:46" x14ac:dyDescent="0.25">
      <c r="A370" s="65">
        <v>2021</v>
      </c>
      <c r="B370" s="65">
        <v>12</v>
      </c>
      <c r="C370" s="63">
        <v>16</v>
      </c>
      <c r="D370" s="64">
        <v>9</v>
      </c>
      <c r="E370" s="5">
        <v>1.0274829999999999</v>
      </c>
      <c r="F370" s="57">
        <v>1.0274829999999999</v>
      </c>
      <c r="G370" s="57">
        <v>0.97534299999999996</v>
      </c>
      <c r="H370" s="57">
        <v>0.975352</v>
      </c>
      <c r="I370" s="57">
        <v>0.97795200000000004</v>
      </c>
      <c r="J370" s="57">
        <v>0.97795200000000004</v>
      </c>
      <c r="K370" s="57">
        <v>0.98151600000000006</v>
      </c>
      <c r="L370" s="57">
        <v>0.98151600000000006</v>
      </c>
      <c r="M370" s="57">
        <v>1.034502</v>
      </c>
      <c r="N370" s="57">
        <v>1.034502</v>
      </c>
      <c r="O370" s="57">
        <v>1.0060169999999999</v>
      </c>
      <c r="P370" s="57">
        <v>1.0060169999999999</v>
      </c>
      <c r="Q370" s="57">
        <v>1.021862</v>
      </c>
      <c r="R370" s="57">
        <v>1.0060169999999999</v>
      </c>
      <c r="S370" s="57">
        <v>1.0060169999999999</v>
      </c>
      <c r="T370" s="57">
        <v>1.0274829999999999</v>
      </c>
      <c r="U370" s="57">
        <v>1.0274829999999999</v>
      </c>
      <c r="V370" s="57">
        <v>1.0528139999999999</v>
      </c>
      <c r="W370" s="57">
        <v>1.0801719999999999</v>
      </c>
      <c r="X370" s="57">
        <v>1.0801719999999999</v>
      </c>
      <c r="Y370" s="57">
        <v>1.050505</v>
      </c>
      <c r="Z370" s="57">
        <v>1.050505</v>
      </c>
      <c r="AA370" s="57">
        <v>0.98151600000000006</v>
      </c>
      <c r="AB370" s="57">
        <v>0.98151600000000006</v>
      </c>
      <c r="AC370" s="57">
        <v>0.97263500000000003</v>
      </c>
      <c r="AD370" s="57">
        <v>0.964889</v>
      </c>
      <c r="AE370" s="57">
        <v>1.03247</v>
      </c>
      <c r="AF370" s="57">
        <v>0.96911800000000003</v>
      </c>
      <c r="AG370" s="57">
        <v>0.96911800000000003</v>
      </c>
      <c r="AH370" s="57">
        <v>1.034502</v>
      </c>
      <c r="AI370" s="57">
        <v>1.034502</v>
      </c>
      <c r="AJ370" s="57">
        <v>1.0043960000000001</v>
      </c>
      <c r="AK370" s="57">
        <v>1.0043960000000001</v>
      </c>
      <c r="AL370" s="57">
        <v>1.0528139999999999</v>
      </c>
      <c r="AM370" s="57">
        <v>0.97263500000000003</v>
      </c>
      <c r="AN370" s="57">
        <v>0.97263500000000003</v>
      </c>
      <c r="AO370" s="57">
        <v>0.98151600000000006</v>
      </c>
      <c r="AP370" s="57">
        <v>1.0414870000000001</v>
      </c>
      <c r="AQ370" s="57">
        <v>1.0414870000000001</v>
      </c>
      <c r="AR370" s="57">
        <v>0.96963600000000005</v>
      </c>
      <c r="AS370" s="57">
        <v>0.96963600000000005</v>
      </c>
      <c r="AT370" s="57">
        <v>1.0060169999999999</v>
      </c>
    </row>
    <row r="371" spans="1:46" x14ac:dyDescent="0.25">
      <c r="A371" s="65">
        <v>2021</v>
      </c>
      <c r="B371" s="65">
        <v>12</v>
      </c>
      <c r="C371" s="63">
        <v>16</v>
      </c>
      <c r="D371" s="64">
        <v>10</v>
      </c>
      <c r="E371" s="5">
        <v>1.0274829999999999</v>
      </c>
      <c r="F371" s="57">
        <v>1.0274829999999999</v>
      </c>
      <c r="G371" s="57">
        <v>0.97534299999999996</v>
      </c>
      <c r="H371" s="57">
        <v>0.975352</v>
      </c>
      <c r="I371" s="57">
        <v>0.97795200000000004</v>
      </c>
      <c r="J371" s="57">
        <v>0.97795200000000004</v>
      </c>
      <c r="K371" s="57">
        <v>0.98151600000000006</v>
      </c>
      <c r="L371" s="57">
        <v>0.98151600000000006</v>
      </c>
      <c r="M371" s="57">
        <v>1.034502</v>
      </c>
      <c r="N371" s="57">
        <v>1.034502</v>
      </c>
      <c r="O371" s="57">
        <v>1.0060169999999999</v>
      </c>
      <c r="P371" s="57">
        <v>1.0060169999999999</v>
      </c>
      <c r="Q371" s="57">
        <v>1.021862</v>
      </c>
      <c r="R371" s="57">
        <v>1.0060169999999999</v>
      </c>
      <c r="S371" s="57">
        <v>1.0060169999999999</v>
      </c>
      <c r="T371" s="57">
        <v>1.0274829999999999</v>
      </c>
      <c r="U371" s="57">
        <v>1.0274829999999999</v>
      </c>
      <c r="V371" s="57">
        <v>1.0528139999999999</v>
      </c>
      <c r="W371" s="57">
        <v>1.0801719999999999</v>
      </c>
      <c r="X371" s="57">
        <v>1.0801719999999999</v>
      </c>
      <c r="Y371" s="57">
        <v>1.050505</v>
      </c>
      <c r="Z371" s="57">
        <v>1.050505</v>
      </c>
      <c r="AA371" s="57">
        <v>0.98151600000000006</v>
      </c>
      <c r="AB371" s="57">
        <v>0.98151600000000006</v>
      </c>
      <c r="AC371" s="57">
        <v>0.97263500000000003</v>
      </c>
      <c r="AD371" s="57">
        <v>0.964889</v>
      </c>
      <c r="AE371" s="57">
        <v>1.03247</v>
      </c>
      <c r="AF371" s="57">
        <v>0.96911800000000003</v>
      </c>
      <c r="AG371" s="57">
        <v>0.96911800000000003</v>
      </c>
      <c r="AH371" s="57">
        <v>1.034502</v>
      </c>
      <c r="AI371" s="57">
        <v>1.034502</v>
      </c>
      <c r="AJ371" s="57">
        <v>1.0043960000000001</v>
      </c>
      <c r="AK371" s="57">
        <v>1.0043960000000001</v>
      </c>
      <c r="AL371" s="57">
        <v>1.0528139999999999</v>
      </c>
      <c r="AM371" s="57">
        <v>0.97263500000000003</v>
      </c>
      <c r="AN371" s="57">
        <v>0.97263500000000003</v>
      </c>
      <c r="AO371" s="57">
        <v>0.98151600000000006</v>
      </c>
      <c r="AP371" s="57">
        <v>1.0414870000000001</v>
      </c>
      <c r="AQ371" s="57">
        <v>1.0414870000000001</v>
      </c>
      <c r="AR371" s="57">
        <v>0.96963600000000005</v>
      </c>
      <c r="AS371" s="57">
        <v>0.96963600000000005</v>
      </c>
      <c r="AT371" s="57">
        <v>1.0060169999999999</v>
      </c>
    </row>
    <row r="372" spans="1:46" x14ac:dyDescent="0.25">
      <c r="A372" s="65">
        <v>2021</v>
      </c>
      <c r="B372" s="65">
        <v>12</v>
      </c>
      <c r="C372" s="63">
        <v>16</v>
      </c>
      <c r="D372" s="64">
        <v>11</v>
      </c>
      <c r="E372" s="5">
        <v>1.0274829999999999</v>
      </c>
      <c r="F372" s="57">
        <v>1.0274829999999999</v>
      </c>
      <c r="G372" s="57">
        <v>0.97534299999999996</v>
      </c>
      <c r="H372" s="57">
        <v>0.975352</v>
      </c>
      <c r="I372" s="57">
        <v>0.97795200000000004</v>
      </c>
      <c r="J372" s="57">
        <v>0.97795200000000004</v>
      </c>
      <c r="K372" s="57">
        <v>0.98151600000000006</v>
      </c>
      <c r="L372" s="57">
        <v>0.98151600000000006</v>
      </c>
      <c r="M372" s="57">
        <v>1.034502</v>
      </c>
      <c r="N372" s="57">
        <v>1.034502</v>
      </c>
      <c r="O372" s="57">
        <v>1.0060169999999999</v>
      </c>
      <c r="P372" s="57">
        <v>1.0060169999999999</v>
      </c>
      <c r="Q372" s="57">
        <v>1.021862</v>
      </c>
      <c r="R372" s="57">
        <v>1.0060169999999999</v>
      </c>
      <c r="S372" s="57">
        <v>1.0060169999999999</v>
      </c>
      <c r="T372" s="57">
        <v>1.0274829999999999</v>
      </c>
      <c r="U372" s="57">
        <v>1.0274829999999999</v>
      </c>
      <c r="V372" s="57">
        <v>1.0528139999999999</v>
      </c>
      <c r="W372" s="57">
        <v>1.0801719999999999</v>
      </c>
      <c r="X372" s="57">
        <v>1.0801719999999999</v>
      </c>
      <c r="Y372" s="57">
        <v>1.050505</v>
      </c>
      <c r="Z372" s="57">
        <v>1.050505</v>
      </c>
      <c r="AA372" s="57">
        <v>0.98151600000000006</v>
      </c>
      <c r="AB372" s="57">
        <v>0.98151600000000006</v>
      </c>
      <c r="AC372" s="57">
        <v>0.97263500000000003</v>
      </c>
      <c r="AD372" s="57">
        <v>0.964889</v>
      </c>
      <c r="AE372" s="57">
        <v>1.03247</v>
      </c>
      <c r="AF372" s="57">
        <v>0.96911800000000003</v>
      </c>
      <c r="AG372" s="57">
        <v>0.96911800000000003</v>
      </c>
      <c r="AH372" s="57">
        <v>1.034502</v>
      </c>
      <c r="AI372" s="57">
        <v>1.034502</v>
      </c>
      <c r="AJ372" s="57">
        <v>1.0043960000000001</v>
      </c>
      <c r="AK372" s="57">
        <v>1.0043960000000001</v>
      </c>
      <c r="AL372" s="57">
        <v>1.0528139999999999</v>
      </c>
      <c r="AM372" s="57">
        <v>0.97263500000000003</v>
      </c>
      <c r="AN372" s="57">
        <v>0.97263500000000003</v>
      </c>
      <c r="AO372" s="57">
        <v>0.98151600000000006</v>
      </c>
      <c r="AP372" s="57">
        <v>1.0414870000000001</v>
      </c>
      <c r="AQ372" s="57">
        <v>1.0414870000000001</v>
      </c>
      <c r="AR372" s="57">
        <v>0.96963600000000005</v>
      </c>
      <c r="AS372" s="57">
        <v>0.96963600000000005</v>
      </c>
      <c r="AT372" s="57">
        <v>1.0060169999999999</v>
      </c>
    </row>
    <row r="373" spans="1:46" x14ac:dyDescent="0.25">
      <c r="A373" s="65">
        <v>2021</v>
      </c>
      <c r="B373" s="65">
        <v>12</v>
      </c>
      <c r="C373" s="63">
        <v>16</v>
      </c>
      <c r="D373" s="64">
        <v>12</v>
      </c>
      <c r="E373" s="5">
        <v>1.0274829999999999</v>
      </c>
      <c r="F373" s="57">
        <v>1.0274829999999999</v>
      </c>
      <c r="G373" s="57">
        <v>0.97534299999999996</v>
      </c>
      <c r="H373" s="57">
        <v>0.975352</v>
      </c>
      <c r="I373" s="57">
        <v>0.97795200000000004</v>
      </c>
      <c r="J373" s="57">
        <v>0.97795200000000004</v>
      </c>
      <c r="K373" s="57">
        <v>0.98151600000000006</v>
      </c>
      <c r="L373" s="57">
        <v>0.98151600000000006</v>
      </c>
      <c r="M373" s="57">
        <v>1.034502</v>
      </c>
      <c r="N373" s="57">
        <v>1.034502</v>
      </c>
      <c r="O373" s="57">
        <v>1.0060169999999999</v>
      </c>
      <c r="P373" s="57">
        <v>1.0060169999999999</v>
      </c>
      <c r="Q373" s="57">
        <v>1.021862</v>
      </c>
      <c r="R373" s="57">
        <v>1.0060169999999999</v>
      </c>
      <c r="S373" s="57">
        <v>1.0060169999999999</v>
      </c>
      <c r="T373" s="57">
        <v>1.0274829999999999</v>
      </c>
      <c r="U373" s="57">
        <v>1.0274829999999999</v>
      </c>
      <c r="V373" s="57">
        <v>1.0528139999999999</v>
      </c>
      <c r="W373" s="57">
        <v>1.0801719999999999</v>
      </c>
      <c r="X373" s="57">
        <v>1.0801719999999999</v>
      </c>
      <c r="Y373" s="57">
        <v>1.050505</v>
      </c>
      <c r="Z373" s="57">
        <v>1.050505</v>
      </c>
      <c r="AA373" s="57">
        <v>0.98151600000000006</v>
      </c>
      <c r="AB373" s="57">
        <v>0.98151600000000006</v>
      </c>
      <c r="AC373" s="57">
        <v>0.97263500000000003</v>
      </c>
      <c r="AD373" s="57">
        <v>0.964889</v>
      </c>
      <c r="AE373" s="57">
        <v>1.03247</v>
      </c>
      <c r="AF373" s="57">
        <v>0.96911800000000003</v>
      </c>
      <c r="AG373" s="57">
        <v>0.96911800000000003</v>
      </c>
      <c r="AH373" s="57">
        <v>1.034502</v>
      </c>
      <c r="AI373" s="57">
        <v>1.034502</v>
      </c>
      <c r="AJ373" s="57">
        <v>1.0043960000000001</v>
      </c>
      <c r="AK373" s="57">
        <v>1.0043960000000001</v>
      </c>
      <c r="AL373" s="57">
        <v>1.0528139999999999</v>
      </c>
      <c r="AM373" s="57">
        <v>0.97263500000000003</v>
      </c>
      <c r="AN373" s="57">
        <v>0.97263500000000003</v>
      </c>
      <c r="AO373" s="57">
        <v>0.98151600000000006</v>
      </c>
      <c r="AP373" s="57">
        <v>1.0414870000000001</v>
      </c>
      <c r="AQ373" s="57">
        <v>1.0414870000000001</v>
      </c>
      <c r="AR373" s="57">
        <v>0.96963600000000005</v>
      </c>
      <c r="AS373" s="57">
        <v>0.96963600000000005</v>
      </c>
      <c r="AT373" s="57">
        <v>1.0060169999999999</v>
      </c>
    </row>
    <row r="374" spans="1:46" x14ac:dyDescent="0.25">
      <c r="A374" s="65">
        <v>2021</v>
      </c>
      <c r="B374" s="65">
        <v>12</v>
      </c>
      <c r="C374" s="63">
        <v>16</v>
      </c>
      <c r="D374" s="64">
        <v>13</v>
      </c>
      <c r="E374" s="5">
        <v>1.0274829999999999</v>
      </c>
      <c r="F374" s="57">
        <v>1.0274829999999999</v>
      </c>
      <c r="G374" s="57">
        <v>0.97534299999999996</v>
      </c>
      <c r="H374" s="57">
        <v>0.975352</v>
      </c>
      <c r="I374" s="57">
        <v>0.97795200000000004</v>
      </c>
      <c r="J374" s="57">
        <v>0.97795200000000004</v>
      </c>
      <c r="K374" s="57">
        <v>0.98151600000000006</v>
      </c>
      <c r="L374" s="57">
        <v>0.98151600000000006</v>
      </c>
      <c r="M374" s="57">
        <v>1.034502</v>
      </c>
      <c r="N374" s="57">
        <v>1.034502</v>
      </c>
      <c r="O374" s="57">
        <v>1.0060169999999999</v>
      </c>
      <c r="P374" s="57">
        <v>1.0060169999999999</v>
      </c>
      <c r="Q374" s="57">
        <v>1.021862</v>
      </c>
      <c r="R374" s="57">
        <v>1.0060169999999999</v>
      </c>
      <c r="S374" s="57">
        <v>1.0060169999999999</v>
      </c>
      <c r="T374" s="57">
        <v>1.0274829999999999</v>
      </c>
      <c r="U374" s="57">
        <v>1.0274829999999999</v>
      </c>
      <c r="V374" s="57">
        <v>1.0528139999999999</v>
      </c>
      <c r="W374" s="57">
        <v>1.0801719999999999</v>
      </c>
      <c r="X374" s="57">
        <v>1.0801719999999999</v>
      </c>
      <c r="Y374" s="57">
        <v>1.050505</v>
      </c>
      <c r="Z374" s="57">
        <v>1.050505</v>
      </c>
      <c r="AA374" s="57">
        <v>0.98151600000000006</v>
      </c>
      <c r="AB374" s="57">
        <v>0.98151600000000006</v>
      </c>
      <c r="AC374" s="57">
        <v>0.97263500000000003</v>
      </c>
      <c r="AD374" s="57">
        <v>0.964889</v>
      </c>
      <c r="AE374" s="57">
        <v>1.03247</v>
      </c>
      <c r="AF374" s="57">
        <v>0.96911800000000003</v>
      </c>
      <c r="AG374" s="57">
        <v>0.96911800000000003</v>
      </c>
      <c r="AH374" s="57">
        <v>1.034502</v>
      </c>
      <c r="AI374" s="57">
        <v>1.034502</v>
      </c>
      <c r="AJ374" s="57">
        <v>1.0043960000000001</v>
      </c>
      <c r="AK374" s="57">
        <v>1.0043960000000001</v>
      </c>
      <c r="AL374" s="57">
        <v>1.0528139999999999</v>
      </c>
      <c r="AM374" s="57">
        <v>0.97263500000000003</v>
      </c>
      <c r="AN374" s="57">
        <v>0.97263500000000003</v>
      </c>
      <c r="AO374" s="57">
        <v>0.98151600000000006</v>
      </c>
      <c r="AP374" s="57">
        <v>1.0414870000000001</v>
      </c>
      <c r="AQ374" s="57">
        <v>1.0414870000000001</v>
      </c>
      <c r="AR374" s="57">
        <v>0.96963600000000005</v>
      </c>
      <c r="AS374" s="57">
        <v>0.96963600000000005</v>
      </c>
      <c r="AT374" s="57">
        <v>1.0060169999999999</v>
      </c>
    </row>
    <row r="375" spans="1:46" x14ac:dyDescent="0.25">
      <c r="A375" s="65">
        <v>2021</v>
      </c>
      <c r="B375" s="65">
        <v>12</v>
      </c>
      <c r="C375" s="63">
        <v>16</v>
      </c>
      <c r="D375" s="64">
        <v>14</v>
      </c>
      <c r="E375" s="5">
        <v>1.0274829999999999</v>
      </c>
      <c r="F375" s="57">
        <v>1.0274829999999999</v>
      </c>
      <c r="G375" s="57">
        <v>0.97534299999999996</v>
      </c>
      <c r="H375" s="57">
        <v>0.975352</v>
      </c>
      <c r="I375" s="57">
        <v>0.97795200000000004</v>
      </c>
      <c r="J375" s="57">
        <v>0.97795200000000004</v>
      </c>
      <c r="K375" s="57">
        <v>0.98151600000000006</v>
      </c>
      <c r="L375" s="57">
        <v>0.98151600000000006</v>
      </c>
      <c r="M375" s="57">
        <v>1.034502</v>
      </c>
      <c r="N375" s="57">
        <v>1.034502</v>
      </c>
      <c r="O375" s="57">
        <v>1.0060169999999999</v>
      </c>
      <c r="P375" s="57">
        <v>1.0060169999999999</v>
      </c>
      <c r="Q375" s="57">
        <v>1.021862</v>
      </c>
      <c r="R375" s="57">
        <v>1.0060169999999999</v>
      </c>
      <c r="S375" s="57">
        <v>1.0060169999999999</v>
      </c>
      <c r="T375" s="57">
        <v>1.0274829999999999</v>
      </c>
      <c r="U375" s="57">
        <v>1.0274829999999999</v>
      </c>
      <c r="V375" s="57">
        <v>1.0528139999999999</v>
      </c>
      <c r="W375" s="57">
        <v>1.0801719999999999</v>
      </c>
      <c r="X375" s="57">
        <v>1.0801719999999999</v>
      </c>
      <c r="Y375" s="57">
        <v>1.050505</v>
      </c>
      <c r="Z375" s="57">
        <v>1.050505</v>
      </c>
      <c r="AA375" s="57">
        <v>0.98151600000000006</v>
      </c>
      <c r="AB375" s="57">
        <v>0.98151600000000006</v>
      </c>
      <c r="AC375" s="57">
        <v>0.97263500000000003</v>
      </c>
      <c r="AD375" s="57">
        <v>0.964889</v>
      </c>
      <c r="AE375" s="57">
        <v>1.03247</v>
      </c>
      <c r="AF375" s="57">
        <v>0.96911800000000003</v>
      </c>
      <c r="AG375" s="57">
        <v>0.96911800000000003</v>
      </c>
      <c r="AH375" s="57">
        <v>1.034502</v>
      </c>
      <c r="AI375" s="57">
        <v>1.034502</v>
      </c>
      <c r="AJ375" s="57">
        <v>1.0043960000000001</v>
      </c>
      <c r="AK375" s="57">
        <v>1.0043960000000001</v>
      </c>
      <c r="AL375" s="57">
        <v>1.0528139999999999</v>
      </c>
      <c r="AM375" s="57">
        <v>0.97263500000000003</v>
      </c>
      <c r="AN375" s="57">
        <v>0.97263500000000003</v>
      </c>
      <c r="AO375" s="57">
        <v>0.98151600000000006</v>
      </c>
      <c r="AP375" s="57">
        <v>1.0414870000000001</v>
      </c>
      <c r="AQ375" s="57">
        <v>1.0414870000000001</v>
      </c>
      <c r="AR375" s="57">
        <v>0.96963600000000005</v>
      </c>
      <c r="AS375" s="57">
        <v>0.96963600000000005</v>
      </c>
      <c r="AT375" s="57">
        <v>1.0060169999999999</v>
      </c>
    </row>
    <row r="376" spans="1:46" x14ac:dyDescent="0.25">
      <c r="A376" s="65">
        <v>2021</v>
      </c>
      <c r="B376" s="65">
        <v>12</v>
      </c>
      <c r="C376" s="63">
        <v>16</v>
      </c>
      <c r="D376" s="64">
        <v>15</v>
      </c>
      <c r="E376" s="5">
        <v>1.0274829999999999</v>
      </c>
      <c r="F376" s="57">
        <v>1.0274829999999999</v>
      </c>
      <c r="G376" s="57">
        <v>0.97534299999999996</v>
      </c>
      <c r="H376" s="57">
        <v>0.975352</v>
      </c>
      <c r="I376" s="57">
        <v>0.97795200000000004</v>
      </c>
      <c r="J376" s="57">
        <v>0.97795200000000004</v>
      </c>
      <c r="K376" s="57">
        <v>0.98151600000000006</v>
      </c>
      <c r="L376" s="57">
        <v>0.98151600000000006</v>
      </c>
      <c r="M376" s="57">
        <v>1.034502</v>
      </c>
      <c r="N376" s="57">
        <v>1.034502</v>
      </c>
      <c r="O376" s="57">
        <v>1.0060169999999999</v>
      </c>
      <c r="P376" s="57">
        <v>1.0060169999999999</v>
      </c>
      <c r="Q376" s="57">
        <v>1.021862</v>
      </c>
      <c r="R376" s="57">
        <v>1.0060169999999999</v>
      </c>
      <c r="S376" s="57">
        <v>1.0060169999999999</v>
      </c>
      <c r="T376" s="57">
        <v>1.0274829999999999</v>
      </c>
      <c r="U376" s="57">
        <v>1.0274829999999999</v>
      </c>
      <c r="V376" s="57">
        <v>1.0528139999999999</v>
      </c>
      <c r="W376" s="57">
        <v>1.0801719999999999</v>
      </c>
      <c r="X376" s="57">
        <v>1.0801719999999999</v>
      </c>
      <c r="Y376" s="57">
        <v>1.050505</v>
      </c>
      <c r="Z376" s="57">
        <v>1.050505</v>
      </c>
      <c r="AA376" s="57">
        <v>0.98151600000000006</v>
      </c>
      <c r="AB376" s="57">
        <v>0.98151600000000006</v>
      </c>
      <c r="AC376" s="57">
        <v>0.97263500000000003</v>
      </c>
      <c r="AD376" s="57">
        <v>0.964889</v>
      </c>
      <c r="AE376" s="57">
        <v>1.03247</v>
      </c>
      <c r="AF376" s="57">
        <v>0.96911800000000003</v>
      </c>
      <c r="AG376" s="57">
        <v>0.96911800000000003</v>
      </c>
      <c r="AH376" s="57">
        <v>1.034502</v>
      </c>
      <c r="AI376" s="57">
        <v>1.034502</v>
      </c>
      <c r="AJ376" s="57">
        <v>1.0043960000000001</v>
      </c>
      <c r="AK376" s="57">
        <v>1.0043960000000001</v>
      </c>
      <c r="AL376" s="57">
        <v>1.0528139999999999</v>
      </c>
      <c r="AM376" s="57">
        <v>0.97263500000000003</v>
      </c>
      <c r="AN376" s="57">
        <v>0.97263500000000003</v>
      </c>
      <c r="AO376" s="57">
        <v>0.98151600000000006</v>
      </c>
      <c r="AP376" s="57">
        <v>1.0414870000000001</v>
      </c>
      <c r="AQ376" s="57">
        <v>1.0414870000000001</v>
      </c>
      <c r="AR376" s="57">
        <v>0.96963600000000005</v>
      </c>
      <c r="AS376" s="57">
        <v>0.96963600000000005</v>
      </c>
      <c r="AT376" s="57">
        <v>1.0060169999999999</v>
      </c>
    </row>
    <row r="377" spans="1:46" x14ac:dyDescent="0.25">
      <c r="A377" s="65">
        <v>2021</v>
      </c>
      <c r="B377" s="65">
        <v>12</v>
      </c>
      <c r="C377" s="63">
        <v>16</v>
      </c>
      <c r="D377" s="64">
        <v>16</v>
      </c>
      <c r="E377" s="5">
        <v>1.0274829999999999</v>
      </c>
      <c r="F377" s="57">
        <v>1.0274829999999999</v>
      </c>
      <c r="G377" s="57">
        <v>0.97534299999999996</v>
      </c>
      <c r="H377" s="57">
        <v>0.975352</v>
      </c>
      <c r="I377" s="57">
        <v>0.97795200000000004</v>
      </c>
      <c r="J377" s="57">
        <v>0.97795200000000004</v>
      </c>
      <c r="K377" s="57">
        <v>0.98151600000000006</v>
      </c>
      <c r="L377" s="57">
        <v>0.98151600000000006</v>
      </c>
      <c r="M377" s="57">
        <v>1.034502</v>
      </c>
      <c r="N377" s="57">
        <v>1.034502</v>
      </c>
      <c r="O377" s="57">
        <v>1.0060169999999999</v>
      </c>
      <c r="P377" s="57">
        <v>1.0060169999999999</v>
      </c>
      <c r="Q377" s="57">
        <v>1.021862</v>
      </c>
      <c r="R377" s="57">
        <v>1.0060169999999999</v>
      </c>
      <c r="S377" s="57">
        <v>1.0060169999999999</v>
      </c>
      <c r="T377" s="57">
        <v>1.0274829999999999</v>
      </c>
      <c r="U377" s="57">
        <v>1.0274829999999999</v>
      </c>
      <c r="V377" s="57">
        <v>1.0528139999999999</v>
      </c>
      <c r="W377" s="57">
        <v>1.0801719999999999</v>
      </c>
      <c r="X377" s="57">
        <v>1.0801719999999999</v>
      </c>
      <c r="Y377" s="57">
        <v>1.050505</v>
      </c>
      <c r="Z377" s="57">
        <v>1.050505</v>
      </c>
      <c r="AA377" s="57">
        <v>0.98151600000000006</v>
      </c>
      <c r="AB377" s="57">
        <v>0.98151600000000006</v>
      </c>
      <c r="AC377" s="57">
        <v>0.97263500000000003</v>
      </c>
      <c r="AD377" s="57">
        <v>0.964889</v>
      </c>
      <c r="AE377" s="57">
        <v>1.03247</v>
      </c>
      <c r="AF377" s="57">
        <v>0.96911800000000003</v>
      </c>
      <c r="AG377" s="57">
        <v>0.96911800000000003</v>
      </c>
      <c r="AH377" s="57">
        <v>1.034502</v>
      </c>
      <c r="AI377" s="57">
        <v>1.034502</v>
      </c>
      <c r="AJ377" s="57">
        <v>1.0043960000000001</v>
      </c>
      <c r="AK377" s="57">
        <v>1.0043960000000001</v>
      </c>
      <c r="AL377" s="57">
        <v>1.0528139999999999</v>
      </c>
      <c r="AM377" s="57">
        <v>0.97263500000000003</v>
      </c>
      <c r="AN377" s="57">
        <v>0.97263500000000003</v>
      </c>
      <c r="AO377" s="57">
        <v>0.98151600000000006</v>
      </c>
      <c r="AP377" s="57">
        <v>1.0414870000000001</v>
      </c>
      <c r="AQ377" s="57">
        <v>1.0414870000000001</v>
      </c>
      <c r="AR377" s="57">
        <v>0.96963600000000005</v>
      </c>
      <c r="AS377" s="57">
        <v>0.96963600000000005</v>
      </c>
      <c r="AT377" s="57">
        <v>1.0060169999999999</v>
      </c>
    </row>
    <row r="378" spans="1:46" x14ac:dyDescent="0.25">
      <c r="A378" s="65">
        <v>2021</v>
      </c>
      <c r="B378" s="65">
        <v>12</v>
      </c>
      <c r="C378" s="63">
        <v>16</v>
      </c>
      <c r="D378" s="64">
        <v>17</v>
      </c>
      <c r="E378" s="5">
        <v>1.0274829999999999</v>
      </c>
      <c r="F378" s="57">
        <v>1.0274829999999999</v>
      </c>
      <c r="G378" s="57">
        <v>0.97534299999999996</v>
      </c>
      <c r="H378" s="57">
        <v>0.975352</v>
      </c>
      <c r="I378" s="57">
        <v>0.97795200000000004</v>
      </c>
      <c r="J378" s="57">
        <v>0.97795200000000004</v>
      </c>
      <c r="K378" s="57">
        <v>0.98151600000000006</v>
      </c>
      <c r="L378" s="57">
        <v>0.98151600000000006</v>
      </c>
      <c r="M378" s="57">
        <v>1.034502</v>
      </c>
      <c r="N378" s="57">
        <v>1.034502</v>
      </c>
      <c r="O378" s="57">
        <v>1.0060169999999999</v>
      </c>
      <c r="P378" s="57">
        <v>1.0060169999999999</v>
      </c>
      <c r="Q378" s="57">
        <v>1.021862</v>
      </c>
      <c r="R378" s="57">
        <v>1.0060169999999999</v>
      </c>
      <c r="S378" s="57">
        <v>1.0060169999999999</v>
      </c>
      <c r="T378" s="57">
        <v>1.0274829999999999</v>
      </c>
      <c r="U378" s="57">
        <v>1.0274829999999999</v>
      </c>
      <c r="V378" s="57">
        <v>1.0528139999999999</v>
      </c>
      <c r="W378" s="57">
        <v>1.0801719999999999</v>
      </c>
      <c r="X378" s="57">
        <v>1.0801719999999999</v>
      </c>
      <c r="Y378" s="57">
        <v>1.050505</v>
      </c>
      <c r="Z378" s="57">
        <v>1.050505</v>
      </c>
      <c r="AA378" s="57">
        <v>0.98151600000000006</v>
      </c>
      <c r="AB378" s="57">
        <v>0.98151600000000006</v>
      </c>
      <c r="AC378" s="57">
        <v>0.97263500000000003</v>
      </c>
      <c r="AD378" s="57">
        <v>0.964889</v>
      </c>
      <c r="AE378" s="57">
        <v>1.03247</v>
      </c>
      <c r="AF378" s="57">
        <v>0.96911800000000003</v>
      </c>
      <c r="AG378" s="57">
        <v>0.96911800000000003</v>
      </c>
      <c r="AH378" s="57">
        <v>1.034502</v>
      </c>
      <c r="AI378" s="57">
        <v>1.034502</v>
      </c>
      <c r="AJ378" s="57">
        <v>1.0043960000000001</v>
      </c>
      <c r="AK378" s="57">
        <v>1.0043960000000001</v>
      </c>
      <c r="AL378" s="57">
        <v>1.0528139999999999</v>
      </c>
      <c r="AM378" s="57">
        <v>0.97263500000000003</v>
      </c>
      <c r="AN378" s="57">
        <v>0.97263500000000003</v>
      </c>
      <c r="AO378" s="57">
        <v>0.98151600000000006</v>
      </c>
      <c r="AP378" s="57">
        <v>1.0414870000000001</v>
      </c>
      <c r="AQ378" s="57">
        <v>1.0414870000000001</v>
      </c>
      <c r="AR378" s="57">
        <v>0.96963600000000005</v>
      </c>
      <c r="AS378" s="57">
        <v>0.96963600000000005</v>
      </c>
      <c r="AT378" s="57">
        <v>1.0060169999999999</v>
      </c>
    </row>
    <row r="379" spans="1:46" x14ac:dyDescent="0.25">
      <c r="A379" s="65">
        <v>2021</v>
      </c>
      <c r="B379" s="65">
        <v>12</v>
      </c>
      <c r="C379" s="63">
        <v>16</v>
      </c>
      <c r="D379" s="64">
        <v>18</v>
      </c>
      <c r="E379" s="5">
        <v>1.0274829999999999</v>
      </c>
      <c r="F379" s="57">
        <v>1.0274829999999999</v>
      </c>
      <c r="G379" s="57">
        <v>0.97534299999999996</v>
      </c>
      <c r="H379" s="57">
        <v>0.975352</v>
      </c>
      <c r="I379" s="57">
        <v>0.97795200000000004</v>
      </c>
      <c r="J379" s="57">
        <v>0.97795200000000004</v>
      </c>
      <c r="K379" s="57">
        <v>0.98151600000000006</v>
      </c>
      <c r="L379" s="57">
        <v>0.98151600000000006</v>
      </c>
      <c r="M379" s="57">
        <v>1.034502</v>
      </c>
      <c r="N379" s="57">
        <v>1.034502</v>
      </c>
      <c r="O379" s="57">
        <v>1.0060169999999999</v>
      </c>
      <c r="P379" s="57">
        <v>1.0060169999999999</v>
      </c>
      <c r="Q379" s="57">
        <v>1.021862</v>
      </c>
      <c r="R379" s="57">
        <v>1.0060169999999999</v>
      </c>
      <c r="S379" s="57">
        <v>1.0060169999999999</v>
      </c>
      <c r="T379" s="57">
        <v>1.0274829999999999</v>
      </c>
      <c r="U379" s="57">
        <v>1.0274829999999999</v>
      </c>
      <c r="V379" s="57">
        <v>1.0528139999999999</v>
      </c>
      <c r="W379" s="57">
        <v>1.0801719999999999</v>
      </c>
      <c r="X379" s="57">
        <v>1.0801719999999999</v>
      </c>
      <c r="Y379" s="57">
        <v>1.050505</v>
      </c>
      <c r="Z379" s="57">
        <v>1.050505</v>
      </c>
      <c r="AA379" s="57">
        <v>0.98151600000000006</v>
      </c>
      <c r="AB379" s="57">
        <v>0.98151600000000006</v>
      </c>
      <c r="AC379" s="57">
        <v>0.97263500000000003</v>
      </c>
      <c r="AD379" s="57">
        <v>0.964889</v>
      </c>
      <c r="AE379" s="57">
        <v>1.03247</v>
      </c>
      <c r="AF379" s="57">
        <v>0.96911800000000003</v>
      </c>
      <c r="AG379" s="57">
        <v>0.96911800000000003</v>
      </c>
      <c r="AH379" s="57">
        <v>1.034502</v>
      </c>
      <c r="AI379" s="57">
        <v>1.034502</v>
      </c>
      <c r="AJ379" s="57">
        <v>1.0043960000000001</v>
      </c>
      <c r="AK379" s="57">
        <v>1.0043960000000001</v>
      </c>
      <c r="AL379" s="57">
        <v>1.0528139999999999</v>
      </c>
      <c r="AM379" s="57">
        <v>0.97263500000000003</v>
      </c>
      <c r="AN379" s="57">
        <v>0.97263500000000003</v>
      </c>
      <c r="AO379" s="57">
        <v>0.98151600000000006</v>
      </c>
      <c r="AP379" s="57">
        <v>1.0414870000000001</v>
      </c>
      <c r="AQ379" s="57">
        <v>1.0414870000000001</v>
      </c>
      <c r="AR379" s="57">
        <v>0.96963600000000005</v>
      </c>
      <c r="AS379" s="57">
        <v>0.96963600000000005</v>
      </c>
      <c r="AT379" s="57">
        <v>1.0060169999999999</v>
      </c>
    </row>
    <row r="380" spans="1:46" x14ac:dyDescent="0.25">
      <c r="A380" s="65">
        <v>2021</v>
      </c>
      <c r="B380" s="65">
        <v>12</v>
      </c>
      <c r="C380" s="63">
        <v>16</v>
      </c>
      <c r="D380" s="64">
        <v>19</v>
      </c>
      <c r="E380" s="5">
        <v>1.0274829999999999</v>
      </c>
      <c r="F380" s="57">
        <v>1.0274829999999999</v>
      </c>
      <c r="G380" s="57">
        <v>0.97534299999999996</v>
      </c>
      <c r="H380" s="57">
        <v>0.975352</v>
      </c>
      <c r="I380" s="57">
        <v>0.97795200000000004</v>
      </c>
      <c r="J380" s="57">
        <v>0.97795200000000004</v>
      </c>
      <c r="K380" s="57">
        <v>0.98151600000000006</v>
      </c>
      <c r="L380" s="57">
        <v>0.98151600000000006</v>
      </c>
      <c r="M380" s="57">
        <v>1.034502</v>
      </c>
      <c r="N380" s="57">
        <v>1.034502</v>
      </c>
      <c r="O380" s="57">
        <v>1.0060169999999999</v>
      </c>
      <c r="P380" s="57">
        <v>1.0060169999999999</v>
      </c>
      <c r="Q380" s="57">
        <v>1.021862</v>
      </c>
      <c r="R380" s="57">
        <v>1.0060169999999999</v>
      </c>
      <c r="S380" s="57">
        <v>1.0060169999999999</v>
      </c>
      <c r="T380" s="57">
        <v>1.0274829999999999</v>
      </c>
      <c r="U380" s="57">
        <v>1.0274829999999999</v>
      </c>
      <c r="V380" s="57">
        <v>1.0528139999999999</v>
      </c>
      <c r="W380" s="57">
        <v>1.0801719999999999</v>
      </c>
      <c r="X380" s="57">
        <v>1.0801719999999999</v>
      </c>
      <c r="Y380" s="57">
        <v>1.050505</v>
      </c>
      <c r="Z380" s="57">
        <v>1.050505</v>
      </c>
      <c r="AA380" s="57">
        <v>0.98151600000000006</v>
      </c>
      <c r="AB380" s="57">
        <v>0.98151600000000006</v>
      </c>
      <c r="AC380" s="57">
        <v>0.97263500000000003</v>
      </c>
      <c r="AD380" s="57">
        <v>0.964889</v>
      </c>
      <c r="AE380" s="57">
        <v>1.03247</v>
      </c>
      <c r="AF380" s="57">
        <v>0.96911800000000003</v>
      </c>
      <c r="AG380" s="57">
        <v>0.96911800000000003</v>
      </c>
      <c r="AH380" s="57">
        <v>1.034502</v>
      </c>
      <c r="AI380" s="57">
        <v>1.034502</v>
      </c>
      <c r="AJ380" s="57">
        <v>1.0043960000000001</v>
      </c>
      <c r="AK380" s="57">
        <v>1.0043960000000001</v>
      </c>
      <c r="AL380" s="57">
        <v>1.0528139999999999</v>
      </c>
      <c r="AM380" s="57">
        <v>0.97263500000000003</v>
      </c>
      <c r="AN380" s="57">
        <v>0.97263500000000003</v>
      </c>
      <c r="AO380" s="57">
        <v>0.98151600000000006</v>
      </c>
      <c r="AP380" s="57">
        <v>1.0414870000000001</v>
      </c>
      <c r="AQ380" s="57">
        <v>1.0414870000000001</v>
      </c>
      <c r="AR380" s="57">
        <v>0.96963600000000005</v>
      </c>
      <c r="AS380" s="57">
        <v>0.96963600000000005</v>
      </c>
      <c r="AT380" s="57">
        <v>1.0060169999999999</v>
      </c>
    </row>
    <row r="381" spans="1:46" x14ac:dyDescent="0.25">
      <c r="A381" s="65">
        <v>2021</v>
      </c>
      <c r="B381" s="65">
        <v>12</v>
      </c>
      <c r="C381" s="63">
        <v>16</v>
      </c>
      <c r="D381" s="64">
        <v>20</v>
      </c>
      <c r="E381" s="5">
        <v>1.0274829999999999</v>
      </c>
      <c r="F381" s="57">
        <v>1.0274829999999999</v>
      </c>
      <c r="G381" s="57">
        <v>0.97534299999999996</v>
      </c>
      <c r="H381" s="57">
        <v>0.975352</v>
      </c>
      <c r="I381" s="57">
        <v>0.97795200000000004</v>
      </c>
      <c r="J381" s="57">
        <v>0.97795200000000004</v>
      </c>
      <c r="K381" s="57">
        <v>0.98151600000000006</v>
      </c>
      <c r="L381" s="57">
        <v>0.98151600000000006</v>
      </c>
      <c r="M381" s="57">
        <v>1.034502</v>
      </c>
      <c r="N381" s="57">
        <v>1.034502</v>
      </c>
      <c r="O381" s="57">
        <v>1.0060169999999999</v>
      </c>
      <c r="P381" s="57">
        <v>1.0060169999999999</v>
      </c>
      <c r="Q381" s="57">
        <v>1.021862</v>
      </c>
      <c r="R381" s="57">
        <v>1.0060169999999999</v>
      </c>
      <c r="S381" s="57">
        <v>1.0060169999999999</v>
      </c>
      <c r="T381" s="57">
        <v>1.0274829999999999</v>
      </c>
      <c r="U381" s="57">
        <v>1.0274829999999999</v>
      </c>
      <c r="V381" s="57">
        <v>1.0528139999999999</v>
      </c>
      <c r="W381" s="57">
        <v>1.0801719999999999</v>
      </c>
      <c r="X381" s="57">
        <v>1.0801719999999999</v>
      </c>
      <c r="Y381" s="57">
        <v>1.050505</v>
      </c>
      <c r="Z381" s="57">
        <v>1.050505</v>
      </c>
      <c r="AA381" s="57">
        <v>0.98151600000000006</v>
      </c>
      <c r="AB381" s="57">
        <v>0.98151600000000006</v>
      </c>
      <c r="AC381" s="57">
        <v>0.97263500000000003</v>
      </c>
      <c r="AD381" s="57">
        <v>0.964889</v>
      </c>
      <c r="AE381" s="57">
        <v>1.03247</v>
      </c>
      <c r="AF381" s="57">
        <v>0.96911800000000003</v>
      </c>
      <c r="AG381" s="57">
        <v>0.96911800000000003</v>
      </c>
      <c r="AH381" s="57">
        <v>1.034502</v>
      </c>
      <c r="AI381" s="57">
        <v>1.034502</v>
      </c>
      <c r="AJ381" s="57">
        <v>1.0043960000000001</v>
      </c>
      <c r="AK381" s="57">
        <v>1.0043960000000001</v>
      </c>
      <c r="AL381" s="57">
        <v>1.0528139999999999</v>
      </c>
      <c r="AM381" s="57">
        <v>0.97263500000000003</v>
      </c>
      <c r="AN381" s="57">
        <v>0.97263500000000003</v>
      </c>
      <c r="AO381" s="57">
        <v>0.98151600000000006</v>
      </c>
      <c r="AP381" s="57">
        <v>1.0414870000000001</v>
      </c>
      <c r="AQ381" s="57">
        <v>1.0414870000000001</v>
      </c>
      <c r="AR381" s="57">
        <v>0.96963600000000005</v>
      </c>
      <c r="AS381" s="57">
        <v>0.96963600000000005</v>
      </c>
      <c r="AT381" s="57">
        <v>1.0060169999999999</v>
      </c>
    </row>
    <row r="382" spans="1:46" x14ac:dyDescent="0.25">
      <c r="A382" s="65">
        <v>2021</v>
      </c>
      <c r="B382" s="65">
        <v>12</v>
      </c>
      <c r="C382" s="63">
        <v>16</v>
      </c>
      <c r="D382" s="64">
        <v>21</v>
      </c>
      <c r="E382" s="5">
        <v>1.0274829999999999</v>
      </c>
      <c r="F382" s="57">
        <v>1.0274829999999999</v>
      </c>
      <c r="G382" s="57">
        <v>0.97534299999999996</v>
      </c>
      <c r="H382" s="57">
        <v>0.975352</v>
      </c>
      <c r="I382" s="57">
        <v>0.97795200000000004</v>
      </c>
      <c r="J382" s="57">
        <v>0.97795200000000004</v>
      </c>
      <c r="K382" s="57">
        <v>0.98151600000000006</v>
      </c>
      <c r="L382" s="57">
        <v>0.98151600000000006</v>
      </c>
      <c r="M382" s="57">
        <v>1.034502</v>
      </c>
      <c r="N382" s="57">
        <v>1.034502</v>
      </c>
      <c r="O382" s="57">
        <v>1.0060169999999999</v>
      </c>
      <c r="P382" s="57">
        <v>1.0060169999999999</v>
      </c>
      <c r="Q382" s="57">
        <v>1.021862</v>
      </c>
      <c r="R382" s="57">
        <v>1.0060169999999999</v>
      </c>
      <c r="S382" s="57">
        <v>1.0060169999999999</v>
      </c>
      <c r="T382" s="57">
        <v>1.0274829999999999</v>
      </c>
      <c r="U382" s="57">
        <v>1.0274829999999999</v>
      </c>
      <c r="V382" s="57">
        <v>1.0528139999999999</v>
      </c>
      <c r="W382" s="57">
        <v>1.0801719999999999</v>
      </c>
      <c r="X382" s="57">
        <v>1.0801719999999999</v>
      </c>
      <c r="Y382" s="57">
        <v>1.050505</v>
      </c>
      <c r="Z382" s="57">
        <v>1.050505</v>
      </c>
      <c r="AA382" s="57">
        <v>0.98151600000000006</v>
      </c>
      <c r="AB382" s="57">
        <v>0.98151600000000006</v>
      </c>
      <c r="AC382" s="57">
        <v>0.97263500000000003</v>
      </c>
      <c r="AD382" s="57">
        <v>0.964889</v>
      </c>
      <c r="AE382" s="57">
        <v>1.03247</v>
      </c>
      <c r="AF382" s="57">
        <v>0.96911800000000003</v>
      </c>
      <c r="AG382" s="57">
        <v>0.96911800000000003</v>
      </c>
      <c r="AH382" s="57">
        <v>1.034502</v>
      </c>
      <c r="AI382" s="57">
        <v>1.034502</v>
      </c>
      <c r="AJ382" s="57">
        <v>1.0043960000000001</v>
      </c>
      <c r="AK382" s="57">
        <v>1.0043960000000001</v>
      </c>
      <c r="AL382" s="57">
        <v>1.0528139999999999</v>
      </c>
      <c r="AM382" s="57">
        <v>0.97263500000000003</v>
      </c>
      <c r="AN382" s="57">
        <v>0.97263500000000003</v>
      </c>
      <c r="AO382" s="57">
        <v>0.98151600000000006</v>
      </c>
      <c r="AP382" s="57">
        <v>1.0414870000000001</v>
      </c>
      <c r="AQ382" s="57">
        <v>1.0414870000000001</v>
      </c>
      <c r="AR382" s="57">
        <v>0.96963600000000005</v>
      </c>
      <c r="AS382" s="57">
        <v>0.96963600000000005</v>
      </c>
      <c r="AT382" s="57">
        <v>1.0060169999999999</v>
      </c>
    </row>
    <row r="383" spans="1:46" x14ac:dyDescent="0.25">
      <c r="A383" s="65">
        <v>2021</v>
      </c>
      <c r="B383" s="65">
        <v>12</v>
      </c>
      <c r="C383" s="63">
        <v>16</v>
      </c>
      <c r="D383" s="64">
        <v>22</v>
      </c>
      <c r="E383" s="5">
        <v>1.0274829999999999</v>
      </c>
      <c r="F383" s="57">
        <v>1.0274829999999999</v>
      </c>
      <c r="G383" s="57">
        <v>0.97534299999999996</v>
      </c>
      <c r="H383" s="57">
        <v>0.975352</v>
      </c>
      <c r="I383" s="57">
        <v>0.97795200000000004</v>
      </c>
      <c r="J383" s="57">
        <v>0.97795200000000004</v>
      </c>
      <c r="K383" s="57">
        <v>0.98151600000000006</v>
      </c>
      <c r="L383" s="57">
        <v>0.98151600000000006</v>
      </c>
      <c r="M383" s="57">
        <v>1.034502</v>
      </c>
      <c r="N383" s="57">
        <v>1.034502</v>
      </c>
      <c r="O383" s="57">
        <v>1.0060169999999999</v>
      </c>
      <c r="P383" s="57">
        <v>1.0060169999999999</v>
      </c>
      <c r="Q383" s="57">
        <v>1.021862</v>
      </c>
      <c r="R383" s="57">
        <v>1.0060169999999999</v>
      </c>
      <c r="S383" s="57">
        <v>1.0060169999999999</v>
      </c>
      <c r="T383" s="57">
        <v>1.0274829999999999</v>
      </c>
      <c r="U383" s="57">
        <v>1.0274829999999999</v>
      </c>
      <c r="V383" s="57">
        <v>1.0528139999999999</v>
      </c>
      <c r="W383" s="57">
        <v>1.0801719999999999</v>
      </c>
      <c r="X383" s="57">
        <v>1.0801719999999999</v>
      </c>
      <c r="Y383" s="57">
        <v>1.050505</v>
      </c>
      <c r="Z383" s="57">
        <v>1.050505</v>
      </c>
      <c r="AA383" s="57">
        <v>0.98151600000000006</v>
      </c>
      <c r="AB383" s="57">
        <v>0.98151600000000006</v>
      </c>
      <c r="AC383" s="57">
        <v>0.97263500000000003</v>
      </c>
      <c r="AD383" s="57">
        <v>0.964889</v>
      </c>
      <c r="AE383" s="57">
        <v>1.03247</v>
      </c>
      <c r="AF383" s="57">
        <v>0.96911800000000003</v>
      </c>
      <c r="AG383" s="57">
        <v>0.96911800000000003</v>
      </c>
      <c r="AH383" s="57">
        <v>1.034502</v>
      </c>
      <c r="AI383" s="57">
        <v>1.034502</v>
      </c>
      <c r="AJ383" s="57">
        <v>1.0043960000000001</v>
      </c>
      <c r="AK383" s="57">
        <v>1.0043960000000001</v>
      </c>
      <c r="AL383" s="57">
        <v>1.0528139999999999</v>
      </c>
      <c r="AM383" s="57">
        <v>0.97263500000000003</v>
      </c>
      <c r="AN383" s="57">
        <v>0.97263500000000003</v>
      </c>
      <c r="AO383" s="57">
        <v>0.98151600000000006</v>
      </c>
      <c r="AP383" s="57">
        <v>1.0414870000000001</v>
      </c>
      <c r="AQ383" s="57">
        <v>1.0414870000000001</v>
      </c>
      <c r="AR383" s="57">
        <v>0.96963600000000005</v>
      </c>
      <c r="AS383" s="57">
        <v>0.96963600000000005</v>
      </c>
      <c r="AT383" s="57">
        <v>1.0060169999999999</v>
      </c>
    </row>
    <row r="384" spans="1:46" x14ac:dyDescent="0.25">
      <c r="A384" s="65">
        <v>2021</v>
      </c>
      <c r="B384" s="65">
        <v>12</v>
      </c>
      <c r="C384" s="63">
        <v>16</v>
      </c>
      <c r="D384" s="64">
        <v>23</v>
      </c>
      <c r="E384" s="5">
        <v>1.0274829999999999</v>
      </c>
      <c r="F384" s="57">
        <v>1.0274829999999999</v>
      </c>
      <c r="G384" s="57">
        <v>0.97534299999999996</v>
      </c>
      <c r="H384" s="57">
        <v>0.975352</v>
      </c>
      <c r="I384" s="57">
        <v>0.97795200000000004</v>
      </c>
      <c r="J384" s="57">
        <v>0.97795200000000004</v>
      </c>
      <c r="K384" s="57">
        <v>0.98151600000000006</v>
      </c>
      <c r="L384" s="57">
        <v>0.98151600000000006</v>
      </c>
      <c r="M384" s="57">
        <v>1.034502</v>
      </c>
      <c r="N384" s="57">
        <v>1.034502</v>
      </c>
      <c r="O384" s="57">
        <v>1.0060169999999999</v>
      </c>
      <c r="P384" s="57">
        <v>1.0060169999999999</v>
      </c>
      <c r="Q384" s="57">
        <v>1.021862</v>
      </c>
      <c r="R384" s="57">
        <v>1.0060169999999999</v>
      </c>
      <c r="S384" s="57">
        <v>1.0060169999999999</v>
      </c>
      <c r="T384" s="57">
        <v>1.0274829999999999</v>
      </c>
      <c r="U384" s="57">
        <v>1.0274829999999999</v>
      </c>
      <c r="V384" s="57">
        <v>1.0528139999999999</v>
      </c>
      <c r="W384" s="57">
        <v>1.0801719999999999</v>
      </c>
      <c r="X384" s="57">
        <v>1.0801719999999999</v>
      </c>
      <c r="Y384" s="57">
        <v>1.050505</v>
      </c>
      <c r="Z384" s="57">
        <v>1.050505</v>
      </c>
      <c r="AA384" s="57">
        <v>0.98151600000000006</v>
      </c>
      <c r="AB384" s="57">
        <v>0.98151600000000006</v>
      </c>
      <c r="AC384" s="57">
        <v>0.97263500000000003</v>
      </c>
      <c r="AD384" s="57">
        <v>0.964889</v>
      </c>
      <c r="AE384" s="57">
        <v>1.03247</v>
      </c>
      <c r="AF384" s="57">
        <v>0.96911800000000003</v>
      </c>
      <c r="AG384" s="57">
        <v>0.96911800000000003</v>
      </c>
      <c r="AH384" s="57">
        <v>1.034502</v>
      </c>
      <c r="AI384" s="57">
        <v>1.034502</v>
      </c>
      <c r="AJ384" s="57">
        <v>1.0043960000000001</v>
      </c>
      <c r="AK384" s="57">
        <v>1.0043960000000001</v>
      </c>
      <c r="AL384" s="57">
        <v>1.0528139999999999</v>
      </c>
      <c r="AM384" s="57">
        <v>0.97263500000000003</v>
      </c>
      <c r="AN384" s="57">
        <v>0.97263500000000003</v>
      </c>
      <c r="AO384" s="57">
        <v>0.98151600000000006</v>
      </c>
      <c r="AP384" s="57">
        <v>1.0414870000000001</v>
      </c>
      <c r="AQ384" s="57">
        <v>1.0414870000000001</v>
      </c>
      <c r="AR384" s="57">
        <v>0.96963600000000005</v>
      </c>
      <c r="AS384" s="57">
        <v>0.96963600000000005</v>
      </c>
      <c r="AT384" s="57">
        <v>1.0060169999999999</v>
      </c>
    </row>
    <row r="385" spans="1:46" x14ac:dyDescent="0.25">
      <c r="A385" s="65">
        <v>2021</v>
      </c>
      <c r="B385" s="65">
        <v>12</v>
      </c>
      <c r="C385" s="63">
        <v>16</v>
      </c>
      <c r="D385" s="64">
        <v>24</v>
      </c>
      <c r="E385" s="5">
        <v>1.0274829999999999</v>
      </c>
      <c r="F385" s="57">
        <v>1.0274829999999999</v>
      </c>
      <c r="G385" s="57">
        <v>0.97534299999999996</v>
      </c>
      <c r="H385" s="57">
        <v>0.975352</v>
      </c>
      <c r="I385" s="57">
        <v>0.97795200000000004</v>
      </c>
      <c r="J385" s="57">
        <v>0.97795200000000004</v>
      </c>
      <c r="K385" s="57">
        <v>0.98151600000000006</v>
      </c>
      <c r="L385" s="57">
        <v>0.98151600000000006</v>
      </c>
      <c r="M385" s="57">
        <v>1.034502</v>
      </c>
      <c r="N385" s="57">
        <v>1.034502</v>
      </c>
      <c r="O385" s="57">
        <v>1.0060169999999999</v>
      </c>
      <c r="P385" s="57">
        <v>1.0060169999999999</v>
      </c>
      <c r="Q385" s="57">
        <v>1.021862</v>
      </c>
      <c r="R385" s="57">
        <v>1.0060169999999999</v>
      </c>
      <c r="S385" s="57">
        <v>1.0060169999999999</v>
      </c>
      <c r="T385" s="57">
        <v>1.0274829999999999</v>
      </c>
      <c r="U385" s="57">
        <v>1.0274829999999999</v>
      </c>
      <c r="V385" s="57">
        <v>1.0528139999999999</v>
      </c>
      <c r="W385" s="57">
        <v>1.0801719999999999</v>
      </c>
      <c r="X385" s="57">
        <v>1.0801719999999999</v>
      </c>
      <c r="Y385" s="57">
        <v>1.050505</v>
      </c>
      <c r="Z385" s="57">
        <v>1.050505</v>
      </c>
      <c r="AA385" s="57">
        <v>0.98151600000000006</v>
      </c>
      <c r="AB385" s="57">
        <v>0.98151600000000006</v>
      </c>
      <c r="AC385" s="57">
        <v>0.97263500000000003</v>
      </c>
      <c r="AD385" s="57">
        <v>0.964889</v>
      </c>
      <c r="AE385" s="57">
        <v>1.03247</v>
      </c>
      <c r="AF385" s="57">
        <v>0.96911800000000003</v>
      </c>
      <c r="AG385" s="57">
        <v>0.96911800000000003</v>
      </c>
      <c r="AH385" s="57">
        <v>1.034502</v>
      </c>
      <c r="AI385" s="57">
        <v>1.034502</v>
      </c>
      <c r="AJ385" s="57">
        <v>1.0043960000000001</v>
      </c>
      <c r="AK385" s="57">
        <v>1.0043960000000001</v>
      </c>
      <c r="AL385" s="57">
        <v>1.0528139999999999</v>
      </c>
      <c r="AM385" s="57">
        <v>0.97263500000000003</v>
      </c>
      <c r="AN385" s="57">
        <v>0.97263500000000003</v>
      </c>
      <c r="AO385" s="57">
        <v>0.98151600000000006</v>
      </c>
      <c r="AP385" s="57">
        <v>1.0414870000000001</v>
      </c>
      <c r="AQ385" s="57">
        <v>1.0414870000000001</v>
      </c>
      <c r="AR385" s="57">
        <v>0.96963600000000005</v>
      </c>
      <c r="AS385" s="57">
        <v>0.96963600000000005</v>
      </c>
      <c r="AT385" s="57">
        <v>1.0060169999999999</v>
      </c>
    </row>
    <row r="386" spans="1:46" x14ac:dyDescent="0.25">
      <c r="A386" s="65">
        <v>2021</v>
      </c>
      <c r="B386" s="65">
        <v>12</v>
      </c>
      <c r="C386" s="63">
        <v>17</v>
      </c>
      <c r="D386" s="64">
        <v>1</v>
      </c>
      <c r="E386" s="5">
        <v>1.025444</v>
      </c>
      <c r="F386" s="57">
        <v>1.025444</v>
      </c>
      <c r="G386" s="57">
        <v>0.97550099999999995</v>
      </c>
      <c r="H386" s="57">
        <v>0.975518</v>
      </c>
      <c r="I386" s="57">
        <v>0.97820300000000004</v>
      </c>
      <c r="J386" s="57">
        <v>0.97820300000000004</v>
      </c>
      <c r="K386" s="57">
        <v>0.98177000000000003</v>
      </c>
      <c r="L386" s="57">
        <v>0.98177000000000003</v>
      </c>
      <c r="M386" s="57">
        <v>1.0333859999999999</v>
      </c>
      <c r="N386" s="57">
        <v>1.0333859999999999</v>
      </c>
      <c r="O386" s="57">
        <v>1.0031669999999999</v>
      </c>
      <c r="P386" s="57">
        <v>1.0031669999999999</v>
      </c>
      <c r="Q386" s="57">
        <v>1.015733</v>
      </c>
      <c r="R386" s="57">
        <v>1.0031669999999999</v>
      </c>
      <c r="S386" s="57">
        <v>1.0031669999999999</v>
      </c>
      <c r="T386" s="57">
        <v>1.025444</v>
      </c>
      <c r="U386" s="57">
        <v>1.025444</v>
      </c>
      <c r="V386" s="57">
        <v>1.0520640000000001</v>
      </c>
      <c r="W386" s="57">
        <v>1.080066</v>
      </c>
      <c r="X386" s="57">
        <v>1.080066</v>
      </c>
      <c r="Y386" s="57">
        <v>1.0493380000000001</v>
      </c>
      <c r="Z386" s="57">
        <v>1.0493380000000001</v>
      </c>
      <c r="AA386" s="57">
        <v>0.98177000000000003</v>
      </c>
      <c r="AB386" s="57">
        <v>0.98177000000000003</v>
      </c>
      <c r="AC386" s="57">
        <v>0.97512399999999999</v>
      </c>
      <c r="AD386" s="57">
        <v>0.9677</v>
      </c>
      <c r="AE386" s="57">
        <v>1.04484</v>
      </c>
      <c r="AF386" s="57">
        <v>0.97176600000000002</v>
      </c>
      <c r="AG386" s="57">
        <v>0.97176600000000002</v>
      </c>
      <c r="AH386" s="57">
        <v>1.0333859999999999</v>
      </c>
      <c r="AI386" s="57">
        <v>1.0333859999999999</v>
      </c>
      <c r="AJ386" s="57">
        <v>1.0162709999999999</v>
      </c>
      <c r="AK386" s="57">
        <v>1.0162709999999999</v>
      </c>
      <c r="AL386" s="57">
        <v>1.0520640000000001</v>
      </c>
      <c r="AM386" s="57">
        <v>0.97512399999999999</v>
      </c>
      <c r="AN386" s="57">
        <v>0.97512399999999999</v>
      </c>
      <c r="AO386" s="57">
        <v>0.98177000000000003</v>
      </c>
      <c r="AP386" s="57">
        <v>1.039509</v>
      </c>
      <c r="AQ386" s="57">
        <v>1.039509</v>
      </c>
      <c r="AR386" s="57">
        <v>0.97253699999999998</v>
      </c>
      <c r="AS386" s="57">
        <v>0.97253699999999998</v>
      </c>
      <c r="AT386" s="57">
        <v>1.0031669999999999</v>
      </c>
    </row>
    <row r="387" spans="1:46" x14ac:dyDescent="0.25">
      <c r="A387" s="65">
        <v>2021</v>
      </c>
      <c r="B387" s="65">
        <v>12</v>
      </c>
      <c r="C387" s="63">
        <v>17</v>
      </c>
      <c r="D387" s="64">
        <v>2</v>
      </c>
      <c r="E387" s="5">
        <v>1.025444</v>
      </c>
      <c r="F387" s="57">
        <v>1.025444</v>
      </c>
      <c r="G387" s="57">
        <v>0.97550099999999995</v>
      </c>
      <c r="H387" s="57">
        <v>0.975518</v>
      </c>
      <c r="I387" s="57">
        <v>0.97820300000000004</v>
      </c>
      <c r="J387" s="57">
        <v>0.97820300000000004</v>
      </c>
      <c r="K387" s="57">
        <v>0.98177000000000003</v>
      </c>
      <c r="L387" s="57">
        <v>0.98177000000000003</v>
      </c>
      <c r="M387" s="57">
        <v>1.0333859999999999</v>
      </c>
      <c r="N387" s="57">
        <v>1.0333859999999999</v>
      </c>
      <c r="O387" s="57">
        <v>1.0031669999999999</v>
      </c>
      <c r="P387" s="57">
        <v>1.0031669999999999</v>
      </c>
      <c r="Q387" s="57">
        <v>1.015733</v>
      </c>
      <c r="R387" s="57">
        <v>1.0031669999999999</v>
      </c>
      <c r="S387" s="57">
        <v>1.0031669999999999</v>
      </c>
      <c r="T387" s="57">
        <v>1.025444</v>
      </c>
      <c r="U387" s="57">
        <v>1.025444</v>
      </c>
      <c r="V387" s="57">
        <v>1.0520640000000001</v>
      </c>
      <c r="W387" s="57">
        <v>1.080066</v>
      </c>
      <c r="X387" s="57">
        <v>1.080066</v>
      </c>
      <c r="Y387" s="57">
        <v>1.0493380000000001</v>
      </c>
      <c r="Z387" s="57">
        <v>1.0493380000000001</v>
      </c>
      <c r="AA387" s="57">
        <v>0.98177000000000003</v>
      </c>
      <c r="AB387" s="57">
        <v>0.98177000000000003</v>
      </c>
      <c r="AC387" s="57">
        <v>0.97512399999999999</v>
      </c>
      <c r="AD387" s="57">
        <v>0.9677</v>
      </c>
      <c r="AE387" s="57">
        <v>1.04484</v>
      </c>
      <c r="AF387" s="57">
        <v>0.97176600000000002</v>
      </c>
      <c r="AG387" s="57">
        <v>0.97176600000000002</v>
      </c>
      <c r="AH387" s="57">
        <v>1.0333859999999999</v>
      </c>
      <c r="AI387" s="57">
        <v>1.0333859999999999</v>
      </c>
      <c r="AJ387" s="57">
        <v>1.0162709999999999</v>
      </c>
      <c r="AK387" s="57">
        <v>1.0162709999999999</v>
      </c>
      <c r="AL387" s="57">
        <v>1.0520640000000001</v>
      </c>
      <c r="AM387" s="57">
        <v>0.97512399999999999</v>
      </c>
      <c r="AN387" s="57">
        <v>0.97512399999999999</v>
      </c>
      <c r="AO387" s="57">
        <v>0.98177000000000003</v>
      </c>
      <c r="AP387" s="57">
        <v>1.039509</v>
      </c>
      <c r="AQ387" s="57">
        <v>1.039509</v>
      </c>
      <c r="AR387" s="57">
        <v>0.97253699999999998</v>
      </c>
      <c r="AS387" s="57">
        <v>0.97253699999999998</v>
      </c>
      <c r="AT387" s="57">
        <v>1.0031669999999999</v>
      </c>
    </row>
    <row r="388" spans="1:46" x14ac:dyDescent="0.25">
      <c r="A388" s="65">
        <v>2021</v>
      </c>
      <c r="B388" s="65">
        <v>12</v>
      </c>
      <c r="C388" s="63">
        <v>17</v>
      </c>
      <c r="D388" s="64">
        <v>3</v>
      </c>
      <c r="E388" s="5">
        <v>1.025444</v>
      </c>
      <c r="F388" s="57">
        <v>1.025444</v>
      </c>
      <c r="G388" s="57">
        <v>0.97550099999999995</v>
      </c>
      <c r="H388" s="57">
        <v>0.975518</v>
      </c>
      <c r="I388" s="57">
        <v>0.97820300000000004</v>
      </c>
      <c r="J388" s="57">
        <v>0.97820300000000004</v>
      </c>
      <c r="K388" s="57">
        <v>0.98177000000000003</v>
      </c>
      <c r="L388" s="57">
        <v>0.98177000000000003</v>
      </c>
      <c r="M388" s="57">
        <v>1.0333859999999999</v>
      </c>
      <c r="N388" s="57">
        <v>1.0333859999999999</v>
      </c>
      <c r="O388" s="57">
        <v>1.0031669999999999</v>
      </c>
      <c r="P388" s="57">
        <v>1.0031669999999999</v>
      </c>
      <c r="Q388" s="57">
        <v>1.015733</v>
      </c>
      <c r="R388" s="57">
        <v>1.0031669999999999</v>
      </c>
      <c r="S388" s="57">
        <v>1.0031669999999999</v>
      </c>
      <c r="T388" s="57">
        <v>1.025444</v>
      </c>
      <c r="U388" s="57">
        <v>1.025444</v>
      </c>
      <c r="V388" s="57">
        <v>1.0520640000000001</v>
      </c>
      <c r="W388" s="57">
        <v>1.080066</v>
      </c>
      <c r="X388" s="57">
        <v>1.080066</v>
      </c>
      <c r="Y388" s="57">
        <v>1.0493380000000001</v>
      </c>
      <c r="Z388" s="57">
        <v>1.0493380000000001</v>
      </c>
      <c r="AA388" s="57">
        <v>0.98177000000000003</v>
      </c>
      <c r="AB388" s="57">
        <v>0.98177000000000003</v>
      </c>
      <c r="AC388" s="57">
        <v>0.97512399999999999</v>
      </c>
      <c r="AD388" s="57">
        <v>0.9677</v>
      </c>
      <c r="AE388" s="57">
        <v>1.04484</v>
      </c>
      <c r="AF388" s="57">
        <v>0.97176600000000002</v>
      </c>
      <c r="AG388" s="57">
        <v>0.97176600000000002</v>
      </c>
      <c r="AH388" s="57">
        <v>1.0333859999999999</v>
      </c>
      <c r="AI388" s="57">
        <v>1.0333859999999999</v>
      </c>
      <c r="AJ388" s="57">
        <v>1.0162709999999999</v>
      </c>
      <c r="AK388" s="57">
        <v>1.0162709999999999</v>
      </c>
      <c r="AL388" s="57">
        <v>1.0520640000000001</v>
      </c>
      <c r="AM388" s="57">
        <v>0.97512399999999999</v>
      </c>
      <c r="AN388" s="57">
        <v>0.97512399999999999</v>
      </c>
      <c r="AO388" s="57">
        <v>0.98177000000000003</v>
      </c>
      <c r="AP388" s="57">
        <v>1.039509</v>
      </c>
      <c r="AQ388" s="57">
        <v>1.039509</v>
      </c>
      <c r="AR388" s="57">
        <v>0.97253699999999998</v>
      </c>
      <c r="AS388" s="57">
        <v>0.97253699999999998</v>
      </c>
      <c r="AT388" s="57">
        <v>1.0031669999999999</v>
      </c>
    </row>
    <row r="389" spans="1:46" x14ac:dyDescent="0.25">
      <c r="A389" s="65">
        <v>2021</v>
      </c>
      <c r="B389" s="65">
        <v>12</v>
      </c>
      <c r="C389" s="63">
        <v>17</v>
      </c>
      <c r="D389" s="64">
        <v>4</v>
      </c>
      <c r="E389" s="5">
        <v>1.025444</v>
      </c>
      <c r="F389" s="57">
        <v>1.025444</v>
      </c>
      <c r="G389" s="57">
        <v>0.97550099999999995</v>
      </c>
      <c r="H389" s="57">
        <v>0.975518</v>
      </c>
      <c r="I389" s="57">
        <v>0.97820300000000004</v>
      </c>
      <c r="J389" s="57">
        <v>0.97820300000000004</v>
      </c>
      <c r="K389" s="57">
        <v>0.98177000000000003</v>
      </c>
      <c r="L389" s="57">
        <v>0.98177000000000003</v>
      </c>
      <c r="M389" s="57">
        <v>1.0333859999999999</v>
      </c>
      <c r="N389" s="57">
        <v>1.0333859999999999</v>
      </c>
      <c r="O389" s="57">
        <v>1.0031669999999999</v>
      </c>
      <c r="P389" s="57">
        <v>1.0031669999999999</v>
      </c>
      <c r="Q389" s="57">
        <v>1.015733</v>
      </c>
      <c r="R389" s="57">
        <v>1.0031669999999999</v>
      </c>
      <c r="S389" s="57">
        <v>1.0031669999999999</v>
      </c>
      <c r="T389" s="57">
        <v>1.025444</v>
      </c>
      <c r="U389" s="57">
        <v>1.025444</v>
      </c>
      <c r="V389" s="57">
        <v>1.0520640000000001</v>
      </c>
      <c r="W389" s="57">
        <v>1.080066</v>
      </c>
      <c r="X389" s="57">
        <v>1.080066</v>
      </c>
      <c r="Y389" s="57">
        <v>1.0493380000000001</v>
      </c>
      <c r="Z389" s="57">
        <v>1.0493380000000001</v>
      </c>
      <c r="AA389" s="57">
        <v>0.98177000000000003</v>
      </c>
      <c r="AB389" s="57">
        <v>0.98177000000000003</v>
      </c>
      <c r="AC389" s="57">
        <v>0.97512399999999999</v>
      </c>
      <c r="AD389" s="57">
        <v>0.9677</v>
      </c>
      <c r="AE389" s="57">
        <v>1.04484</v>
      </c>
      <c r="AF389" s="57">
        <v>0.97176600000000002</v>
      </c>
      <c r="AG389" s="57">
        <v>0.97176600000000002</v>
      </c>
      <c r="AH389" s="57">
        <v>1.0333859999999999</v>
      </c>
      <c r="AI389" s="57">
        <v>1.0333859999999999</v>
      </c>
      <c r="AJ389" s="57">
        <v>1.0162709999999999</v>
      </c>
      <c r="AK389" s="57">
        <v>1.0162709999999999</v>
      </c>
      <c r="AL389" s="57">
        <v>1.0520640000000001</v>
      </c>
      <c r="AM389" s="57">
        <v>0.97512399999999999</v>
      </c>
      <c r="AN389" s="57">
        <v>0.97512399999999999</v>
      </c>
      <c r="AO389" s="57">
        <v>0.98177000000000003</v>
      </c>
      <c r="AP389" s="57">
        <v>1.039509</v>
      </c>
      <c r="AQ389" s="57">
        <v>1.039509</v>
      </c>
      <c r="AR389" s="57">
        <v>0.97253699999999998</v>
      </c>
      <c r="AS389" s="57">
        <v>0.97253699999999998</v>
      </c>
      <c r="AT389" s="57">
        <v>1.0031669999999999</v>
      </c>
    </row>
    <row r="390" spans="1:46" x14ac:dyDescent="0.25">
      <c r="A390" s="65">
        <v>2021</v>
      </c>
      <c r="B390" s="65">
        <v>12</v>
      </c>
      <c r="C390" s="63">
        <v>17</v>
      </c>
      <c r="D390" s="64">
        <v>5</v>
      </c>
      <c r="E390" s="5">
        <v>1.025444</v>
      </c>
      <c r="F390" s="57">
        <v>1.025444</v>
      </c>
      <c r="G390" s="57">
        <v>0.97550099999999995</v>
      </c>
      <c r="H390" s="57">
        <v>0.975518</v>
      </c>
      <c r="I390" s="57">
        <v>0.97820300000000004</v>
      </c>
      <c r="J390" s="57">
        <v>0.97820300000000004</v>
      </c>
      <c r="K390" s="57">
        <v>0.98177000000000003</v>
      </c>
      <c r="L390" s="57">
        <v>0.98177000000000003</v>
      </c>
      <c r="M390" s="57">
        <v>1.0333859999999999</v>
      </c>
      <c r="N390" s="57">
        <v>1.0333859999999999</v>
      </c>
      <c r="O390" s="57">
        <v>1.0031669999999999</v>
      </c>
      <c r="P390" s="57">
        <v>1.0031669999999999</v>
      </c>
      <c r="Q390" s="57">
        <v>1.015733</v>
      </c>
      <c r="R390" s="57">
        <v>1.0031669999999999</v>
      </c>
      <c r="S390" s="57">
        <v>1.0031669999999999</v>
      </c>
      <c r="T390" s="57">
        <v>1.025444</v>
      </c>
      <c r="U390" s="57">
        <v>1.025444</v>
      </c>
      <c r="V390" s="57">
        <v>1.0520640000000001</v>
      </c>
      <c r="W390" s="57">
        <v>1.080066</v>
      </c>
      <c r="X390" s="57">
        <v>1.080066</v>
      </c>
      <c r="Y390" s="57">
        <v>1.0493380000000001</v>
      </c>
      <c r="Z390" s="57">
        <v>1.0493380000000001</v>
      </c>
      <c r="AA390" s="57">
        <v>0.98177000000000003</v>
      </c>
      <c r="AB390" s="57">
        <v>0.98177000000000003</v>
      </c>
      <c r="AC390" s="57">
        <v>0.97512399999999999</v>
      </c>
      <c r="AD390" s="57">
        <v>0.9677</v>
      </c>
      <c r="AE390" s="57">
        <v>1.04484</v>
      </c>
      <c r="AF390" s="57">
        <v>0.97176600000000002</v>
      </c>
      <c r="AG390" s="57">
        <v>0.97176600000000002</v>
      </c>
      <c r="AH390" s="57">
        <v>1.0333859999999999</v>
      </c>
      <c r="AI390" s="57">
        <v>1.0333859999999999</v>
      </c>
      <c r="AJ390" s="57">
        <v>1.0162709999999999</v>
      </c>
      <c r="AK390" s="57">
        <v>1.0162709999999999</v>
      </c>
      <c r="AL390" s="57">
        <v>1.0520640000000001</v>
      </c>
      <c r="AM390" s="57">
        <v>0.97512399999999999</v>
      </c>
      <c r="AN390" s="57">
        <v>0.97512399999999999</v>
      </c>
      <c r="AO390" s="57">
        <v>0.98177000000000003</v>
      </c>
      <c r="AP390" s="57">
        <v>1.039509</v>
      </c>
      <c r="AQ390" s="57">
        <v>1.039509</v>
      </c>
      <c r="AR390" s="57">
        <v>0.97253699999999998</v>
      </c>
      <c r="AS390" s="57">
        <v>0.97253699999999998</v>
      </c>
      <c r="AT390" s="57">
        <v>1.0031669999999999</v>
      </c>
    </row>
    <row r="391" spans="1:46" x14ac:dyDescent="0.25">
      <c r="A391" s="65">
        <v>2021</v>
      </c>
      <c r="B391" s="65">
        <v>12</v>
      </c>
      <c r="C391" s="63">
        <v>17</v>
      </c>
      <c r="D391" s="64">
        <v>6</v>
      </c>
      <c r="E391" s="5">
        <v>1.025444</v>
      </c>
      <c r="F391" s="57">
        <v>1.025444</v>
      </c>
      <c r="G391" s="57">
        <v>0.97550099999999995</v>
      </c>
      <c r="H391" s="57">
        <v>0.975518</v>
      </c>
      <c r="I391" s="57">
        <v>0.97820300000000004</v>
      </c>
      <c r="J391" s="57">
        <v>0.97820300000000004</v>
      </c>
      <c r="K391" s="57">
        <v>0.98177000000000003</v>
      </c>
      <c r="L391" s="57">
        <v>0.98177000000000003</v>
      </c>
      <c r="M391" s="57">
        <v>1.0333859999999999</v>
      </c>
      <c r="N391" s="57">
        <v>1.0333859999999999</v>
      </c>
      <c r="O391" s="57">
        <v>1.0031669999999999</v>
      </c>
      <c r="P391" s="57">
        <v>1.0031669999999999</v>
      </c>
      <c r="Q391" s="57">
        <v>1.015733</v>
      </c>
      <c r="R391" s="57">
        <v>1.0031669999999999</v>
      </c>
      <c r="S391" s="57">
        <v>1.0031669999999999</v>
      </c>
      <c r="T391" s="57">
        <v>1.025444</v>
      </c>
      <c r="U391" s="57">
        <v>1.025444</v>
      </c>
      <c r="V391" s="57">
        <v>1.0520640000000001</v>
      </c>
      <c r="W391" s="57">
        <v>1.080066</v>
      </c>
      <c r="X391" s="57">
        <v>1.080066</v>
      </c>
      <c r="Y391" s="57">
        <v>1.0493380000000001</v>
      </c>
      <c r="Z391" s="57">
        <v>1.0493380000000001</v>
      </c>
      <c r="AA391" s="57">
        <v>0.98177000000000003</v>
      </c>
      <c r="AB391" s="57">
        <v>0.98177000000000003</v>
      </c>
      <c r="AC391" s="57">
        <v>0.97512399999999999</v>
      </c>
      <c r="AD391" s="57">
        <v>0.9677</v>
      </c>
      <c r="AE391" s="57">
        <v>1.04484</v>
      </c>
      <c r="AF391" s="57">
        <v>0.97176600000000002</v>
      </c>
      <c r="AG391" s="57">
        <v>0.97176600000000002</v>
      </c>
      <c r="AH391" s="57">
        <v>1.0333859999999999</v>
      </c>
      <c r="AI391" s="57">
        <v>1.0333859999999999</v>
      </c>
      <c r="AJ391" s="57">
        <v>1.0162709999999999</v>
      </c>
      <c r="AK391" s="57">
        <v>1.0162709999999999</v>
      </c>
      <c r="AL391" s="57">
        <v>1.0520640000000001</v>
      </c>
      <c r="AM391" s="57">
        <v>0.97512399999999999</v>
      </c>
      <c r="AN391" s="57">
        <v>0.97512399999999999</v>
      </c>
      <c r="AO391" s="57">
        <v>0.98177000000000003</v>
      </c>
      <c r="AP391" s="57">
        <v>1.039509</v>
      </c>
      <c r="AQ391" s="57">
        <v>1.039509</v>
      </c>
      <c r="AR391" s="57">
        <v>0.97253699999999998</v>
      </c>
      <c r="AS391" s="57">
        <v>0.97253699999999998</v>
      </c>
      <c r="AT391" s="57">
        <v>1.0031669999999999</v>
      </c>
    </row>
    <row r="392" spans="1:46" x14ac:dyDescent="0.25">
      <c r="A392" s="65">
        <v>2021</v>
      </c>
      <c r="B392" s="65">
        <v>12</v>
      </c>
      <c r="C392" s="63">
        <v>17</v>
      </c>
      <c r="D392" s="64">
        <v>7</v>
      </c>
      <c r="E392" s="5">
        <v>1.025444</v>
      </c>
      <c r="F392" s="57">
        <v>1.025444</v>
      </c>
      <c r="G392" s="57">
        <v>0.97550099999999995</v>
      </c>
      <c r="H392" s="57">
        <v>0.975518</v>
      </c>
      <c r="I392" s="57">
        <v>0.97820300000000004</v>
      </c>
      <c r="J392" s="57">
        <v>0.97820300000000004</v>
      </c>
      <c r="K392" s="57">
        <v>0.98177000000000003</v>
      </c>
      <c r="L392" s="57">
        <v>0.98177000000000003</v>
      </c>
      <c r="M392" s="57">
        <v>1.0333859999999999</v>
      </c>
      <c r="N392" s="57">
        <v>1.0333859999999999</v>
      </c>
      <c r="O392" s="57">
        <v>1.0031669999999999</v>
      </c>
      <c r="P392" s="57">
        <v>1.0031669999999999</v>
      </c>
      <c r="Q392" s="57">
        <v>1.015733</v>
      </c>
      <c r="R392" s="57">
        <v>1.0031669999999999</v>
      </c>
      <c r="S392" s="57">
        <v>1.0031669999999999</v>
      </c>
      <c r="T392" s="57">
        <v>1.025444</v>
      </c>
      <c r="U392" s="57">
        <v>1.025444</v>
      </c>
      <c r="V392" s="57">
        <v>1.0520640000000001</v>
      </c>
      <c r="W392" s="57">
        <v>1.080066</v>
      </c>
      <c r="X392" s="57">
        <v>1.080066</v>
      </c>
      <c r="Y392" s="57">
        <v>1.0493380000000001</v>
      </c>
      <c r="Z392" s="57">
        <v>1.0493380000000001</v>
      </c>
      <c r="AA392" s="57">
        <v>0.98177000000000003</v>
      </c>
      <c r="AB392" s="57">
        <v>0.98177000000000003</v>
      </c>
      <c r="AC392" s="57">
        <v>0.97512399999999999</v>
      </c>
      <c r="AD392" s="57">
        <v>0.9677</v>
      </c>
      <c r="AE392" s="57">
        <v>1.04484</v>
      </c>
      <c r="AF392" s="57">
        <v>0.97176600000000002</v>
      </c>
      <c r="AG392" s="57">
        <v>0.97176600000000002</v>
      </c>
      <c r="AH392" s="57">
        <v>1.0333859999999999</v>
      </c>
      <c r="AI392" s="57">
        <v>1.0333859999999999</v>
      </c>
      <c r="AJ392" s="57">
        <v>1.0162709999999999</v>
      </c>
      <c r="AK392" s="57">
        <v>1.0162709999999999</v>
      </c>
      <c r="AL392" s="57">
        <v>1.0520640000000001</v>
      </c>
      <c r="AM392" s="57">
        <v>0.97512399999999999</v>
      </c>
      <c r="AN392" s="57">
        <v>0.97512399999999999</v>
      </c>
      <c r="AO392" s="57">
        <v>0.98177000000000003</v>
      </c>
      <c r="AP392" s="57">
        <v>1.039509</v>
      </c>
      <c r="AQ392" s="57">
        <v>1.039509</v>
      </c>
      <c r="AR392" s="57">
        <v>0.97253699999999998</v>
      </c>
      <c r="AS392" s="57">
        <v>0.97253699999999998</v>
      </c>
      <c r="AT392" s="57">
        <v>1.0031669999999999</v>
      </c>
    </row>
    <row r="393" spans="1:46" x14ac:dyDescent="0.25">
      <c r="A393" s="65">
        <v>2021</v>
      </c>
      <c r="B393" s="65">
        <v>12</v>
      </c>
      <c r="C393" s="63">
        <v>17</v>
      </c>
      <c r="D393" s="64">
        <v>8</v>
      </c>
      <c r="E393" s="5">
        <v>1.025444</v>
      </c>
      <c r="F393" s="57">
        <v>1.025444</v>
      </c>
      <c r="G393" s="57">
        <v>0.97550099999999995</v>
      </c>
      <c r="H393" s="57">
        <v>0.975518</v>
      </c>
      <c r="I393" s="57">
        <v>0.97820300000000004</v>
      </c>
      <c r="J393" s="57">
        <v>0.97820300000000004</v>
      </c>
      <c r="K393" s="57">
        <v>0.98177000000000003</v>
      </c>
      <c r="L393" s="57">
        <v>0.98177000000000003</v>
      </c>
      <c r="M393" s="57">
        <v>1.0333859999999999</v>
      </c>
      <c r="N393" s="57">
        <v>1.0333859999999999</v>
      </c>
      <c r="O393" s="57">
        <v>1.0031669999999999</v>
      </c>
      <c r="P393" s="57">
        <v>1.0031669999999999</v>
      </c>
      <c r="Q393" s="57">
        <v>1.015733</v>
      </c>
      <c r="R393" s="57">
        <v>1.0031669999999999</v>
      </c>
      <c r="S393" s="57">
        <v>1.0031669999999999</v>
      </c>
      <c r="T393" s="57">
        <v>1.025444</v>
      </c>
      <c r="U393" s="57">
        <v>1.025444</v>
      </c>
      <c r="V393" s="57">
        <v>1.0520640000000001</v>
      </c>
      <c r="W393" s="57">
        <v>1.080066</v>
      </c>
      <c r="X393" s="57">
        <v>1.080066</v>
      </c>
      <c r="Y393" s="57">
        <v>1.0493380000000001</v>
      </c>
      <c r="Z393" s="57">
        <v>1.0493380000000001</v>
      </c>
      <c r="AA393" s="57">
        <v>0.98177000000000003</v>
      </c>
      <c r="AB393" s="57">
        <v>0.98177000000000003</v>
      </c>
      <c r="AC393" s="57">
        <v>0.97512399999999999</v>
      </c>
      <c r="AD393" s="57">
        <v>0.9677</v>
      </c>
      <c r="AE393" s="57">
        <v>1.04484</v>
      </c>
      <c r="AF393" s="57">
        <v>0.97176600000000002</v>
      </c>
      <c r="AG393" s="57">
        <v>0.97176600000000002</v>
      </c>
      <c r="AH393" s="57">
        <v>1.0333859999999999</v>
      </c>
      <c r="AI393" s="57">
        <v>1.0333859999999999</v>
      </c>
      <c r="AJ393" s="57">
        <v>1.0162709999999999</v>
      </c>
      <c r="AK393" s="57">
        <v>1.0162709999999999</v>
      </c>
      <c r="AL393" s="57">
        <v>1.0520640000000001</v>
      </c>
      <c r="AM393" s="57">
        <v>0.97512399999999999</v>
      </c>
      <c r="AN393" s="57">
        <v>0.97512399999999999</v>
      </c>
      <c r="AO393" s="57">
        <v>0.98177000000000003</v>
      </c>
      <c r="AP393" s="57">
        <v>1.039509</v>
      </c>
      <c r="AQ393" s="57">
        <v>1.039509</v>
      </c>
      <c r="AR393" s="57">
        <v>0.97253699999999998</v>
      </c>
      <c r="AS393" s="57">
        <v>0.97253699999999998</v>
      </c>
      <c r="AT393" s="57">
        <v>1.0031669999999999</v>
      </c>
    </row>
    <row r="394" spans="1:46" x14ac:dyDescent="0.25">
      <c r="A394" s="65">
        <v>2021</v>
      </c>
      <c r="B394" s="65">
        <v>12</v>
      </c>
      <c r="C394" s="63">
        <v>17</v>
      </c>
      <c r="D394" s="64">
        <v>9</v>
      </c>
      <c r="E394" s="5">
        <v>1.025444</v>
      </c>
      <c r="F394" s="57">
        <v>1.025444</v>
      </c>
      <c r="G394" s="57">
        <v>0.97550099999999995</v>
      </c>
      <c r="H394" s="57">
        <v>0.975518</v>
      </c>
      <c r="I394" s="57">
        <v>0.97820300000000004</v>
      </c>
      <c r="J394" s="57">
        <v>0.97820300000000004</v>
      </c>
      <c r="K394" s="57">
        <v>0.98177000000000003</v>
      </c>
      <c r="L394" s="57">
        <v>0.98177000000000003</v>
      </c>
      <c r="M394" s="57">
        <v>1.0333859999999999</v>
      </c>
      <c r="N394" s="57">
        <v>1.0333859999999999</v>
      </c>
      <c r="O394" s="57">
        <v>1.0031669999999999</v>
      </c>
      <c r="P394" s="57">
        <v>1.0031669999999999</v>
      </c>
      <c r="Q394" s="57">
        <v>1.015733</v>
      </c>
      <c r="R394" s="57">
        <v>1.0031669999999999</v>
      </c>
      <c r="S394" s="57">
        <v>1.0031669999999999</v>
      </c>
      <c r="T394" s="57">
        <v>1.025444</v>
      </c>
      <c r="U394" s="57">
        <v>1.025444</v>
      </c>
      <c r="V394" s="57">
        <v>1.0520640000000001</v>
      </c>
      <c r="W394" s="57">
        <v>1.080066</v>
      </c>
      <c r="X394" s="57">
        <v>1.080066</v>
      </c>
      <c r="Y394" s="57">
        <v>1.0493380000000001</v>
      </c>
      <c r="Z394" s="57">
        <v>1.0493380000000001</v>
      </c>
      <c r="AA394" s="57">
        <v>0.98177000000000003</v>
      </c>
      <c r="AB394" s="57">
        <v>0.98177000000000003</v>
      </c>
      <c r="AC394" s="57">
        <v>0.97512399999999999</v>
      </c>
      <c r="AD394" s="57">
        <v>0.9677</v>
      </c>
      <c r="AE394" s="57">
        <v>1.04484</v>
      </c>
      <c r="AF394" s="57">
        <v>0.97176600000000002</v>
      </c>
      <c r="AG394" s="57">
        <v>0.97176600000000002</v>
      </c>
      <c r="AH394" s="57">
        <v>1.0333859999999999</v>
      </c>
      <c r="AI394" s="57">
        <v>1.0333859999999999</v>
      </c>
      <c r="AJ394" s="57">
        <v>1.0162709999999999</v>
      </c>
      <c r="AK394" s="57">
        <v>1.0162709999999999</v>
      </c>
      <c r="AL394" s="57">
        <v>1.0520640000000001</v>
      </c>
      <c r="AM394" s="57">
        <v>0.97512399999999999</v>
      </c>
      <c r="AN394" s="57">
        <v>0.97512399999999999</v>
      </c>
      <c r="AO394" s="57">
        <v>0.98177000000000003</v>
      </c>
      <c r="AP394" s="57">
        <v>1.039509</v>
      </c>
      <c r="AQ394" s="57">
        <v>1.039509</v>
      </c>
      <c r="AR394" s="57">
        <v>0.97253699999999998</v>
      </c>
      <c r="AS394" s="57">
        <v>0.97253699999999998</v>
      </c>
      <c r="AT394" s="57">
        <v>1.0031669999999999</v>
      </c>
    </row>
    <row r="395" spans="1:46" x14ac:dyDescent="0.25">
      <c r="A395" s="65">
        <v>2021</v>
      </c>
      <c r="B395" s="65">
        <v>12</v>
      </c>
      <c r="C395" s="63">
        <v>17</v>
      </c>
      <c r="D395" s="64">
        <v>10</v>
      </c>
      <c r="E395" s="5">
        <v>1.025444</v>
      </c>
      <c r="F395" s="57">
        <v>1.025444</v>
      </c>
      <c r="G395" s="57">
        <v>0.97550099999999995</v>
      </c>
      <c r="H395" s="57">
        <v>0.975518</v>
      </c>
      <c r="I395" s="57">
        <v>0.97820300000000004</v>
      </c>
      <c r="J395" s="57">
        <v>0.97820300000000004</v>
      </c>
      <c r="K395" s="57">
        <v>0.98177000000000003</v>
      </c>
      <c r="L395" s="57">
        <v>0.98177000000000003</v>
      </c>
      <c r="M395" s="57">
        <v>1.0333859999999999</v>
      </c>
      <c r="N395" s="57">
        <v>1.0333859999999999</v>
      </c>
      <c r="O395" s="57">
        <v>1.0031669999999999</v>
      </c>
      <c r="P395" s="57">
        <v>1.0031669999999999</v>
      </c>
      <c r="Q395" s="57">
        <v>1.015733</v>
      </c>
      <c r="R395" s="57">
        <v>1.0031669999999999</v>
      </c>
      <c r="S395" s="57">
        <v>1.0031669999999999</v>
      </c>
      <c r="T395" s="57">
        <v>1.025444</v>
      </c>
      <c r="U395" s="57">
        <v>1.025444</v>
      </c>
      <c r="V395" s="57">
        <v>1.0520640000000001</v>
      </c>
      <c r="W395" s="57">
        <v>1.080066</v>
      </c>
      <c r="X395" s="57">
        <v>1.080066</v>
      </c>
      <c r="Y395" s="57">
        <v>1.0493380000000001</v>
      </c>
      <c r="Z395" s="57">
        <v>1.0493380000000001</v>
      </c>
      <c r="AA395" s="57">
        <v>0.98177000000000003</v>
      </c>
      <c r="AB395" s="57">
        <v>0.98177000000000003</v>
      </c>
      <c r="AC395" s="57">
        <v>0.97512399999999999</v>
      </c>
      <c r="AD395" s="57">
        <v>0.9677</v>
      </c>
      <c r="AE395" s="57">
        <v>1.04484</v>
      </c>
      <c r="AF395" s="57">
        <v>0.97176600000000002</v>
      </c>
      <c r="AG395" s="57">
        <v>0.97176600000000002</v>
      </c>
      <c r="AH395" s="57">
        <v>1.0333859999999999</v>
      </c>
      <c r="AI395" s="57">
        <v>1.0333859999999999</v>
      </c>
      <c r="AJ395" s="57">
        <v>1.0162709999999999</v>
      </c>
      <c r="AK395" s="57">
        <v>1.0162709999999999</v>
      </c>
      <c r="AL395" s="57">
        <v>1.0520640000000001</v>
      </c>
      <c r="AM395" s="57">
        <v>0.97512399999999999</v>
      </c>
      <c r="AN395" s="57">
        <v>0.97512399999999999</v>
      </c>
      <c r="AO395" s="57">
        <v>0.98177000000000003</v>
      </c>
      <c r="AP395" s="57">
        <v>1.039509</v>
      </c>
      <c r="AQ395" s="57">
        <v>1.039509</v>
      </c>
      <c r="AR395" s="57">
        <v>0.97253699999999998</v>
      </c>
      <c r="AS395" s="57">
        <v>0.97253699999999998</v>
      </c>
      <c r="AT395" s="57">
        <v>1.0031669999999999</v>
      </c>
    </row>
    <row r="396" spans="1:46" x14ac:dyDescent="0.25">
      <c r="A396" s="65">
        <v>2021</v>
      </c>
      <c r="B396" s="65">
        <v>12</v>
      </c>
      <c r="C396" s="63">
        <v>17</v>
      </c>
      <c r="D396" s="64">
        <v>11</v>
      </c>
      <c r="E396" s="5">
        <v>1.025444</v>
      </c>
      <c r="F396" s="57">
        <v>1.025444</v>
      </c>
      <c r="G396" s="57">
        <v>0.97550099999999995</v>
      </c>
      <c r="H396" s="57">
        <v>0.975518</v>
      </c>
      <c r="I396" s="57">
        <v>0.97820300000000004</v>
      </c>
      <c r="J396" s="57">
        <v>0.97820300000000004</v>
      </c>
      <c r="K396" s="57">
        <v>0.98177000000000003</v>
      </c>
      <c r="L396" s="57">
        <v>0.98177000000000003</v>
      </c>
      <c r="M396" s="57">
        <v>1.0333859999999999</v>
      </c>
      <c r="N396" s="57">
        <v>1.0333859999999999</v>
      </c>
      <c r="O396" s="57">
        <v>1.0031669999999999</v>
      </c>
      <c r="P396" s="57">
        <v>1.0031669999999999</v>
      </c>
      <c r="Q396" s="57">
        <v>1.015733</v>
      </c>
      <c r="R396" s="57">
        <v>1.0031669999999999</v>
      </c>
      <c r="S396" s="57">
        <v>1.0031669999999999</v>
      </c>
      <c r="T396" s="57">
        <v>1.025444</v>
      </c>
      <c r="U396" s="57">
        <v>1.025444</v>
      </c>
      <c r="V396" s="57">
        <v>1.0520640000000001</v>
      </c>
      <c r="W396" s="57">
        <v>1.080066</v>
      </c>
      <c r="X396" s="57">
        <v>1.080066</v>
      </c>
      <c r="Y396" s="57">
        <v>1.0493380000000001</v>
      </c>
      <c r="Z396" s="57">
        <v>1.0493380000000001</v>
      </c>
      <c r="AA396" s="57">
        <v>0.98177000000000003</v>
      </c>
      <c r="AB396" s="57">
        <v>0.98177000000000003</v>
      </c>
      <c r="AC396" s="57">
        <v>0.97512399999999999</v>
      </c>
      <c r="AD396" s="57">
        <v>0.9677</v>
      </c>
      <c r="AE396" s="57">
        <v>1.04484</v>
      </c>
      <c r="AF396" s="57">
        <v>0.97176600000000002</v>
      </c>
      <c r="AG396" s="57">
        <v>0.97176600000000002</v>
      </c>
      <c r="AH396" s="57">
        <v>1.0333859999999999</v>
      </c>
      <c r="AI396" s="57">
        <v>1.0333859999999999</v>
      </c>
      <c r="AJ396" s="57">
        <v>1.0162709999999999</v>
      </c>
      <c r="AK396" s="57">
        <v>1.0162709999999999</v>
      </c>
      <c r="AL396" s="57">
        <v>1.0520640000000001</v>
      </c>
      <c r="AM396" s="57">
        <v>0.97512399999999999</v>
      </c>
      <c r="AN396" s="57">
        <v>0.97512399999999999</v>
      </c>
      <c r="AO396" s="57">
        <v>0.98177000000000003</v>
      </c>
      <c r="AP396" s="57">
        <v>1.039509</v>
      </c>
      <c r="AQ396" s="57">
        <v>1.039509</v>
      </c>
      <c r="AR396" s="57">
        <v>0.97253699999999998</v>
      </c>
      <c r="AS396" s="57">
        <v>0.97253699999999998</v>
      </c>
      <c r="AT396" s="57">
        <v>1.0031669999999999</v>
      </c>
    </row>
    <row r="397" spans="1:46" x14ac:dyDescent="0.25">
      <c r="A397" s="65">
        <v>2021</v>
      </c>
      <c r="B397" s="65">
        <v>12</v>
      </c>
      <c r="C397" s="63">
        <v>17</v>
      </c>
      <c r="D397" s="64">
        <v>12</v>
      </c>
      <c r="E397" s="5">
        <v>1.025444</v>
      </c>
      <c r="F397" s="57">
        <v>1.025444</v>
      </c>
      <c r="G397" s="57">
        <v>0.97550099999999995</v>
      </c>
      <c r="H397" s="57">
        <v>0.975518</v>
      </c>
      <c r="I397" s="57">
        <v>0.97820300000000004</v>
      </c>
      <c r="J397" s="57">
        <v>0.97820300000000004</v>
      </c>
      <c r="K397" s="57">
        <v>0.98177000000000003</v>
      </c>
      <c r="L397" s="57">
        <v>0.98177000000000003</v>
      </c>
      <c r="M397" s="57">
        <v>1.0333859999999999</v>
      </c>
      <c r="N397" s="57">
        <v>1.0333859999999999</v>
      </c>
      <c r="O397" s="57">
        <v>1.0031669999999999</v>
      </c>
      <c r="P397" s="57">
        <v>1.0031669999999999</v>
      </c>
      <c r="Q397" s="57">
        <v>1.015733</v>
      </c>
      <c r="R397" s="57">
        <v>1.0031669999999999</v>
      </c>
      <c r="S397" s="57">
        <v>1.0031669999999999</v>
      </c>
      <c r="T397" s="57">
        <v>1.025444</v>
      </c>
      <c r="U397" s="57">
        <v>1.025444</v>
      </c>
      <c r="V397" s="57">
        <v>1.0520640000000001</v>
      </c>
      <c r="W397" s="57">
        <v>1.080066</v>
      </c>
      <c r="X397" s="57">
        <v>1.080066</v>
      </c>
      <c r="Y397" s="57">
        <v>1.0493380000000001</v>
      </c>
      <c r="Z397" s="57">
        <v>1.0493380000000001</v>
      </c>
      <c r="AA397" s="57">
        <v>0.98177000000000003</v>
      </c>
      <c r="AB397" s="57">
        <v>0.98177000000000003</v>
      </c>
      <c r="AC397" s="57">
        <v>0.97512399999999999</v>
      </c>
      <c r="AD397" s="57">
        <v>0.9677</v>
      </c>
      <c r="AE397" s="57">
        <v>1.04484</v>
      </c>
      <c r="AF397" s="57">
        <v>0.97176600000000002</v>
      </c>
      <c r="AG397" s="57">
        <v>0.97176600000000002</v>
      </c>
      <c r="AH397" s="57">
        <v>1.0333859999999999</v>
      </c>
      <c r="AI397" s="57">
        <v>1.0333859999999999</v>
      </c>
      <c r="AJ397" s="57">
        <v>1.0162709999999999</v>
      </c>
      <c r="AK397" s="57">
        <v>1.0162709999999999</v>
      </c>
      <c r="AL397" s="57">
        <v>1.0520640000000001</v>
      </c>
      <c r="AM397" s="57">
        <v>0.97512399999999999</v>
      </c>
      <c r="AN397" s="57">
        <v>0.97512399999999999</v>
      </c>
      <c r="AO397" s="57">
        <v>0.98177000000000003</v>
      </c>
      <c r="AP397" s="57">
        <v>1.039509</v>
      </c>
      <c r="AQ397" s="57">
        <v>1.039509</v>
      </c>
      <c r="AR397" s="57">
        <v>0.97253699999999998</v>
      </c>
      <c r="AS397" s="57">
        <v>0.97253699999999998</v>
      </c>
      <c r="AT397" s="57">
        <v>1.0031669999999999</v>
      </c>
    </row>
    <row r="398" spans="1:46" x14ac:dyDescent="0.25">
      <c r="A398" s="65">
        <v>2021</v>
      </c>
      <c r="B398" s="65">
        <v>12</v>
      </c>
      <c r="C398" s="63">
        <v>17</v>
      </c>
      <c r="D398" s="64">
        <v>13</v>
      </c>
      <c r="E398" s="5">
        <v>1.025444</v>
      </c>
      <c r="F398" s="57">
        <v>1.025444</v>
      </c>
      <c r="G398" s="57">
        <v>0.97550099999999995</v>
      </c>
      <c r="H398" s="57">
        <v>0.975518</v>
      </c>
      <c r="I398" s="57">
        <v>0.97820300000000004</v>
      </c>
      <c r="J398" s="57">
        <v>0.97820300000000004</v>
      </c>
      <c r="K398" s="57">
        <v>0.98177000000000003</v>
      </c>
      <c r="L398" s="57">
        <v>0.98177000000000003</v>
      </c>
      <c r="M398" s="57">
        <v>1.0333859999999999</v>
      </c>
      <c r="N398" s="57">
        <v>1.0333859999999999</v>
      </c>
      <c r="O398" s="57">
        <v>1.0031669999999999</v>
      </c>
      <c r="P398" s="57">
        <v>1.0031669999999999</v>
      </c>
      <c r="Q398" s="57">
        <v>1.015733</v>
      </c>
      <c r="R398" s="57">
        <v>1.0031669999999999</v>
      </c>
      <c r="S398" s="57">
        <v>1.0031669999999999</v>
      </c>
      <c r="T398" s="57">
        <v>1.025444</v>
      </c>
      <c r="U398" s="57">
        <v>1.025444</v>
      </c>
      <c r="V398" s="57">
        <v>1.0520640000000001</v>
      </c>
      <c r="W398" s="57">
        <v>1.080066</v>
      </c>
      <c r="X398" s="57">
        <v>1.080066</v>
      </c>
      <c r="Y398" s="57">
        <v>1.0493380000000001</v>
      </c>
      <c r="Z398" s="57">
        <v>1.0493380000000001</v>
      </c>
      <c r="AA398" s="57">
        <v>0.98177000000000003</v>
      </c>
      <c r="AB398" s="57">
        <v>0.98177000000000003</v>
      </c>
      <c r="AC398" s="57">
        <v>0.97512399999999999</v>
      </c>
      <c r="AD398" s="57">
        <v>0.9677</v>
      </c>
      <c r="AE398" s="57">
        <v>1.04484</v>
      </c>
      <c r="AF398" s="57">
        <v>0.97176600000000002</v>
      </c>
      <c r="AG398" s="57">
        <v>0.97176600000000002</v>
      </c>
      <c r="AH398" s="57">
        <v>1.0333859999999999</v>
      </c>
      <c r="AI398" s="57">
        <v>1.0333859999999999</v>
      </c>
      <c r="AJ398" s="57">
        <v>1.0162709999999999</v>
      </c>
      <c r="AK398" s="57">
        <v>1.0162709999999999</v>
      </c>
      <c r="AL398" s="57">
        <v>1.0520640000000001</v>
      </c>
      <c r="AM398" s="57">
        <v>0.97512399999999999</v>
      </c>
      <c r="AN398" s="57">
        <v>0.97512399999999999</v>
      </c>
      <c r="AO398" s="57">
        <v>0.98177000000000003</v>
      </c>
      <c r="AP398" s="57">
        <v>1.039509</v>
      </c>
      <c r="AQ398" s="57">
        <v>1.039509</v>
      </c>
      <c r="AR398" s="57">
        <v>0.97253699999999998</v>
      </c>
      <c r="AS398" s="57">
        <v>0.97253699999999998</v>
      </c>
      <c r="AT398" s="57">
        <v>1.0031669999999999</v>
      </c>
    </row>
    <row r="399" spans="1:46" x14ac:dyDescent="0.25">
      <c r="A399" s="65">
        <v>2021</v>
      </c>
      <c r="B399" s="65">
        <v>12</v>
      </c>
      <c r="C399" s="63">
        <v>17</v>
      </c>
      <c r="D399" s="64">
        <v>14</v>
      </c>
      <c r="E399" s="5">
        <v>1.025444</v>
      </c>
      <c r="F399" s="57">
        <v>1.025444</v>
      </c>
      <c r="G399" s="57">
        <v>0.97550099999999995</v>
      </c>
      <c r="H399" s="57">
        <v>0.975518</v>
      </c>
      <c r="I399" s="57">
        <v>0.97820300000000004</v>
      </c>
      <c r="J399" s="57">
        <v>0.97820300000000004</v>
      </c>
      <c r="K399" s="57">
        <v>0.98177000000000003</v>
      </c>
      <c r="L399" s="57">
        <v>0.98177000000000003</v>
      </c>
      <c r="M399" s="57">
        <v>1.0333859999999999</v>
      </c>
      <c r="N399" s="57">
        <v>1.0333859999999999</v>
      </c>
      <c r="O399" s="57">
        <v>1.0031669999999999</v>
      </c>
      <c r="P399" s="57">
        <v>1.0031669999999999</v>
      </c>
      <c r="Q399" s="57">
        <v>1.015733</v>
      </c>
      <c r="R399" s="57">
        <v>1.0031669999999999</v>
      </c>
      <c r="S399" s="57">
        <v>1.0031669999999999</v>
      </c>
      <c r="T399" s="57">
        <v>1.025444</v>
      </c>
      <c r="U399" s="57">
        <v>1.025444</v>
      </c>
      <c r="V399" s="57">
        <v>1.0520640000000001</v>
      </c>
      <c r="W399" s="57">
        <v>1.080066</v>
      </c>
      <c r="X399" s="57">
        <v>1.080066</v>
      </c>
      <c r="Y399" s="57">
        <v>1.0493380000000001</v>
      </c>
      <c r="Z399" s="57">
        <v>1.0493380000000001</v>
      </c>
      <c r="AA399" s="57">
        <v>0.98177000000000003</v>
      </c>
      <c r="AB399" s="57">
        <v>0.98177000000000003</v>
      </c>
      <c r="AC399" s="57">
        <v>0.97512399999999999</v>
      </c>
      <c r="AD399" s="57">
        <v>0.9677</v>
      </c>
      <c r="AE399" s="57">
        <v>1.04484</v>
      </c>
      <c r="AF399" s="57">
        <v>0.97176600000000002</v>
      </c>
      <c r="AG399" s="57">
        <v>0.97176600000000002</v>
      </c>
      <c r="AH399" s="57">
        <v>1.0333859999999999</v>
      </c>
      <c r="AI399" s="57">
        <v>1.0333859999999999</v>
      </c>
      <c r="AJ399" s="57">
        <v>1.0162709999999999</v>
      </c>
      <c r="AK399" s="57">
        <v>1.0162709999999999</v>
      </c>
      <c r="AL399" s="57">
        <v>1.0520640000000001</v>
      </c>
      <c r="AM399" s="57">
        <v>0.97512399999999999</v>
      </c>
      <c r="AN399" s="57">
        <v>0.97512399999999999</v>
      </c>
      <c r="AO399" s="57">
        <v>0.98177000000000003</v>
      </c>
      <c r="AP399" s="57">
        <v>1.039509</v>
      </c>
      <c r="AQ399" s="57">
        <v>1.039509</v>
      </c>
      <c r="AR399" s="57">
        <v>0.97253699999999998</v>
      </c>
      <c r="AS399" s="57">
        <v>0.97253699999999998</v>
      </c>
      <c r="AT399" s="57">
        <v>1.0031669999999999</v>
      </c>
    </row>
    <row r="400" spans="1:46" x14ac:dyDescent="0.25">
      <c r="A400" s="65">
        <v>2021</v>
      </c>
      <c r="B400" s="65">
        <v>12</v>
      </c>
      <c r="C400" s="63">
        <v>17</v>
      </c>
      <c r="D400" s="64">
        <v>15</v>
      </c>
      <c r="E400" s="5">
        <v>1.025444</v>
      </c>
      <c r="F400" s="57">
        <v>1.025444</v>
      </c>
      <c r="G400" s="57">
        <v>0.97550099999999995</v>
      </c>
      <c r="H400" s="57">
        <v>0.975518</v>
      </c>
      <c r="I400" s="57">
        <v>0.97820300000000004</v>
      </c>
      <c r="J400" s="57">
        <v>0.97820300000000004</v>
      </c>
      <c r="K400" s="57">
        <v>0.98177000000000003</v>
      </c>
      <c r="L400" s="57">
        <v>0.98177000000000003</v>
      </c>
      <c r="M400" s="57">
        <v>1.0333859999999999</v>
      </c>
      <c r="N400" s="57">
        <v>1.0333859999999999</v>
      </c>
      <c r="O400" s="57">
        <v>1.0031669999999999</v>
      </c>
      <c r="P400" s="57">
        <v>1.0031669999999999</v>
      </c>
      <c r="Q400" s="57">
        <v>1.015733</v>
      </c>
      <c r="R400" s="57">
        <v>1.0031669999999999</v>
      </c>
      <c r="S400" s="57">
        <v>1.0031669999999999</v>
      </c>
      <c r="T400" s="57">
        <v>1.025444</v>
      </c>
      <c r="U400" s="57">
        <v>1.025444</v>
      </c>
      <c r="V400" s="57">
        <v>1.0520640000000001</v>
      </c>
      <c r="W400" s="57">
        <v>1.080066</v>
      </c>
      <c r="X400" s="57">
        <v>1.080066</v>
      </c>
      <c r="Y400" s="57">
        <v>1.0493380000000001</v>
      </c>
      <c r="Z400" s="57">
        <v>1.0493380000000001</v>
      </c>
      <c r="AA400" s="57">
        <v>0.98177000000000003</v>
      </c>
      <c r="AB400" s="57">
        <v>0.98177000000000003</v>
      </c>
      <c r="AC400" s="57">
        <v>0.97512399999999999</v>
      </c>
      <c r="AD400" s="57">
        <v>0.9677</v>
      </c>
      <c r="AE400" s="57">
        <v>1.04484</v>
      </c>
      <c r="AF400" s="57">
        <v>0.97176600000000002</v>
      </c>
      <c r="AG400" s="57">
        <v>0.97176600000000002</v>
      </c>
      <c r="AH400" s="57">
        <v>1.0333859999999999</v>
      </c>
      <c r="AI400" s="57">
        <v>1.0333859999999999</v>
      </c>
      <c r="AJ400" s="57">
        <v>1.0162709999999999</v>
      </c>
      <c r="AK400" s="57">
        <v>1.0162709999999999</v>
      </c>
      <c r="AL400" s="57">
        <v>1.0520640000000001</v>
      </c>
      <c r="AM400" s="57">
        <v>0.97512399999999999</v>
      </c>
      <c r="AN400" s="57">
        <v>0.97512399999999999</v>
      </c>
      <c r="AO400" s="57">
        <v>0.98177000000000003</v>
      </c>
      <c r="AP400" s="57">
        <v>1.039509</v>
      </c>
      <c r="AQ400" s="57">
        <v>1.039509</v>
      </c>
      <c r="AR400" s="57">
        <v>0.97253699999999998</v>
      </c>
      <c r="AS400" s="57">
        <v>0.97253699999999998</v>
      </c>
      <c r="AT400" s="57">
        <v>1.0031669999999999</v>
      </c>
    </row>
    <row r="401" spans="1:46" x14ac:dyDescent="0.25">
      <c r="A401" s="65">
        <v>2021</v>
      </c>
      <c r="B401" s="65">
        <v>12</v>
      </c>
      <c r="C401" s="63">
        <v>17</v>
      </c>
      <c r="D401" s="64">
        <v>16</v>
      </c>
      <c r="E401" s="5">
        <v>1.025444</v>
      </c>
      <c r="F401" s="57">
        <v>1.025444</v>
      </c>
      <c r="G401" s="57">
        <v>0.97550099999999995</v>
      </c>
      <c r="H401" s="57">
        <v>0.975518</v>
      </c>
      <c r="I401" s="57">
        <v>0.97820300000000004</v>
      </c>
      <c r="J401" s="57">
        <v>0.97820300000000004</v>
      </c>
      <c r="K401" s="57">
        <v>0.98177000000000003</v>
      </c>
      <c r="L401" s="57">
        <v>0.98177000000000003</v>
      </c>
      <c r="M401" s="57">
        <v>1.0333859999999999</v>
      </c>
      <c r="N401" s="57">
        <v>1.0333859999999999</v>
      </c>
      <c r="O401" s="57">
        <v>1.0031669999999999</v>
      </c>
      <c r="P401" s="57">
        <v>1.0031669999999999</v>
      </c>
      <c r="Q401" s="57">
        <v>1.015733</v>
      </c>
      <c r="R401" s="57">
        <v>1.0031669999999999</v>
      </c>
      <c r="S401" s="57">
        <v>1.0031669999999999</v>
      </c>
      <c r="T401" s="57">
        <v>1.025444</v>
      </c>
      <c r="U401" s="57">
        <v>1.025444</v>
      </c>
      <c r="V401" s="57">
        <v>1.0520640000000001</v>
      </c>
      <c r="W401" s="57">
        <v>1.080066</v>
      </c>
      <c r="X401" s="57">
        <v>1.080066</v>
      </c>
      <c r="Y401" s="57">
        <v>1.0493380000000001</v>
      </c>
      <c r="Z401" s="57">
        <v>1.0493380000000001</v>
      </c>
      <c r="AA401" s="57">
        <v>0.98177000000000003</v>
      </c>
      <c r="AB401" s="57">
        <v>0.98177000000000003</v>
      </c>
      <c r="AC401" s="57">
        <v>0.97512399999999999</v>
      </c>
      <c r="AD401" s="57">
        <v>0.9677</v>
      </c>
      <c r="AE401" s="57">
        <v>1.04484</v>
      </c>
      <c r="AF401" s="57">
        <v>0.97176600000000002</v>
      </c>
      <c r="AG401" s="57">
        <v>0.97176600000000002</v>
      </c>
      <c r="AH401" s="57">
        <v>1.0333859999999999</v>
      </c>
      <c r="AI401" s="57">
        <v>1.0333859999999999</v>
      </c>
      <c r="AJ401" s="57">
        <v>1.0162709999999999</v>
      </c>
      <c r="AK401" s="57">
        <v>1.0162709999999999</v>
      </c>
      <c r="AL401" s="57">
        <v>1.0520640000000001</v>
      </c>
      <c r="AM401" s="57">
        <v>0.97512399999999999</v>
      </c>
      <c r="AN401" s="57">
        <v>0.97512399999999999</v>
      </c>
      <c r="AO401" s="57">
        <v>0.98177000000000003</v>
      </c>
      <c r="AP401" s="57">
        <v>1.039509</v>
      </c>
      <c r="AQ401" s="57">
        <v>1.039509</v>
      </c>
      <c r="AR401" s="57">
        <v>0.97253699999999998</v>
      </c>
      <c r="AS401" s="57">
        <v>0.97253699999999998</v>
      </c>
      <c r="AT401" s="57">
        <v>1.0031669999999999</v>
      </c>
    </row>
    <row r="402" spans="1:46" x14ac:dyDescent="0.25">
      <c r="A402" s="65">
        <v>2021</v>
      </c>
      <c r="B402" s="65">
        <v>12</v>
      </c>
      <c r="C402" s="63">
        <v>17</v>
      </c>
      <c r="D402" s="64">
        <v>17</v>
      </c>
      <c r="E402" s="5">
        <v>1.025444</v>
      </c>
      <c r="F402" s="57">
        <v>1.025444</v>
      </c>
      <c r="G402" s="57">
        <v>0.97550099999999995</v>
      </c>
      <c r="H402" s="57">
        <v>0.975518</v>
      </c>
      <c r="I402" s="57">
        <v>0.97820300000000004</v>
      </c>
      <c r="J402" s="57">
        <v>0.97820300000000004</v>
      </c>
      <c r="K402" s="57">
        <v>0.98177000000000003</v>
      </c>
      <c r="L402" s="57">
        <v>0.98177000000000003</v>
      </c>
      <c r="M402" s="57">
        <v>1.0333859999999999</v>
      </c>
      <c r="N402" s="57">
        <v>1.0333859999999999</v>
      </c>
      <c r="O402" s="57">
        <v>1.0031669999999999</v>
      </c>
      <c r="P402" s="57">
        <v>1.0031669999999999</v>
      </c>
      <c r="Q402" s="57">
        <v>1.015733</v>
      </c>
      <c r="R402" s="57">
        <v>1.0031669999999999</v>
      </c>
      <c r="S402" s="57">
        <v>1.0031669999999999</v>
      </c>
      <c r="T402" s="57">
        <v>1.025444</v>
      </c>
      <c r="U402" s="57">
        <v>1.025444</v>
      </c>
      <c r="V402" s="57">
        <v>1.0520640000000001</v>
      </c>
      <c r="W402" s="57">
        <v>1.080066</v>
      </c>
      <c r="X402" s="57">
        <v>1.080066</v>
      </c>
      <c r="Y402" s="57">
        <v>1.0493380000000001</v>
      </c>
      <c r="Z402" s="57">
        <v>1.0493380000000001</v>
      </c>
      <c r="AA402" s="57">
        <v>0.98177000000000003</v>
      </c>
      <c r="AB402" s="57">
        <v>0.98177000000000003</v>
      </c>
      <c r="AC402" s="57">
        <v>0.97512399999999999</v>
      </c>
      <c r="AD402" s="57">
        <v>0.9677</v>
      </c>
      <c r="AE402" s="57">
        <v>1.04484</v>
      </c>
      <c r="AF402" s="57">
        <v>0.97176600000000002</v>
      </c>
      <c r="AG402" s="57">
        <v>0.97176600000000002</v>
      </c>
      <c r="AH402" s="57">
        <v>1.0333859999999999</v>
      </c>
      <c r="AI402" s="57">
        <v>1.0333859999999999</v>
      </c>
      <c r="AJ402" s="57">
        <v>1.0162709999999999</v>
      </c>
      <c r="AK402" s="57">
        <v>1.0162709999999999</v>
      </c>
      <c r="AL402" s="57">
        <v>1.0520640000000001</v>
      </c>
      <c r="AM402" s="57">
        <v>0.97512399999999999</v>
      </c>
      <c r="AN402" s="57">
        <v>0.97512399999999999</v>
      </c>
      <c r="AO402" s="57">
        <v>0.98177000000000003</v>
      </c>
      <c r="AP402" s="57">
        <v>1.039509</v>
      </c>
      <c r="AQ402" s="57">
        <v>1.039509</v>
      </c>
      <c r="AR402" s="57">
        <v>0.97253699999999998</v>
      </c>
      <c r="AS402" s="57">
        <v>0.97253699999999998</v>
      </c>
      <c r="AT402" s="57">
        <v>1.0031669999999999</v>
      </c>
    </row>
    <row r="403" spans="1:46" x14ac:dyDescent="0.25">
      <c r="A403" s="65">
        <v>2021</v>
      </c>
      <c r="B403" s="65">
        <v>12</v>
      </c>
      <c r="C403" s="63">
        <v>17</v>
      </c>
      <c r="D403" s="64">
        <v>18</v>
      </c>
      <c r="E403" s="5">
        <v>1.025444</v>
      </c>
      <c r="F403" s="57">
        <v>1.025444</v>
      </c>
      <c r="G403" s="57">
        <v>0.97550099999999995</v>
      </c>
      <c r="H403" s="57">
        <v>0.975518</v>
      </c>
      <c r="I403" s="57">
        <v>0.97820300000000004</v>
      </c>
      <c r="J403" s="57">
        <v>0.97820300000000004</v>
      </c>
      <c r="K403" s="57">
        <v>0.98177000000000003</v>
      </c>
      <c r="L403" s="57">
        <v>0.98177000000000003</v>
      </c>
      <c r="M403" s="57">
        <v>1.0333859999999999</v>
      </c>
      <c r="N403" s="57">
        <v>1.0333859999999999</v>
      </c>
      <c r="O403" s="57">
        <v>1.0031669999999999</v>
      </c>
      <c r="P403" s="57">
        <v>1.0031669999999999</v>
      </c>
      <c r="Q403" s="57">
        <v>1.015733</v>
      </c>
      <c r="R403" s="57">
        <v>1.0031669999999999</v>
      </c>
      <c r="S403" s="57">
        <v>1.0031669999999999</v>
      </c>
      <c r="T403" s="57">
        <v>1.025444</v>
      </c>
      <c r="U403" s="57">
        <v>1.025444</v>
      </c>
      <c r="V403" s="57">
        <v>1.0520640000000001</v>
      </c>
      <c r="W403" s="57">
        <v>1.080066</v>
      </c>
      <c r="X403" s="57">
        <v>1.080066</v>
      </c>
      <c r="Y403" s="57">
        <v>1.0493380000000001</v>
      </c>
      <c r="Z403" s="57">
        <v>1.0493380000000001</v>
      </c>
      <c r="AA403" s="57">
        <v>0.98177000000000003</v>
      </c>
      <c r="AB403" s="57">
        <v>0.98177000000000003</v>
      </c>
      <c r="AC403" s="57">
        <v>0.97512399999999999</v>
      </c>
      <c r="AD403" s="57">
        <v>0.9677</v>
      </c>
      <c r="AE403" s="57">
        <v>1.04484</v>
      </c>
      <c r="AF403" s="57">
        <v>0.97176600000000002</v>
      </c>
      <c r="AG403" s="57">
        <v>0.97176600000000002</v>
      </c>
      <c r="AH403" s="57">
        <v>1.0333859999999999</v>
      </c>
      <c r="AI403" s="57">
        <v>1.0333859999999999</v>
      </c>
      <c r="AJ403" s="57">
        <v>1.0162709999999999</v>
      </c>
      <c r="AK403" s="57">
        <v>1.0162709999999999</v>
      </c>
      <c r="AL403" s="57">
        <v>1.0520640000000001</v>
      </c>
      <c r="AM403" s="57">
        <v>0.97512399999999999</v>
      </c>
      <c r="AN403" s="57">
        <v>0.97512399999999999</v>
      </c>
      <c r="AO403" s="57">
        <v>0.98177000000000003</v>
      </c>
      <c r="AP403" s="57">
        <v>1.039509</v>
      </c>
      <c r="AQ403" s="57">
        <v>1.039509</v>
      </c>
      <c r="AR403" s="57">
        <v>0.97253699999999998</v>
      </c>
      <c r="AS403" s="57">
        <v>0.97253699999999998</v>
      </c>
      <c r="AT403" s="57">
        <v>1.0031669999999999</v>
      </c>
    </row>
    <row r="404" spans="1:46" x14ac:dyDescent="0.25">
      <c r="A404" s="65">
        <v>2021</v>
      </c>
      <c r="B404" s="65">
        <v>12</v>
      </c>
      <c r="C404" s="63">
        <v>17</v>
      </c>
      <c r="D404" s="64">
        <v>19</v>
      </c>
      <c r="E404" s="5">
        <v>1.025444</v>
      </c>
      <c r="F404" s="57">
        <v>1.025444</v>
      </c>
      <c r="G404" s="57">
        <v>0.97550099999999995</v>
      </c>
      <c r="H404" s="57">
        <v>0.975518</v>
      </c>
      <c r="I404" s="57">
        <v>0.97820300000000004</v>
      </c>
      <c r="J404" s="57">
        <v>0.97820300000000004</v>
      </c>
      <c r="K404" s="57">
        <v>0.98177000000000003</v>
      </c>
      <c r="L404" s="57">
        <v>0.98177000000000003</v>
      </c>
      <c r="M404" s="57">
        <v>1.0333859999999999</v>
      </c>
      <c r="N404" s="57">
        <v>1.0333859999999999</v>
      </c>
      <c r="O404" s="57">
        <v>1.0031669999999999</v>
      </c>
      <c r="P404" s="57">
        <v>1.0031669999999999</v>
      </c>
      <c r="Q404" s="57">
        <v>1.015733</v>
      </c>
      <c r="R404" s="57">
        <v>1.0031669999999999</v>
      </c>
      <c r="S404" s="57">
        <v>1.0031669999999999</v>
      </c>
      <c r="T404" s="57">
        <v>1.025444</v>
      </c>
      <c r="U404" s="57">
        <v>1.025444</v>
      </c>
      <c r="V404" s="57">
        <v>1.0520640000000001</v>
      </c>
      <c r="W404" s="57">
        <v>1.080066</v>
      </c>
      <c r="X404" s="57">
        <v>1.080066</v>
      </c>
      <c r="Y404" s="57">
        <v>1.0493380000000001</v>
      </c>
      <c r="Z404" s="57">
        <v>1.0493380000000001</v>
      </c>
      <c r="AA404" s="57">
        <v>0.98177000000000003</v>
      </c>
      <c r="AB404" s="57">
        <v>0.98177000000000003</v>
      </c>
      <c r="AC404" s="57">
        <v>0.97512399999999999</v>
      </c>
      <c r="AD404" s="57">
        <v>0.9677</v>
      </c>
      <c r="AE404" s="57">
        <v>1.04484</v>
      </c>
      <c r="AF404" s="57">
        <v>0.97176600000000002</v>
      </c>
      <c r="AG404" s="57">
        <v>0.97176600000000002</v>
      </c>
      <c r="AH404" s="57">
        <v>1.0333859999999999</v>
      </c>
      <c r="AI404" s="57">
        <v>1.0333859999999999</v>
      </c>
      <c r="AJ404" s="57">
        <v>1.0162709999999999</v>
      </c>
      <c r="AK404" s="57">
        <v>1.0162709999999999</v>
      </c>
      <c r="AL404" s="57">
        <v>1.0520640000000001</v>
      </c>
      <c r="AM404" s="57">
        <v>0.97512399999999999</v>
      </c>
      <c r="AN404" s="57">
        <v>0.97512399999999999</v>
      </c>
      <c r="AO404" s="57">
        <v>0.98177000000000003</v>
      </c>
      <c r="AP404" s="57">
        <v>1.039509</v>
      </c>
      <c r="AQ404" s="57">
        <v>1.039509</v>
      </c>
      <c r="AR404" s="57">
        <v>0.97253699999999998</v>
      </c>
      <c r="AS404" s="57">
        <v>0.97253699999999998</v>
      </c>
      <c r="AT404" s="57">
        <v>1.0031669999999999</v>
      </c>
    </row>
    <row r="405" spans="1:46" x14ac:dyDescent="0.25">
      <c r="A405" s="65">
        <v>2021</v>
      </c>
      <c r="B405" s="65">
        <v>12</v>
      </c>
      <c r="C405" s="63">
        <v>17</v>
      </c>
      <c r="D405" s="64">
        <v>20</v>
      </c>
      <c r="E405" s="5">
        <v>1.025444</v>
      </c>
      <c r="F405" s="57">
        <v>1.025444</v>
      </c>
      <c r="G405" s="57">
        <v>0.97550099999999995</v>
      </c>
      <c r="H405" s="57">
        <v>0.975518</v>
      </c>
      <c r="I405" s="57">
        <v>0.97820300000000004</v>
      </c>
      <c r="J405" s="57">
        <v>0.97820300000000004</v>
      </c>
      <c r="K405" s="57">
        <v>0.98177000000000003</v>
      </c>
      <c r="L405" s="57">
        <v>0.98177000000000003</v>
      </c>
      <c r="M405" s="57">
        <v>1.0333859999999999</v>
      </c>
      <c r="N405" s="57">
        <v>1.0333859999999999</v>
      </c>
      <c r="O405" s="57">
        <v>1.0031669999999999</v>
      </c>
      <c r="P405" s="57">
        <v>1.0031669999999999</v>
      </c>
      <c r="Q405" s="57">
        <v>1.015733</v>
      </c>
      <c r="R405" s="57">
        <v>1.0031669999999999</v>
      </c>
      <c r="S405" s="57">
        <v>1.0031669999999999</v>
      </c>
      <c r="T405" s="57">
        <v>1.025444</v>
      </c>
      <c r="U405" s="57">
        <v>1.025444</v>
      </c>
      <c r="V405" s="57">
        <v>1.0520640000000001</v>
      </c>
      <c r="W405" s="57">
        <v>1.080066</v>
      </c>
      <c r="X405" s="57">
        <v>1.080066</v>
      </c>
      <c r="Y405" s="57">
        <v>1.0493380000000001</v>
      </c>
      <c r="Z405" s="57">
        <v>1.0493380000000001</v>
      </c>
      <c r="AA405" s="57">
        <v>0.98177000000000003</v>
      </c>
      <c r="AB405" s="57">
        <v>0.98177000000000003</v>
      </c>
      <c r="AC405" s="57">
        <v>0.97512399999999999</v>
      </c>
      <c r="AD405" s="57">
        <v>0.9677</v>
      </c>
      <c r="AE405" s="57">
        <v>1.04484</v>
      </c>
      <c r="AF405" s="57">
        <v>0.97176600000000002</v>
      </c>
      <c r="AG405" s="57">
        <v>0.97176600000000002</v>
      </c>
      <c r="AH405" s="57">
        <v>1.0333859999999999</v>
      </c>
      <c r="AI405" s="57">
        <v>1.0333859999999999</v>
      </c>
      <c r="AJ405" s="57">
        <v>1.0162709999999999</v>
      </c>
      <c r="AK405" s="57">
        <v>1.0162709999999999</v>
      </c>
      <c r="AL405" s="57">
        <v>1.0520640000000001</v>
      </c>
      <c r="AM405" s="57">
        <v>0.97512399999999999</v>
      </c>
      <c r="AN405" s="57">
        <v>0.97512399999999999</v>
      </c>
      <c r="AO405" s="57">
        <v>0.98177000000000003</v>
      </c>
      <c r="AP405" s="57">
        <v>1.039509</v>
      </c>
      <c r="AQ405" s="57">
        <v>1.039509</v>
      </c>
      <c r="AR405" s="57">
        <v>0.97253699999999998</v>
      </c>
      <c r="AS405" s="57">
        <v>0.97253699999999998</v>
      </c>
      <c r="AT405" s="57">
        <v>1.0031669999999999</v>
      </c>
    </row>
    <row r="406" spans="1:46" x14ac:dyDescent="0.25">
      <c r="A406" s="65">
        <v>2021</v>
      </c>
      <c r="B406" s="65">
        <v>12</v>
      </c>
      <c r="C406" s="63">
        <v>17</v>
      </c>
      <c r="D406" s="64">
        <v>21</v>
      </c>
      <c r="E406" s="5">
        <v>1.025444</v>
      </c>
      <c r="F406" s="57">
        <v>1.025444</v>
      </c>
      <c r="G406" s="57">
        <v>0.97550099999999995</v>
      </c>
      <c r="H406" s="57">
        <v>0.975518</v>
      </c>
      <c r="I406" s="57">
        <v>0.97820300000000004</v>
      </c>
      <c r="J406" s="57">
        <v>0.97820300000000004</v>
      </c>
      <c r="K406" s="57">
        <v>0.98177000000000003</v>
      </c>
      <c r="L406" s="57">
        <v>0.98177000000000003</v>
      </c>
      <c r="M406" s="57">
        <v>1.0333859999999999</v>
      </c>
      <c r="N406" s="57">
        <v>1.0333859999999999</v>
      </c>
      <c r="O406" s="57">
        <v>1.0031669999999999</v>
      </c>
      <c r="P406" s="57">
        <v>1.0031669999999999</v>
      </c>
      <c r="Q406" s="57">
        <v>1.015733</v>
      </c>
      <c r="R406" s="57">
        <v>1.0031669999999999</v>
      </c>
      <c r="S406" s="57">
        <v>1.0031669999999999</v>
      </c>
      <c r="T406" s="57">
        <v>1.025444</v>
      </c>
      <c r="U406" s="57">
        <v>1.025444</v>
      </c>
      <c r="V406" s="57">
        <v>1.0520640000000001</v>
      </c>
      <c r="W406" s="57">
        <v>1.080066</v>
      </c>
      <c r="X406" s="57">
        <v>1.080066</v>
      </c>
      <c r="Y406" s="57">
        <v>1.0493380000000001</v>
      </c>
      <c r="Z406" s="57">
        <v>1.0493380000000001</v>
      </c>
      <c r="AA406" s="57">
        <v>0.98177000000000003</v>
      </c>
      <c r="AB406" s="57">
        <v>0.98177000000000003</v>
      </c>
      <c r="AC406" s="57">
        <v>0.97512399999999999</v>
      </c>
      <c r="AD406" s="57">
        <v>0.9677</v>
      </c>
      <c r="AE406" s="57">
        <v>1.04484</v>
      </c>
      <c r="AF406" s="57">
        <v>0.97176600000000002</v>
      </c>
      <c r="AG406" s="57">
        <v>0.97176600000000002</v>
      </c>
      <c r="AH406" s="57">
        <v>1.0333859999999999</v>
      </c>
      <c r="AI406" s="57">
        <v>1.0333859999999999</v>
      </c>
      <c r="AJ406" s="57">
        <v>1.0162709999999999</v>
      </c>
      <c r="AK406" s="57">
        <v>1.0162709999999999</v>
      </c>
      <c r="AL406" s="57">
        <v>1.0520640000000001</v>
      </c>
      <c r="AM406" s="57">
        <v>0.97512399999999999</v>
      </c>
      <c r="AN406" s="57">
        <v>0.97512399999999999</v>
      </c>
      <c r="AO406" s="57">
        <v>0.98177000000000003</v>
      </c>
      <c r="AP406" s="57">
        <v>1.039509</v>
      </c>
      <c r="AQ406" s="57">
        <v>1.039509</v>
      </c>
      <c r="AR406" s="57">
        <v>0.97253699999999998</v>
      </c>
      <c r="AS406" s="57">
        <v>0.97253699999999998</v>
      </c>
      <c r="AT406" s="57">
        <v>1.0031669999999999</v>
      </c>
    </row>
    <row r="407" spans="1:46" x14ac:dyDescent="0.25">
      <c r="A407" s="65">
        <v>2021</v>
      </c>
      <c r="B407" s="65">
        <v>12</v>
      </c>
      <c r="C407" s="63">
        <v>17</v>
      </c>
      <c r="D407" s="64">
        <v>22</v>
      </c>
      <c r="E407" s="5">
        <v>1.025444</v>
      </c>
      <c r="F407" s="57">
        <v>1.025444</v>
      </c>
      <c r="G407" s="57">
        <v>0.97550099999999995</v>
      </c>
      <c r="H407" s="57">
        <v>0.975518</v>
      </c>
      <c r="I407" s="57">
        <v>0.97820300000000004</v>
      </c>
      <c r="J407" s="57">
        <v>0.97820300000000004</v>
      </c>
      <c r="K407" s="57">
        <v>0.98177000000000003</v>
      </c>
      <c r="L407" s="57">
        <v>0.98177000000000003</v>
      </c>
      <c r="M407" s="57">
        <v>1.0333859999999999</v>
      </c>
      <c r="N407" s="57">
        <v>1.0333859999999999</v>
      </c>
      <c r="O407" s="57">
        <v>1.0031669999999999</v>
      </c>
      <c r="P407" s="57">
        <v>1.0031669999999999</v>
      </c>
      <c r="Q407" s="57">
        <v>1.015733</v>
      </c>
      <c r="R407" s="57">
        <v>1.0031669999999999</v>
      </c>
      <c r="S407" s="57">
        <v>1.0031669999999999</v>
      </c>
      <c r="T407" s="57">
        <v>1.025444</v>
      </c>
      <c r="U407" s="57">
        <v>1.025444</v>
      </c>
      <c r="V407" s="57">
        <v>1.0520640000000001</v>
      </c>
      <c r="W407" s="57">
        <v>1.080066</v>
      </c>
      <c r="X407" s="57">
        <v>1.080066</v>
      </c>
      <c r="Y407" s="57">
        <v>1.0493380000000001</v>
      </c>
      <c r="Z407" s="57">
        <v>1.0493380000000001</v>
      </c>
      <c r="AA407" s="57">
        <v>0.98177000000000003</v>
      </c>
      <c r="AB407" s="57">
        <v>0.98177000000000003</v>
      </c>
      <c r="AC407" s="57">
        <v>0.97512399999999999</v>
      </c>
      <c r="AD407" s="57">
        <v>0.9677</v>
      </c>
      <c r="AE407" s="57">
        <v>1.04484</v>
      </c>
      <c r="AF407" s="57">
        <v>0.97176600000000002</v>
      </c>
      <c r="AG407" s="57">
        <v>0.97176600000000002</v>
      </c>
      <c r="AH407" s="57">
        <v>1.0333859999999999</v>
      </c>
      <c r="AI407" s="57">
        <v>1.0333859999999999</v>
      </c>
      <c r="AJ407" s="57">
        <v>1.0162709999999999</v>
      </c>
      <c r="AK407" s="57">
        <v>1.0162709999999999</v>
      </c>
      <c r="AL407" s="57">
        <v>1.0520640000000001</v>
      </c>
      <c r="AM407" s="57">
        <v>0.97512399999999999</v>
      </c>
      <c r="AN407" s="57">
        <v>0.97512399999999999</v>
      </c>
      <c r="AO407" s="57">
        <v>0.98177000000000003</v>
      </c>
      <c r="AP407" s="57">
        <v>1.039509</v>
      </c>
      <c r="AQ407" s="57">
        <v>1.039509</v>
      </c>
      <c r="AR407" s="57">
        <v>0.97253699999999998</v>
      </c>
      <c r="AS407" s="57">
        <v>0.97253699999999998</v>
      </c>
      <c r="AT407" s="57">
        <v>1.0031669999999999</v>
      </c>
    </row>
    <row r="408" spans="1:46" x14ac:dyDescent="0.25">
      <c r="A408" s="65">
        <v>2021</v>
      </c>
      <c r="B408" s="65">
        <v>12</v>
      </c>
      <c r="C408" s="63">
        <v>17</v>
      </c>
      <c r="D408" s="64">
        <v>23</v>
      </c>
      <c r="E408" s="5">
        <v>1.025444</v>
      </c>
      <c r="F408" s="57">
        <v>1.025444</v>
      </c>
      <c r="G408" s="57">
        <v>0.97550099999999995</v>
      </c>
      <c r="H408" s="57">
        <v>0.975518</v>
      </c>
      <c r="I408" s="57">
        <v>0.97820300000000004</v>
      </c>
      <c r="J408" s="57">
        <v>0.97820300000000004</v>
      </c>
      <c r="K408" s="57">
        <v>0.98177000000000003</v>
      </c>
      <c r="L408" s="57">
        <v>0.98177000000000003</v>
      </c>
      <c r="M408" s="57">
        <v>1.0333859999999999</v>
      </c>
      <c r="N408" s="57">
        <v>1.0333859999999999</v>
      </c>
      <c r="O408" s="57">
        <v>1.0031669999999999</v>
      </c>
      <c r="P408" s="57">
        <v>1.0031669999999999</v>
      </c>
      <c r="Q408" s="57">
        <v>1.015733</v>
      </c>
      <c r="R408" s="57">
        <v>1.0031669999999999</v>
      </c>
      <c r="S408" s="57">
        <v>1.0031669999999999</v>
      </c>
      <c r="T408" s="57">
        <v>1.025444</v>
      </c>
      <c r="U408" s="57">
        <v>1.025444</v>
      </c>
      <c r="V408" s="57">
        <v>1.0520640000000001</v>
      </c>
      <c r="W408" s="57">
        <v>1.080066</v>
      </c>
      <c r="X408" s="57">
        <v>1.080066</v>
      </c>
      <c r="Y408" s="57">
        <v>1.0493380000000001</v>
      </c>
      <c r="Z408" s="57">
        <v>1.0493380000000001</v>
      </c>
      <c r="AA408" s="57">
        <v>0.98177000000000003</v>
      </c>
      <c r="AB408" s="57">
        <v>0.98177000000000003</v>
      </c>
      <c r="AC408" s="57">
        <v>0.97512399999999999</v>
      </c>
      <c r="AD408" s="57">
        <v>0.9677</v>
      </c>
      <c r="AE408" s="57">
        <v>1.04484</v>
      </c>
      <c r="AF408" s="57">
        <v>0.97176600000000002</v>
      </c>
      <c r="AG408" s="57">
        <v>0.97176600000000002</v>
      </c>
      <c r="AH408" s="57">
        <v>1.0333859999999999</v>
      </c>
      <c r="AI408" s="57">
        <v>1.0333859999999999</v>
      </c>
      <c r="AJ408" s="57">
        <v>1.0162709999999999</v>
      </c>
      <c r="AK408" s="57">
        <v>1.0162709999999999</v>
      </c>
      <c r="AL408" s="57">
        <v>1.0520640000000001</v>
      </c>
      <c r="AM408" s="57">
        <v>0.97512399999999999</v>
      </c>
      <c r="AN408" s="57">
        <v>0.97512399999999999</v>
      </c>
      <c r="AO408" s="57">
        <v>0.98177000000000003</v>
      </c>
      <c r="AP408" s="57">
        <v>1.039509</v>
      </c>
      <c r="AQ408" s="57">
        <v>1.039509</v>
      </c>
      <c r="AR408" s="57">
        <v>0.97253699999999998</v>
      </c>
      <c r="AS408" s="57">
        <v>0.97253699999999998</v>
      </c>
      <c r="AT408" s="57">
        <v>1.0031669999999999</v>
      </c>
    </row>
    <row r="409" spans="1:46" x14ac:dyDescent="0.25">
      <c r="A409" s="65">
        <v>2021</v>
      </c>
      <c r="B409" s="65">
        <v>12</v>
      </c>
      <c r="C409" s="63">
        <v>17</v>
      </c>
      <c r="D409" s="64">
        <v>24</v>
      </c>
      <c r="E409" s="5">
        <v>1.025444</v>
      </c>
      <c r="F409" s="57">
        <v>1.025444</v>
      </c>
      <c r="G409" s="57">
        <v>0.97550099999999995</v>
      </c>
      <c r="H409" s="57">
        <v>0.975518</v>
      </c>
      <c r="I409" s="57">
        <v>0.97820300000000004</v>
      </c>
      <c r="J409" s="57">
        <v>0.97820300000000004</v>
      </c>
      <c r="K409" s="57">
        <v>0.98177000000000003</v>
      </c>
      <c r="L409" s="57">
        <v>0.98177000000000003</v>
      </c>
      <c r="M409" s="57">
        <v>1.0333859999999999</v>
      </c>
      <c r="N409" s="57">
        <v>1.0333859999999999</v>
      </c>
      <c r="O409" s="57">
        <v>1.0031669999999999</v>
      </c>
      <c r="P409" s="57">
        <v>1.0031669999999999</v>
      </c>
      <c r="Q409" s="57">
        <v>1.015733</v>
      </c>
      <c r="R409" s="57">
        <v>1.0031669999999999</v>
      </c>
      <c r="S409" s="57">
        <v>1.0031669999999999</v>
      </c>
      <c r="T409" s="57">
        <v>1.025444</v>
      </c>
      <c r="U409" s="57">
        <v>1.025444</v>
      </c>
      <c r="V409" s="57">
        <v>1.0520640000000001</v>
      </c>
      <c r="W409" s="57">
        <v>1.080066</v>
      </c>
      <c r="X409" s="57">
        <v>1.080066</v>
      </c>
      <c r="Y409" s="57">
        <v>1.0493380000000001</v>
      </c>
      <c r="Z409" s="57">
        <v>1.0493380000000001</v>
      </c>
      <c r="AA409" s="57">
        <v>0.98177000000000003</v>
      </c>
      <c r="AB409" s="57">
        <v>0.98177000000000003</v>
      </c>
      <c r="AC409" s="57">
        <v>0.97512399999999999</v>
      </c>
      <c r="AD409" s="57">
        <v>0.9677</v>
      </c>
      <c r="AE409" s="57">
        <v>1.04484</v>
      </c>
      <c r="AF409" s="57">
        <v>0.97176600000000002</v>
      </c>
      <c r="AG409" s="57">
        <v>0.97176600000000002</v>
      </c>
      <c r="AH409" s="57">
        <v>1.0333859999999999</v>
      </c>
      <c r="AI409" s="57">
        <v>1.0333859999999999</v>
      </c>
      <c r="AJ409" s="57">
        <v>1.0162709999999999</v>
      </c>
      <c r="AK409" s="57">
        <v>1.0162709999999999</v>
      </c>
      <c r="AL409" s="57">
        <v>1.0520640000000001</v>
      </c>
      <c r="AM409" s="57">
        <v>0.97512399999999999</v>
      </c>
      <c r="AN409" s="57">
        <v>0.97512399999999999</v>
      </c>
      <c r="AO409" s="57">
        <v>0.98177000000000003</v>
      </c>
      <c r="AP409" s="57">
        <v>1.039509</v>
      </c>
      <c r="AQ409" s="57">
        <v>1.039509</v>
      </c>
      <c r="AR409" s="57">
        <v>0.97253699999999998</v>
      </c>
      <c r="AS409" s="57">
        <v>0.97253699999999998</v>
      </c>
      <c r="AT409" s="57">
        <v>1.0031669999999999</v>
      </c>
    </row>
    <row r="410" spans="1:46" x14ac:dyDescent="0.25">
      <c r="A410" s="65">
        <v>2021</v>
      </c>
      <c r="B410" s="65">
        <v>12</v>
      </c>
      <c r="C410" s="63">
        <v>18</v>
      </c>
      <c r="D410" s="64">
        <v>1</v>
      </c>
      <c r="E410" s="5">
        <v>1.0288889999999999</v>
      </c>
      <c r="F410" s="57">
        <v>1.0288889999999999</v>
      </c>
      <c r="G410" s="57">
        <v>0.96970100000000004</v>
      </c>
      <c r="H410" s="57">
        <v>0.96971499999999999</v>
      </c>
      <c r="I410" s="57">
        <v>0.96771499999999999</v>
      </c>
      <c r="J410" s="57">
        <v>0.96771499999999999</v>
      </c>
      <c r="K410" s="57">
        <v>0.96069400000000005</v>
      </c>
      <c r="L410" s="57">
        <v>0.96069400000000005</v>
      </c>
      <c r="M410" s="57">
        <v>1.0377050000000001</v>
      </c>
      <c r="N410" s="57">
        <v>1.0377050000000001</v>
      </c>
      <c r="O410" s="57">
        <v>1.007644</v>
      </c>
      <c r="P410" s="57">
        <v>1.007644</v>
      </c>
      <c r="Q410" s="57">
        <v>1.02678</v>
      </c>
      <c r="R410" s="57">
        <v>1.007644</v>
      </c>
      <c r="S410" s="57">
        <v>1.007644</v>
      </c>
      <c r="T410" s="57">
        <v>1.0288889999999999</v>
      </c>
      <c r="U410" s="57">
        <v>1.0288889999999999</v>
      </c>
      <c r="V410" s="57">
        <v>1.052203</v>
      </c>
      <c r="W410" s="57">
        <v>1.082492</v>
      </c>
      <c r="X410" s="57">
        <v>1.082492</v>
      </c>
      <c r="Y410" s="57">
        <v>1.049258</v>
      </c>
      <c r="Z410" s="57">
        <v>1.049258</v>
      </c>
      <c r="AA410" s="57">
        <v>0.96069400000000005</v>
      </c>
      <c r="AB410" s="57">
        <v>0.96069400000000005</v>
      </c>
      <c r="AC410" s="57">
        <v>0.96314500000000003</v>
      </c>
      <c r="AD410" s="57">
        <v>0.95616999999999996</v>
      </c>
      <c r="AE410" s="57">
        <v>1.0087550000000001</v>
      </c>
      <c r="AF410" s="57">
        <v>0.96023400000000003</v>
      </c>
      <c r="AG410" s="57">
        <v>0.96023400000000003</v>
      </c>
      <c r="AH410" s="57">
        <v>1.0377050000000001</v>
      </c>
      <c r="AI410" s="57">
        <v>1.0377050000000001</v>
      </c>
      <c r="AJ410" s="57">
        <v>0.99176900000000001</v>
      </c>
      <c r="AK410" s="57">
        <v>0.99176900000000001</v>
      </c>
      <c r="AL410" s="57">
        <v>1.052203</v>
      </c>
      <c r="AM410" s="57">
        <v>0.96314500000000003</v>
      </c>
      <c r="AN410" s="57">
        <v>0.96314500000000003</v>
      </c>
      <c r="AO410" s="57">
        <v>0.96069400000000005</v>
      </c>
      <c r="AP410" s="57">
        <v>1.039776</v>
      </c>
      <c r="AQ410" s="57">
        <v>1.039776</v>
      </c>
      <c r="AR410" s="57">
        <v>0.95946399999999998</v>
      </c>
      <c r="AS410" s="57">
        <v>0.95946399999999998</v>
      </c>
      <c r="AT410" s="57">
        <v>1.007644</v>
      </c>
    </row>
    <row r="411" spans="1:46" x14ac:dyDescent="0.25">
      <c r="A411" s="65">
        <v>2021</v>
      </c>
      <c r="B411" s="65">
        <v>12</v>
      </c>
      <c r="C411" s="63">
        <v>18</v>
      </c>
      <c r="D411" s="64">
        <v>2</v>
      </c>
      <c r="E411" s="5">
        <v>1.0288889999999999</v>
      </c>
      <c r="F411" s="57">
        <v>1.0288889999999999</v>
      </c>
      <c r="G411" s="57">
        <v>0.96970100000000004</v>
      </c>
      <c r="H411" s="57">
        <v>0.96971499999999999</v>
      </c>
      <c r="I411" s="57">
        <v>0.96771499999999999</v>
      </c>
      <c r="J411" s="57">
        <v>0.96771499999999999</v>
      </c>
      <c r="K411" s="57">
        <v>0.96069400000000005</v>
      </c>
      <c r="L411" s="57">
        <v>0.96069400000000005</v>
      </c>
      <c r="M411" s="57">
        <v>1.0377050000000001</v>
      </c>
      <c r="N411" s="57">
        <v>1.0377050000000001</v>
      </c>
      <c r="O411" s="57">
        <v>1.007644</v>
      </c>
      <c r="P411" s="57">
        <v>1.007644</v>
      </c>
      <c r="Q411" s="57">
        <v>1.02678</v>
      </c>
      <c r="R411" s="57">
        <v>1.007644</v>
      </c>
      <c r="S411" s="57">
        <v>1.007644</v>
      </c>
      <c r="T411" s="57">
        <v>1.0288889999999999</v>
      </c>
      <c r="U411" s="57">
        <v>1.0288889999999999</v>
      </c>
      <c r="V411" s="57">
        <v>1.052203</v>
      </c>
      <c r="W411" s="57">
        <v>1.082492</v>
      </c>
      <c r="X411" s="57">
        <v>1.082492</v>
      </c>
      <c r="Y411" s="57">
        <v>1.049258</v>
      </c>
      <c r="Z411" s="57">
        <v>1.049258</v>
      </c>
      <c r="AA411" s="57">
        <v>0.96069400000000005</v>
      </c>
      <c r="AB411" s="57">
        <v>0.96069400000000005</v>
      </c>
      <c r="AC411" s="57">
        <v>0.96314500000000003</v>
      </c>
      <c r="AD411" s="57">
        <v>0.95616999999999996</v>
      </c>
      <c r="AE411" s="57">
        <v>1.0087550000000001</v>
      </c>
      <c r="AF411" s="57">
        <v>0.96023400000000003</v>
      </c>
      <c r="AG411" s="57">
        <v>0.96023400000000003</v>
      </c>
      <c r="AH411" s="57">
        <v>1.0377050000000001</v>
      </c>
      <c r="AI411" s="57">
        <v>1.0377050000000001</v>
      </c>
      <c r="AJ411" s="57">
        <v>0.99176900000000001</v>
      </c>
      <c r="AK411" s="57">
        <v>0.99176900000000001</v>
      </c>
      <c r="AL411" s="57">
        <v>1.052203</v>
      </c>
      <c r="AM411" s="57">
        <v>0.96314500000000003</v>
      </c>
      <c r="AN411" s="57">
        <v>0.96314500000000003</v>
      </c>
      <c r="AO411" s="57">
        <v>0.96069400000000005</v>
      </c>
      <c r="AP411" s="57">
        <v>1.039776</v>
      </c>
      <c r="AQ411" s="57">
        <v>1.039776</v>
      </c>
      <c r="AR411" s="57">
        <v>0.95946399999999998</v>
      </c>
      <c r="AS411" s="57">
        <v>0.95946399999999998</v>
      </c>
      <c r="AT411" s="57">
        <v>1.007644</v>
      </c>
    </row>
    <row r="412" spans="1:46" x14ac:dyDescent="0.25">
      <c r="A412" s="65">
        <v>2021</v>
      </c>
      <c r="B412" s="65">
        <v>12</v>
      </c>
      <c r="C412" s="63">
        <v>18</v>
      </c>
      <c r="D412" s="64">
        <v>3</v>
      </c>
      <c r="E412" s="5">
        <v>1.0288889999999999</v>
      </c>
      <c r="F412" s="57">
        <v>1.0288889999999999</v>
      </c>
      <c r="G412" s="57">
        <v>0.96970100000000004</v>
      </c>
      <c r="H412" s="57">
        <v>0.96971499999999999</v>
      </c>
      <c r="I412" s="57">
        <v>0.96771499999999999</v>
      </c>
      <c r="J412" s="57">
        <v>0.96771499999999999</v>
      </c>
      <c r="K412" s="57">
        <v>0.96069400000000005</v>
      </c>
      <c r="L412" s="57">
        <v>0.96069400000000005</v>
      </c>
      <c r="M412" s="57">
        <v>1.0377050000000001</v>
      </c>
      <c r="N412" s="57">
        <v>1.0377050000000001</v>
      </c>
      <c r="O412" s="57">
        <v>1.007644</v>
      </c>
      <c r="P412" s="57">
        <v>1.007644</v>
      </c>
      <c r="Q412" s="57">
        <v>1.02678</v>
      </c>
      <c r="R412" s="57">
        <v>1.007644</v>
      </c>
      <c r="S412" s="57">
        <v>1.007644</v>
      </c>
      <c r="T412" s="57">
        <v>1.0288889999999999</v>
      </c>
      <c r="U412" s="57">
        <v>1.0288889999999999</v>
      </c>
      <c r="V412" s="57">
        <v>1.052203</v>
      </c>
      <c r="W412" s="57">
        <v>1.082492</v>
      </c>
      <c r="X412" s="57">
        <v>1.082492</v>
      </c>
      <c r="Y412" s="57">
        <v>1.049258</v>
      </c>
      <c r="Z412" s="57">
        <v>1.049258</v>
      </c>
      <c r="AA412" s="57">
        <v>0.96069400000000005</v>
      </c>
      <c r="AB412" s="57">
        <v>0.96069400000000005</v>
      </c>
      <c r="AC412" s="57">
        <v>0.96314500000000003</v>
      </c>
      <c r="AD412" s="57">
        <v>0.95616999999999996</v>
      </c>
      <c r="AE412" s="57">
        <v>1.0087550000000001</v>
      </c>
      <c r="AF412" s="57">
        <v>0.96023400000000003</v>
      </c>
      <c r="AG412" s="57">
        <v>0.96023400000000003</v>
      </c>
      <c r="AH412" s="57">
        <v>1.0377050000000001</v>
      </c>
      <c r="AI412" s="57">
        <v>1.0377050000000001</v>
      </c>
      <c r="AJ412" s="57">
        <v>0.99176900000000001</v>
      </c>
      <c r="AK412" s="57">
        <v>0.99176900000000001</v>
      </c>
      <c r="AL412" s="57">
        <v>1.052203</v>
      </c>
      <c r="AM412" s="57">
        <v>0.96314500000000003</v>
      </c>
      <c r="AN412" s="57">
        <v>0.96314500000000003</v>
      </c>
      <c r="AO412" s="57">
        <v>0.96069400000000005</v>
      </c>
      <c r="AP412" s="57">
        <v>1.039776</v>
      </c>
      <c r="AQ412" s="57">
        <v>1.039776</v>
      </c>
      <c r="AR412" s="57">
        <v>0.95946399999999998</v>
      </c>
      <c r="AS412" s="57">
        <v>0.95946399999999998</v>
      </c>
      <c r="AT412" s="57">
        <v>1.007644</v>
      </c>
    </row>
    <row r="413" spans="1:46" x14ac:dyDescent="0.25">
      <c r="A413" s="65">
        <v>2021</v>
      </c>
      <c r="B413" s="65">
        <v>12</v>
      </c>
      <c r="C413" s="63">
        <v>18</v>
      </c>
      <c r="D413" s="64">
        <v>4</v>
      </c>
      <c r="E413" s="5">
        <v>1.0288889999999999</v>
      </c>
      <c r="F413" s="57">
        <v>1.0288889999999999</v>
      </c>
      <c r="G413" s="57">
        <v>0.96970100000000004</v>
      </c>
      <c r="H413" s="57">
        <v>0.96971499999999999</v>
      </c>
      <c r="I413" s="57">
        <v>0.96771499999999999</v>
      </c>
      <c r="J413" s="57">
        <v>0.96771499999999999</v>
      </c>
      <c r="K413" s="57">
        <v>0.96069400000000005</v>
      </c>
      <c r="L413" s="57">
        <v>0.96069400000000005</v>
      </c>
      <c r="M413" s="57">
        <v>1.0377050000000001</v>
      </c>
      <c r="N413" s="57">
        <v>1.0377050000000001</v>
      </c>
      <c r="O413" s="57">
        <v>1.007644</v>
      </c>
      <c r="P413" s="57">
        <v>1.007644</v>
      </c>
      <c r="Q413" s="57">
        <v>1.02678</v>
      </c>
      <c r="R413" s="57">
        <v>1.007644</v>
      </c>
      <c r="S413" s="57">
        <v>1.007644</v>
      </c>
      <c r="T413" s="57">
        <v>1.0288889999999999</v>
      </c>
      <c r="U413" s="57">
        <v>1.0288889999999999</v>
      </c>
      <c r="V413" s="57">
        <v>1.052203</v>
      </c>
      <c r="W413" s="57">
        <v>1.082492</v>
      </c>
      <c r="X413" s="57">
        <v>1.082492</v>
      </c>
      <c r="Y413" s="57">
        <v>1.049258</v>
      </c>
      <c r="Z413" s="57">
        <v>1.049258</v>
      </c>
      <c r="AA413" s="57">
        <v>0.96069400000000005</v>
      </c>
      <c r="AB413" s="57">
        <v>0.96069400000000005</v>
      </c>
      <c r="AC413" s="57">
        <v>0.96314500000000003</v>
      </c>
      <c r="AD413" s="57">
        <v>0.95616999999999996</v>
      </c>
      <c r="AE413" s="57">
        <v>1.0087550000000001</v>
      </c>
      <c r="AF413" s="57">
        <v>0.96023400000000003</v>
      </c>
      <c r="AG413" s="57">
        <v>0.96023400000000003</v>
      </c>
      <c r="AH413" s="57">
        <v>1.0377050000000001</v>
      </c>
      <c r="AI413" s="57">
        <v>1.0377050000000001</v>
      </c>
      <c r="AJ413" s="57">
        <v>0.99176900000000001</v>
      </c>
      <c r="AK413" s="57">
        <v>0.99176900000000001</v>
      </c>
      <c r="AL413" s="57">
        <v>1.052203</v>
      </c>
      <c r="AM413" s="57">
        <v>0.96314500000000003</v>
      </c>
      <c r="AN413" s="57">
        <v>0.96314500000000003</v>
      </c>
      <c r="AO413" s="57">
        <v>0.96069400000000005</v>
      </c>
      <c r="AP413" s="57">
        <v>1.039776</v>
      </c>
      <c r="AQ413" s="57">
        <v>1.039776</v>
      </c>
      <c r="AR413" s="57">
        <v>0.95946399999999998</v>
      </c>
      <c r="AS413" s="57">
        <v>0.95946399999999998</v>
      </c>
      <c r="AT413" s="57">
        <v>1.007644</v>
      </c>
    </row>
    <row r="414" spans="1:46" x14ac:dyDescent="0.25">
      <c r="A414" s="65">
        <v>2021</v>
      </c>
      <c r="B414" s="65">
        <v>12</v>
      </c>
      <c r="C414" s="63">
        <v>18</v>
      </c>
      <c r="D414" s="64">
        <v>5</v>
      </c>
      <c r="E414" s="5">
        <v>1.0288889999999999</v>
      </c>
      <c r="F414" s="57">
        <v>1.0288889999999999</v>
      </c>
      <c r="G414" s="57">
        <v>0.96970100000000004</v>
      </c>
      <c r="H414" s="57">
        <v>0.96971499999999999</v>
      </c>
      <c r="I414" s="57">
        <v>0.96771499999999999</v>
      </c>
      <c r="J414" s="57">
        <v>0.96771499999999999</v>
      </c>
      <c r="K414" s="57">
        <v>0.96069400000000005</v>
      </c>
      <c r="L414" s="57">
        <v>0.96069400000000005</v>
      </c>
      <c r="M414" s="57">
        <v>1.0377050000000001</v>
      </c>
      <c r="N414" s="57">
        <v>1.0377050000000001</v>
      </c>
      <c r="O414" s="57">
        <v>1.007644</v>
      </c>
      <c r="P414" s="57">
        <v>1.007644</v>
      </c>
      <c r="Q414" s="57">
        <v>1.02678</v>
      </c>
      <c r="R414" s="57">
        <v>1.007644</v>
      </c>
      <c r="S414" s="57">
        <v>1.007644</v>
      </c>
      <c r="T414" s="57">
        <v>1.0288889999999999</v>
      </c>
      <c r="U414" s="57">
        <v>1.0288889999999999</v>
      </c>
      <c r="V414" s="57">
        <v>1.052203</v>
      </c>
      <c r="W414" s="57">
        <v>1.082492</v>
      </c>
      <c r="X414" s="57">
        <v>1.082492</v>
      </c>
      <c r="Y414" s="57">
        <v>1.049258</v>
      </c>
      <c r="Z414" s="57">
        <v>1.049258</v>
      </c>
      <c r="AA414" s="57">
        <v>0.96069400000000005</v>
      </c>
      <c r="AB414" s="57">
        <v>0.96069400000000005</v>
      </c>
      <c r="AC414" s="57">
        <v>0.96314500000000003</v>
      </c>
      <c r="AD414" s="57">
        <v>0.95616999999999996</v>
      </c>
      <c r="AE414" s="57">
        <v>1.0087550000000001</v>
      </c>
      <c r="AF414" s="57">
        <v>0.96023400000000003</v>
      </c>
      <c r="AG414" s="57">
        <v>0.96023400000000003</v>
      </c>
      <c r="AH414" s="57">
        <v>1.0377050000000001</v>
      </c>
      <c r="AI414" s="57">
        <v>1.0377050000000001</v>
      </c>
      <c r="AJ414" s="57">
        <v>0.99176900000000001</v>
      </c>
      <c r="AK414" s="57">
        <v>0.99176900000000001</v>
      </c>
      <c r="AL414" s="57">
        <v>1.052203</v>
      </c>
      <c r="AM414" s="57">
        <v>0.96314500000000003</v>
      </c>
      <c r="AN414" s="57">
        <v>0.96314500000000003</v>
      </c>
      <c r="AO414" s="57">
        <v>0.96069400000000005</v>
      </c>
      <c r="AP414" s="57">
        <v>1.039776</v>
      </c>
      <c r="AQ414" s="57">
        <v>1.039776</v>
      </c>
      <c r="AR414" s="57">
        <v>0.95946399999999998</v>
      </c>
      <c r="AS414" s="57">
        <v>0.95946399999999998</v>
      </c>
      <c r="AT414" s="57">
        <v>1.007644</v>
      </c>
    </row>
    <row r="415" spans="1:46" x14ac:dyDescent="0.25">
      <c r="A415" s="65">
        <v>2021</v>
      </c>
      <c r="B415" s="65">
        <v>12</v>
      </c>
      <c r="C415" s="63">
        <v>18</v>
      </c>
      <c r="D415" s="64">
        <v>6</v>
      </c>
      <c r="E415" s="5">
        <v>1.0288889999999999</v>
      </c>
      <c r="F415" s="57">
        <v>1.0288889999999999</v>
      </c>
      <c r="G415" s="57">
        <v>0.96970100000000004</v>
      </c>
      <c r="H415" s="57">
        <v>0.96971499999999999</v>
      </c>
      <c r="I415" s="57">
        <v>0.96771499999999999</v>
      </c>
      <c r="J415" s="57">
        <v>0.96771499999999999</v>
      </c>
      <c r="K415" s="57">
        <v>0.96069400000000005</v>
      </c>
      <c r="L415" s="57">
        <v>0.96069400000000005</v>
      </c>
      <c r="M415" s="57">
        <v>1.0377050000000001</v>
      </c>
      <c r="N415" s="57">
        <v>1.0377050000000001</v>
      </c>
      <c r="O415" s="57">
        <v>1.007644</v>
      </c>
      <c r="P415" s="57">
        <v>1.007644</v>
      </c>
      <c r="Q415" s="57">
        <v>1.02678</v>
      </c>
      <c r="R415" s="57">
        <v>1.007644</v>
      </c>
      <c r="S415" s="57">
        <v>1.007644</v>
      </c>
      <c r="T415" s="57">
        <v>1.0288889999999999</v>
      </c>
      <c r="U415" s="57">
        <v>1.0288889999999999</v>
      </c>
      <c r="V415" s="57">
        <v>1.052203</v>
      </c>
      <c r="W415" s="57">
        <v>1.082492</v>
      </c>
      <c r="X415" s="57">
        <v>1.082492</v>
      </c>
      <c r="Y415" s="57">
        <v>1.049258</v>
      </c>
      <c r="Z415" s="57">
        <v>1.049258</v>
      </c>
      <c r="AA415" s="57">
        <v>0.96069400000000005</v>
      </c>
      <c r="AB415" s="57">
        <v>0.96069400000000005</v>
      </c>
      <c r="AC415" s="57">
        <v>0.96314500000000003</v>
      </c>
      <c r="AD415" s="57">
        <v>0.95616999999999996</v>
      </c>
      <c r="AE415" s="57">
        <v>1.0087550000000001</v>
      </c>
      <c r="AF415" s="57">
        <v>0.96023400000000003</v>
      </c>
      <c r="AG415" s="57">
        <v>0.96023400000000003</v>
      </c>
      <c r="AH415" s="57">
        <v>1.0377050000000001</v>
      </c>
      <c r="AI415" s="57">
        <v>1.0377050000000001</v>
      </c>
      <c r="AJ415" s="57">
        <v>0.99176900000000001</v>
      </c>
      <c r="AK415" s="57">
        <v>0.99176900000000001</v>
      </c>
      <c r="AL415" s="57">
        <v>1.052203</v>
      </c>
      <c r="AM415" s="57">
        <v>0.96314500000000003</v>
      </c>
      <c r="AN415" s="57">
        <v>0.96314500000000003</v>
      </c>
      <c r="AO415" s="57">
        <v>0.96069400000000005</v>
      </c>
      <c r="AP415" s="57">
        <v>1.039776</v>
      </c>
      <c r="AQ415" s="57">
        <v>1.039776</v>
      </c>
      <c r="AR415" s="57">
        <v>0.95946399999999998</v>
      </c>
      <c r="AS415" s="57">
        <v>0.95946399999999998</v>
      </c>
      <c r="AT415" s="57">
        <v>1.007644</v>
      </c>
    </row>
    <row r="416" spans="1:46" x14ac:dyDescent="0.25">
      <c r="A416" s="65">
        <v>2021</v>
      </c>
      <c r="B416" s="65">
        <v>12</v>
      </c>
      <c r="C416" s="63">
        <v>18</v>
      </c>
      <c r="D416" s="64">
        <v>7</v>
      </c>
      <c r="E416" s="5">
        <v>1.0288889999999999</v>
      </c>
      <c r="F416" s="57">
        <v>1.0288889999999999</v>
      </c>
      <c r="G416" s="57">
        <v>0.96970100000000004</v>
      </c>
      <c r="H416" s="57">
        <v>0.96971499999999999</v>
      </c>
      <c r="I416" s="57">
        <v>0.96771499999999999</v>
      </c>
      <c r="J416" s="57">
        <v>0.96771499999999999</v>
      </c>
      <c r="K416" s="57">
        <v>0.96069400000000005</v>
      </c>
      <c r="L416" s="57">
        <v>0.96069400000000005</v>
      </c>
      <c r="M416" s="57">
        <v>1.0377050000000001</v>
      </c>
      <c r="N416" s="57">
        <v>1.0377050000000001</v>
      </c>
      <c r="O416" s="57">
        <v>1.007644</v>
      </c>
      <c r="P416" s="57">
        <v>1.007644</v>
      </c>
      <c r="Q416" s="57">
        <v>1.02678</v>
      </c>
      <c r="R416" s="57">
        <v>1.007644</v>
      </c>
      <c r="S416" s="57">
        <v>1.007644</v>
      </c>
      <c r="T416" s="57">
        <v>1.0288889999999999</v>
      </c>
      <c r="U416" s="57">
        <v>1.0288889999999999</v>
      </c>
      <c r="V416" s="57">
        <v>1.052203</v>
      </c>
      <c r="W416" s="57">
        <v>1.082492</v>
      </c>
      <c r="X416" s="57">
        <v>1.082492</v>
      </c>
      <c r="Y416" s="57">
        <v>1.049258</v>
      </c>
      <c r="Z416" s="57">
        <v>1.049258</v>
      </c>
      <c r="AA416" s="57">
        <v>0.96069400000000005</v>
      </c>
      <c r="AB416" s="57">
        <v>0.96069400000000005</v>
      </c>
      <c r="AC416" s="57">
        <v>0.96314500000000003</v>
      </c>
      <c r="AD416" s="57">
        <v>0.95616999999999996</v>
      </c>
      <c r="AE416" s="57">
        <v>1.0087550000000001</v>
      </c>
      <c r="AF416" s="57">
        <v>0.96023400000000003</v>
      </c>
      <c r="AG416" s="57">
        <v>0.96023400000000003</v>
      </c>
      <c r="AH416" s="57">
        <v>1.0377050000000001</v>
      </c>
      <c r="AI416" s="57">
        <v>1.0377050000000001</v>
      </c>
      <c r="AJ416" s="57">
        <v>0.99176900000000001</v>
      </c>
      <c r="AK416" s="57">
        <v>0.99176900000000001</v>
      </c>
      <c r="AL416" s="57">
        <v>1.052203</v>
      </c>
      <c r="AM416" s="57">
        <v>0.96314500000000003</v>
      </c>
      <c r="AN416" s="57">
        <v>0.96314500000000003</v>
      </c>
      <c r="AO416" s="57">
        <v>0.96069400000000005</v>
      </c>
      <c r="AP416" s="57">
        <v>1.039776</v>
      </c>
      <c r="AQ416" s="57">
        <v>1.039776</v>
      </c>
      <c r="AR416" s="57">
        <v>0.95946399999999998</v>
      </c>
      <c r="AS416" s="57">
        <v>0.95946399999999998</v>
      </c>
      <c r="AT416" s="57">
        <v>1.007644</v>
      </c>
    </row>
    <row r="417" spans="1:46" x14ac:dyDescent="0.25">
      <c r="A417" s="65">
        <v>2021</v>
      </c>
      <c r="B417" s="65">
        <v>12</v>
      </c>
      <c r="C417" s="63">
        <v>18</v>
      </c>
      <c r="D417" s="64">
        <v>8</v>
      </c>
      <c r="E417" s="5">
        <v>1.0288889999999999</v>
      </c>
      <c r="F417" s="57">
        <v>1.0288889999999999</v>
      </c>
      <c r="G417" s="57">
        <v>0.96970100000000004</v>
      </c>
      <c r="H417" s="57">
        <v>0.96971499999999999</v>
      </c>
      <c r="I417" s="57">
        <v>0.96771499999999999</v>
      </c>
      <c r="J417" s="57">
        <v>0.96771499999999999</v>
      </c>
      <c r="K417" s="57">
        <v>0.96069400000000005</v>
      </c>
      <c r="L417" s="57">
        <v>0.96069400000000005</v>
      </c>
      <c r="M417" s="57">
        <v>1.0377050000000001</v>
      </c>
      <c r="N417" s="57">
        <v>1.0377050000000001</v>
      </c>
      <c r="O417" s="57">
        <v>1.007644</v>
      </c>
      <c r="P417" s="57">
        <v>1.007644</v>
      </c>
      <c r="Q417" s="57">
        <v>1.02678</v>
      </c>
      <c r="R417" s="57">
        <v>1.007644</v>
      </c>
      <c r="S417" s="57">
        <v>1.007644</v>
      </c>
      <c r="T417" s="57">
        <v>1.0288889999999999</v>
      </c>
      <c r="U417" s="57">
        <v>1.0288889999999999</v>
      </c>
      <c r="V417" s="57">
        <v>1.052203</v>
      </c>
      <c r="W417" s="57">
        <v>1.082492</v>
      </c>
      <c r="X417" s="57">
        <v>1.082492</v>
      </c>
      <c r="Y417" s="57">
        <v>1.049258</v>
      </c>
      <c r="Z417" s="57">
        <v>1.049258</v>
      </c>
      <c r="AA417" s="57">
        <v>0.96069400000000005</v>
      </c>
      <c r="AB417" s="57">
        <v>0.96069400000000005</v>
      </c>
      <c r="AC417" s="57">
        <v>0.96314500000000003</v>
      </c>
      <c r="AD417" s="57">
        <v>0.95616999999999996</v>
      </c>
      <c r="AE417" s="57">
        <v>1.0087550000000001</v>
      </c>
      <c r="AF417" s="57">
        <v>0.96023400000000003</v>
      </c>
      <c r="AG417" s="57">
        <v>0.96023400000000003</v>
      </c>
      <c r="AH417" s="57">
        <v>1.0377050000000001</v>
      </c>
      <c r="AI417" s="57">
        <v>1.0377050000000001</v>
      </c>
      <c r="AJ417" s="57">
        <v>0.99176900000000001</v>
      </c>
      <c r="AK417" s="57">
        <v>0.99176900000000001</v>
      </c>
      <c r="AL417" s="57">
        <v>1.052203</v>
      </c>
      <c r="AM417" s="57">
        <v>0.96314500000000003</v>
      </c>
      <c r="AN417" s="57">
        <v>0.96314500000000003</v>
      </c>
      <c r="AO417" s="57">
        <v>0.96069400000000005</v>
      </c>
      <c r="AP417" s="57">
        <v>1.039776</v>
      </c>
      <c r="AQ417" s="57">
        <v>1.039776</v>
      </c>
      <c r="AR417" s="57">
        <v>0.95946399999999998</v>
      </c>
      <c r="AS417" s="57">
        <v>0.95946399999999998</v>
      </c>
      <c r="AT417" s="57">
        <v>1.007644</v>
      </c>
    </row>
    <row r="418" spans="1:46" x14ac:dyDescent="0.25">
      <c r="A418" s="65">
        <v>2021</v>
      </c>
      <c r="B418" s="65">
        <v>12</v>
      </c>
      <c r="C418" s="63">
        <v>18</v>
      </c>
      <c r="D418" s="64">
        <v>9</v>
      </c>
      <c r="E418" s="5">
        <v>1.0288889999999999</v>
      </c>
      <c r="F418" s="57">
        <v>1.0288889999999999</v>
      </c>
      <c r="G418" s="57">
        <v>0.96970100000000004</v>
      </c>
      <c r="H418" s="57">
        <v>0.96971499999999999</v>
      </c>
      <c r="I418" s="57">
        <v>0.96771499999999999</v>
      </c>
      <c r="J418" s="57">
        <v>0.96771499999999999</v>
      </c>
      <c r="K418" s="57">
        <v>0.96069400000000005</v>
      </c>
      <c r="L418" s="57">
        <v>0.96069400000000005</v>
      </c>
      <c r="M418" s="57">
        <v>1.0377050000000001</v>
      </c>
      <c r="N418" s="57">
        <v>1.0377050000000001</v>
      </c>
      <c r="O418" s="57">
        <v>1.007644</v>
      </c>
      <c r="P418" s="57">
        <v>1.007644</v>
      </c>
      <c r="Q418" s="57">
        <v>1.02678</v>
      </c>
      <c r="R418" s="57">
        <v>1.007644</v>
      </c>
      <c r="S418" s="57">
        <v>1.007644</v>
      </c>
      <c r="T418" s="57">
        <v>1.0288889999999999</v>
      </c>
      <c r="U418" s="57">
        <v>1.0288889999999999</v>
      </c>
      <c r="V418" s="57">
        <v>1.052203</v>
      </c>
      <c r="W418" s="57">
        <v>1.082492</v>
      </c>
      <c r="X418" s="57">
        <v>1.082492</v>
      </c>
      <c r="Y418" s="57">
        <v>1.049258</v>
      </c>
      <c r="Z418" s="57">
        <v>1.049258</v>
      </c>
      <c r="AA418" s="57">
        <v>0.96069400000000005</v>
      </c>
      <c r="AB418" s="57">
        <v>0.96069400000000005</v>
      </c>
      <c r="AC418" s="57">
        <v>0.96314500000000003</v>
      </c>
      <c r="AD418" s="57">
        <v>0.95616999999999996</v>
      </c>
      <c r="AE418" s="57">
        <v>1.0087550000000001</v>
      </c>
      <c r="AF418" s="57">
        <v>0.96023400000000003</v>
      </c>
      <c r="AG418" s="57">
        <v>0.96023400000000003</v>
      </c>
      <c r="AH418" s="57">
        <v>1.0377050000000001</v>
      </c>
      <c r="AI418" s="57">
        <v>1.0377050000000001</v>
      </c>
      <c r="AJ418" s="57">
        <v>0.99176900000000001</v>
      </c>
      <c r="AK418" s="57">
        <v>0.99176900000000001</v>
      </c>
      <c r="AL418" s="57">
        <v>1.052203</v>
      </c>
      <c r="AM418" s="57">
        <v>0.96314500000000003</v>
      </c>
      <c r="AN418" s="57">
        <v>0.96314500000000003</v>
      </c>
      <c r="AO418" s="57">
        <v>0.96069400000000005</v>
      </c>
      <c r="AP418" s="57">
        <v>1.039776</v>
      </c>
      <c r="AQ418" s="57">
        <v>1.039776</v>
      </c>
      <c r="AR418" s="57">
        <v>0.95946399999999998</v>
      </c>
      <c r="AS418" s="57">
        <v>0.95946399999999998</v>
      </c>
      <c r="AT418" s="57">
        <v>1.007644</v>
      </c>
    </row>
    <row r="419" spans="1:46" x14ac:dyDescent="0.25">
      <c r="A419" s="65">
        <v>2021</v>
      </c>
      <c r="B419" s="65">
        <v>12</v>
      </c>
      <c r="C419" s="63">
        <v>18</v>
      </c>
      <c r="D419" s="64">
        <v>10</v>
      </c>
      <c r="E419" s="5">
        <v>1.0288889999999999</v>
      </c>
      <c r="F419" s="57">
        <v>1.0288889999999999</v>
      </c>
      <c r="G419" s="57">
        <v>0.96970100000000004</v>
      </c>
      <c r="H419" s="57">
        <v>0.96971499999999999</v>
      </c>
      <c r="I419" s="57">
        <v>0.96771499999999999</v>
      </c>
      <c r="J419" s="57">
        <v>0.96771499999999999</v>
      </c>
      <c r="K419" s="57">
        <v>0.96069400000000005</v>
      </c>
      <c r="L419" s="57">
        <v>0.96069400000000005</v>
      </c>
      <c r="M419" s="57">
        <v>1.0377050000000001</v>
      </c>
      <c r="N419" s="57">
        <v>1.0377050000000001</v>
      </c>
      <c r="O419" s="57">
        <v>1.007644</v>
      </c>
      <c r="P419" s="57">
        <v>1.007644</v>
      </c>
      <c r="Q419" s="57">
        <v>1.02678</v>
      </c>
      <c r="R419" s="57">
        <v>1.007644</v>
      </c>
      <c r="S419" s="57">
        <v>1.007644</v>
      </c>
      <c r="T419" s="57">
        <v>1.0288889999999999</v>
      </c>
      <c r="U419" s="57">
        <v>1.0288889999999999</v>
      </c>
      <c r="V419" s="57">
        <v>1.052203</v>
      </c>
      <c r="W419" s="57">
        <v>1.082492</v>
      </c>
      <c r="X419" s="57">
        <v>1.082492</v>
      </c>
      <c r="Y419" s="57">
        <v>1.049258</v>
      </c>
      <c r="Z419" s="57">
        <v>1.049258</v>
      </c>
      <c r="AA419" s="57">
        <v>0.96069400000000005</v>
      </c>
      <c r="AB419" s="57">
        <v>0.96069400000000005</v>
      </c>
      <c r="AC419" s="57">
        <v>0.96314500000000003</v>
      </c>
      <c r="AD419" s="57">
        <v>0.95616999999999996</v>
      </c>
      <c r="AE419" s="57">
        <v>1.0087550000000001</v>
      </c>
      <c r="AF419" s="57">
        <v>0.96023400000000003</v>
      </c>
      <c r="AG419" s="57">
        <v>0.96023400000000003</v>
      </c>
      <c r="AH419" s="57">
        <v>1.0377050000000001</v>
      </c>
      <c r="AI419" s="57">
        <v>1.0377050000000001</v>
      </c>
      <c r="AJ419" s="57">
        <v>0.99176900000000001</v>
      </c>
      <c r="AK419" s="57">
        <v>0.99176900000000001</v>
      </c>
      <c r="AL419" s="57">
        <v>1.052203</v>
      </c>
      <c r="AM419" s="57">
        <v>0.96314500000000003</v>
      </c>
      <c r="AN419" s="57">
        <v>0.96314500000000003</v>
      </c>
      <c r="AO419" s="57">
        <v>0.96069400000000005</v>
      </c>
      <c r="AP419" s="57">
        <v>1.039776</v>
      </c>
      <c r="AQ419" s="57">
        <v>1.039776</v>
      </c>
      <c r="AR419" s="57">
        <v>0.95946399999999998</v>
      </c>
      <c r="AS419" s="57">
        <v>0.95946399999999998</v>
      </c>
      <c r="AT419" s="57">
        <v>1.007644</v>
      </c>
    </row>
    <row r="420" spans="1:46" x14ac:dyDescent="0.25">
      <c r="A420" s="65">
        <v>2021</v>
      </c>
      <c r="B420" s="65">
        <v>12</v>
      </c>
      <c r="C420" s="63">
        <v>18</v>
      </c>
      <c r="D420" s="64">
        <v>11</v>
      </c>
      <c r="E420" s="5">
        <v>1.0288889999999999</v>
      </c>
      <c r="F420" s="57">
        <v>1.0288889999999999</v>
      </c>
      <c r="G420" s="57">
        <v>0.96970100000000004</v>
      </c>
      <c r="H420" s="57">
        <v>0.96971499999999999</v>
      </c>
      <c r="I420" s="57">
        <v>0.96771499999999999</v>
      </c>
      <c r="J420" s="57">
        <v>0.96771499999999999</v>
      </c>
      <c r="K420" s="57">
        <v>0.96069400000000005</v>
      </c>
      <c r="L420" s="57">
        <v>0.96069400000000005</v>
      </c>
      <c r="M420" s="57">
        <v>1.0377050000000001</v>
      </c>
      <c r="N420" s="57">
        <v>1.0377050000000001</v>
      </c>
      <c r="O420" s="57">
        <v>1.007644</v>
      </c>
      <c r="P420" s="57">
        <v>1.007644</v>
      </c>
      <c r="Q420" s="57">
        <v>1.02678</v>
      </c>
      <c r="R420" s="57">
        <v>1.007644</v>
      </c>
      <c r="S420" s="57">
        <v>1.007644</v>
      </c>
      <c r="T420" s="57">
        <v>1.0288889999999999</v>
      </c>
      <c r="U420" s="57">
        <v>1.0288889999999999</v>
      </c>
      <c r="V420" s="57">
        <v>1.052203</v>
      </c>
      <c r="W420" s="57">
        <v>1.082492</v>
      </c>
      <c r="X420" s="57">
        <v>1.082492</v>
      </c>
      <c r="Y420" s="57">
        <v>1.049258</v>
      </c>
      <c r="Z420" s="57">
        <v>1.049258</v>
      </c>
      <c r="AA420" s="57">
        <v>0.96069400000000005</v>
      </c>
      <c r="AB420" s="57">
        <v>0.96069400000000005</v>
      </c>
      <c r="AC420" s="57">
        <v>0.96314500000000003</v>
      </c>
      <c r="AD420" s="57">
        <v>0.95616999999999996</v>
      </c>
      <c r="AE420" s="57">
        <v>1.0087550000000001</v>
      </c>
      <c r="AF420" s="57">
        <v>0.96023400000000003</v>
      </c>
      <c r="AG420" s="57">
        <v>0.96023400000000003</v>
      </c>
      <c r="AH420" s="57">
        <v>1.0377050000000001</v>
      </c>
      <c r="AI420" s="57">
        <v>1.0377050000000001</v>
      </c>
      <c r="AJ420" s="57">
        <v>0.99176900000000001</v>
      </c>
      <c r="AK420" s="57">
        <v>0.99176900000000001</v>
      </c>
      <c r="AL420" s="57">
        <v>1.052203</v>
      </c>
      <c r="AM420" s="57">
        <v>0.96314500000000003</v>
      </c>
      <c r="AN420" s="57">
        <v>0.96314500000000003</v>
      </c>
      <c r="AO420" s="57">
        <v>0.96069400000000005</v>
      </c>
      <c r="AP420" s="57">
        <v>1.039776</v>
      </c>
      <c r="AQ420" s="57">
        <v>1.039776</v>
      </c>
      <c r="AR420" s="57">
        <v>0.95946399999999998</v>
      </c>
      <c r="AS420" s="57">
        <v>0.95946399999999998</v>
      </c>
      <c r="AT420" s="57">
        <v>1.007644</v>
      </c>
    </row>
    <row r="421" spans="1:46" x14ac:dyDescent="0.25">
      <c r="A421" s="65">
        <v>2021</v>
      </c>
      <c r="B421" s="65">
        <v>12</v>
      </c>
      <c r="C421" s="63">
        <v>18</v>
      </c>
      <c r="D421" s="64">
        <v>12</v>
      </c>
      <c r="E421" s="5">
        <v>1.0288889999999999</v>
      </c>
      <c r="F421" s="57">
        <v>1.0288889999999999</v>
      </c>
      <c r="G421" s="57">
        <v>0.96970100000000004</v>
      </c>
      <c r="H421" s="57">
        <v>0.96971499999999999</v>
      </c>
      <c r="I421" s="57">
        <v>0.96771499999999999</v>
      </c>
      <c r="J421" s="57">
        <v>0.96771499999999999</v>
      </c>
      <c r="K421" s="57">
        <v>0.96069400000000005</v>
      </c>
      <c r="L421" s="57">
        <v>0.96069400000000005</v>
      </c>
      <c r="M421" s="57">
        <v>1.0377050000000001</v>
      </c>
      <c r="N421" s="57">
        <v>1.0377050000000001</v>
      </c>
      <c r="O421" s="57">
        <v>1.007644</v>
      </c>
      <c r="P421" s="57">
        <v>1.007644</v>
      </c>
      <c r="Q421" s="57">
        <v>1.02678</v>
      </c>
      <c r="R421" s="57">
        <v>1.007644</v>
      </c>
      <c r="S421" s="57">
        <v>1.007644</v>
      </c>
      <c r="T421" s="57">
        <v>1.0288889999999999</v>
      </c>
      <c r="U421" s="57">
        <v>1.0288889999999999</v>
      </c>
      <c r="V421" s="57">
        <v>1.052203</v>
      </c>
      <c r="W421" s="57">
        <v>1.082492</v>
      </c>
      <c r="X421" s="57">
        <v>1.082492</v>
      </c>
      <c r="Y421" s="57">
        <v>1.049258</v>
      </c>
      <c r="Z421" s="57">
        <v>1.049258</v>
      </c>
      <c r="AA421" s="57">
        <v>0.96069400000000005</v>
      </c>
      <c r="AB421" s="57">
        <v>0.96069400000000005</v>
      </c>
      <c r="AC421" s="57">
        <v>0.96314500000000003</v>
      </c>
      <c r="AD421" s="57">
        <v>0.95616999999999996</v>
      </c>
      <c r="AE421" s="57">
        <v>1.0087550000000001</v>
      </c>
      <c r="AF421" s="57">
        <v>0.96023400000000003</v>
      </c>
      <c r="AG421" s="57">
        <v>0.96023400000000003</v>
      </c>
      <c r="AH421" s="57">
        <v>1.0377050000000001</v>
      </c>
      <c r="AI421" s="57">
        <v>1.0377050000000001</v>
      </c>
      <c r="AJ421" s="57">
        <v>0.99176900000000001</v>
      </c>
      <c r="AK421" s="57">
        <v>0.99176900000000001</v>
      </c>
      <c r="AL421" s="57">
        <v>1.052203</v>
      </c>
      <c r="AM421" s="57">
        <v>0.96314500000000003</v>
      </c>
      <c r="AN421" s="57">
        <v>0.96314500000000003</v>
      </c>
      <c r="AO421" s="57">
        <v>0.96069400000000005</v>
      </c>
      <c r="AP421" s="57">
        <v>1.039776</v>
      </c>
      <c r="AQ421" s="57">
        <v>1.039776</v>
      </c>
      <c r="AR421" s="57">
        <v>0.95946399999999998</v>
      </c>
      <c r="AS421" s="57">
        <v>0.95946399999999998</v>
      </c>
      <c r="AT421" s="57">
        <v>1.007644</v>
      </c>
    </row>
    <row r="422" spans="1:46" x14ac:dyDescent="0.25">
      <c r="A422" s="65">
        <v>2021</v>
      </c>
      <c r="B422" s="65">
        <v>12</v>
      </c>
      <c r="C422" s="63">
        <v>18</v>
      </c>
      <c r="D422" s="64">
        <v>13</v>
      </c>
      <c r="E422" s="5">
        <v>1.0288889999999999</v>
      </c>
      <c r="F422" s="57">
        <v>1.0288889999999999</v>
      </c>
      <c r="G422" s="57">
        <v>0.96970100000000004</v>
      </c>
      <c r="H422" s="57">
        <v>0.96971499999999999</v>
      </c>
      <c r="I422" s="57">
        <v>0.96771499999999999</v>
      </c>
      <c r="J422" s="57">
        <v>0.96771499999999999</v>
      </c>
      <c r="K422" s="57">
        <v>0.96069400000000005</v>
      </c>
      <c r="L422" s="57">
        <v>0.96069400000000005</v>
      </c>
      <c r="M422" s="57">
        <v>1.0377050000000001</v>
      </c>
      <c r="N422" s="57">
        <v>1.0377050000000001</v>
      </c>
      <c r="O422" s="57">
        <v>1.007644</v>
      </c>
      <c r="P422" s="57">
        <v>1.007644</v>
      </c>
      <c r="Q422" s="57">
        <v>1.02678</v>
      </c>
      <c r="R422" s="57">
        <v>1.007644</v>
      </c>
      <c r="S422" s="57">
        <v>1.007644</v>
      </c>
      <c r="T422" s="57">
        <v>1.0288889999999999</v>
      </c>
      <c r="U422" s="57">
        <v>1.0288889999999999</v>
      </c>
      <c r="V422" s="57">
        <v>1.052203</v>
      </c>
      <c r="W422" s="57">
        <v>1.082492</v>
      </c>
      <c r="X422" s="57">
        <v>1.082492</v>
      </c>
      <c r="Y422" s="57">
        <v>1.049258</v>
      </c>
      <c r="Z422" s="57">
        <v>1.049258</v>
      </c>
      <c r="AA422" s="57">
        <v>0.96069400000000005</v>
      </c>
      <c r="AB422" s="57">
        <v>0.96069400000000005</v>
      </c>
      <c r="AC422" s="57">
        <v>0.96314500000000003</v>
      </c>
      <c r="AD422" s="57">
        <v>0.95616999999999996</v>
      </c>
      <c r="AE422" s="57">
        <v>1.0087550000000001</v>
      </c>
      <c r="AF422" s="57">
        <v>0.96023400000000003</v>
      </c>
      <c r="AG422" s="57">
        <v>0.96023400000000003</v>
      </c>
      <c r="AH422" s="57">
        <v>1.0377050000000001</v>
      </c>
      <c r="AI422" s="57">
        <v>1.0377050000000001</v>
      </c>
      <c r="AJ422" s="57">
        <v>0.99176900000000001</v>
      </c>
      <c r="AK422" s="57">
        <v>0.99176900000000001</v>
      </c>
      <c r="AL422" s="57">
        <v>1.052203</v>
      </c>
      <c r="AM422" s="57">
        <v>0.96314500000000003</v>
      </c>
      <c r="AN422" s="57">
        <v>0.96314500000000003</v>
      </c>
      <c r="AO422" s="57">
        <v>0.96069400000000005</v>
      </c>
      <c r="AP422" s="57">
        <v>1.039776</v>
      </c>
      <c r="AQ422" s="57">
        <v>1.039776</v>
      </c>
      <c r="AR422" s="57">
        <v>0.95946399999999998</v>
      </c>
      <c r="AS422" s="57">
        <v>0.95946399999999998</v>
      </c>
      <c r="AT422" s="57">
        <v>1.007644</v>
      </c>
    </row>
    <row r="423" spans="1:46" x14ac:dyDescent="0.25">
      <c r="A423" s="65">
        <v>2021</v>
      </c>
      <c r="B423" s="65">
        <v>12</v>
      </c>
      <c r="C423" s="63">
        <v>18</v>
      </c>
      <c r="D423" s="64">
        <v>14</v>
      </c>
      <c r="E423" s="5">
        <v>1.0288889999999999</v>
      </c>
      <c r="F423" s="57">
        <v>1.0288889999999999</v>
      </c>
      <c r="G423" s="57">
        <v>0.96970100000000004</v>
      </c>
      <c r="H423" s="57">
        <v>0.96971499999999999</v>
      </c>
      <c r="I423" s="57">
        <v>0.96771499999999999</v>
      </c>
      <c r="J423" s="57">
        <v>0.96771499999999999</v>
      </c>
      <c r="K423" s="57">
        <v>0.96069400000000005</v>
      </c>
      <c r="L423" s="57">
        <v>0.96069400000000005</v>
      </c>
      <c r="M423" s="57">
        <v>1.0377050000000001</v>
      </c>
      <c r="N423" s="57">
        <v>1.0377050000000001</v>
      </c>
      <c r="O423" s="57">
        <v>1.007644</v>
      </c>
      <c r="P423" s="57">
        <v>1.007644</v>
      </c>
      <c r="Q423" s="57">
        <v>1.02678</v>
      </c>
      <c r="R423" s="57">
        <v>1.007644</v>
      </c>
      <c r="S423" s="57">
        <v>1.007644</v>
      </c>
      <c r="T423" s="57">
        <v>1.0288889999999999</v>
      </c>
      <c r="U423" s="57">
        <v>1.0288889999999999</v>
      </c>
      <c r="V423" s="57">
        <v>1.052203</v>
      </c>
      <c r="W423" s="57">
        <v>1.082492</v>
      </c>
      <c r="X423" s="57">
        <v>1.082492</v>
      </c>
      <c r="Y423" s="57">
        <v>1.049258</v>
      </c>
      <c r="Z423" s="57">
        <v>1.049258</v>
      </c>
      <c r="AA423" s="57">
        <v>0.96069400000000005</v>
      </c>
      <c r="AB423" s="57">
        <v>0.96069400000000005</v>
      </c>
      <c r="AC423" s="57">
        <v>0.96314500000000003</v>
      </c>
      <c r="AD423" s="57">
        <v>0.95616999999999996</v>
      </c>
      <c r="AE423" s="57">
        <v>1.0087550000000001</v>
      </c>
      <c r="AF423" s="57">
        <v>0.96023400000000003</v>
      </c>
      <c r="AG423" s="57">
        <v>0.96023400000000003</v>
      </c>
      <c r="AH423" s="57">
        <v>1.0377050000000001</v>
      </c>
      <c r="AI423" s="57">
        <v>1.0377050000000001</v>
      </c>
      <c r="AJ423" s="57">
        <v>0.99176900000000001</v>
      </c>
      <c r="AK423" s="57">
        <v>0.99176900000000001</v>
      </c>
      <c r="AL423" s="57">
        <v>1.052203</v>
      </c>
      <c r="AM423" s="57">
        <v>0.96314500000000003</v>
      </c>
      <c r="AN423" s="57">
        <v>0.96314500000000003</v>
      </c>
      <c r="AO423" s="57">
        <v>0.96069400000000005</v>
      </c>
      <c r="AP423" s="57">
        <v>1.039776</v>
      </c>
      <c r="AQ423" s="57">
        <v>1.039776</v>
      </c>
      <c r="AR423" s="57">
        <v>0.95946399999999998</v>
      </c>
      <c r="AS423" s="57">
        <v>0.95946399999999998</v>
      </c>
      <c r="AT423" s="57">
        <v>1.007644</v>
      </c>
    </row>
    <row r="424" spans="1:46" x14ac:dyDescent="0.25">
      <c r="A424" s="65">
        <v>2021</v>
      </c>
      <c r="B424" s="65">
        <v>12</v>
      </c>
      <c r="C424" s="63">
        <v>18</v>
      </c>
      <c r="D424" s="64">
        <v>15</v>
      </c>
      <c r="E424" s="5">
        <v>1.0288889999999999</v>
      </c>
      <c r="F424" s="57">
        <v>1.0288889999999999</v>
      </c>
      <c r="G424" s="57">
        <v>0.96970100000000004</v>
      </c>
      <c r="H424" s="57">
        <v>0.96971499999999999</v>
      </c>
      <c r="I424" s="57">
        <v>0.96771499999999999</v>
      </c>
      <c r="J424" s="57">
        <v>0.96771499999999999</v>
      </c>
      <c r="K424" s="57">
        <v>0.96069400000000005</v>
      </c>
      <c r="L424" s="57">
        <v>0.96069400000000005</v>
      </c>
      <c r="M424" s="57">
        <v>1.0377050000000001</v>
      </c>
      <c r="N424" s="57">
        <v>1.0377050000000001</v>
      </c>
      <c r="O424" s="57">
        <v>1.007644</v>
      </c>
      <c r="P424" s="57">
        <v>1.007644</v>
      </c>
      <c r="Q424" s="57">
        <v>1.02678</v>
      </c>
      <c r="R424" s="57">
        <v>1.007644</v>
      </c>
      <c r="S424" s="57">
        <v>1.007644</v>
      </c>
      <c r="T424" s="57">
        <v>1.0288889999999999</v>
      </c>
      <c r="U424" s="57">
        <v>1.0288889999999999</v>
      </c>
      <c r="V424" s="57">
        <v>1.052203</v>
      </c>
      <c r="W424" s="57">
        <v>1.082492</v>
      </c>
      <c r="X424" s="57">
        <v>1.082492</v>
      </c>
      <c r="Y424" s="57">
        <v>1.049258</v>
      </c>
      <c r="Z424" s="57">
        <v>1.049258</v>
      </c>
      <c r="AA424" s="57">
        <v>0.96069400000000005</v>
      </c>
      <c r="AB424" s="57">
        <v>0.96069400000000005</v>
      </c>
      <c r="AC424" s="57">
        <v>0.96314500000000003</v>
      </c>
      <c r="AD424" s="57">
        <v>0.95616999999999996</v>
      </c>
      <c r="AE424" s="57">
        <v>1.0087550000000001</v>
      </c>
      <c r="AF424" s="57">
        <v>0.96023400000000003</v>
      </c>
      <c r="AG424" s="57">
        <v>0.96023400000000003</v>
      </c>
      <c r="AH424" s="57">
        <v>1.0377050000000001</v>
      </c>
      <c r="AI424" s="57">
        <v>1.0377050000000001</v>
      </c>
      <c r="AJ424" s="57">
        <v>0.99176900000000001</v>
      </c>
      <c r="AK424" s="57">
        <v>0.99176900000000001</v>
      </c>
      <c r="AL424" s="57">
        <v>1.052203</v>
      </c>
      <c r="AM424" s="57">
        <v>0.96314500000000003</v>
      </c>
      <c r="AN424" s="57">
        <v>0.96314500000000003</v>
      </c>
      <c r="AO424" s="57">
        <v>0.96069400000000005</v>
      </c>
      <c r="AP424" s="57">
        <v>1.039776</v>
      </c>
      <c r="AQ424" s="57">
        <v>1.039776</v>
      </c>
      <c r="AR424" s="57">
        <v>0.95946399999999998</v>
      </c>
      <c r="AS424" s="57">
        <v>0.95946399999999998</v>
      </c>
      <c r="AT424" s="57">
        <v>1.007644</v>
      </c>
    </row>
    <row r="425" spans="1:46" x14ac:dyDescent="0.25">
      <c r="A425" s="65">
        <v>2021</v>
      </c>
      <c r="B425" s="65">
        <v>12</v>
      </c>
      <c r="C425" s="63">
        <v>18</v>
      </c>
      <c r="D425" s="64">
        <v>16</v>
      </c>
      <c r="E425" s="5">
        <v>1.0288889999999999</v>
      </c>
      <c r="F425" s="57">
        <v>1.0288889999999999</v>
      </c>
      <c r="G425" s="57">
        <v>0.96970100000000004</v>
      </c>
      <c r="H425" s="57">
        <v>0.96971499999999999</v>
      </c>
      <c r="I425" s="57">
        <v>0.96771499999999999</v>
      </c>
      <c r="J425" s="57">
        <v>0.96771499999999999</v>
      </c>
      <c r="K425" s="57">
        <v>0.96069400000000005</v>
      </c>
      <c r="L425" s="57">
        <v>0.96069400000000005</v>
      </c>
      <c r="M425" s="57">
        <v>1.0377050000000001</v>
      </c>
      <c r="N425" s="57">
        <v>1.0377050000000001</v>
      </c>
      <c r="O425" s="57">
        <v>1.007644</v>
      </c>
      <c r="P425" s="57">
        <v>1.007644</v>
      </c>
      <c r="Q425" s="57">
        <v>1.02678</v>
      </c>
      <c r="R425" s="57">
        <v>1.007644</v>
      </c>
      <c r="S425" s="57">
        <v>1.007644</v>
      </c>
      <c r="T425" s="57">
        <v>1.0288889999999999</v>
      </c>
      <c r="U425" s="57">
        <v>1.0288889999999999</v>
      </c>
      <c r="V425" s="57">
        <v>1.052203</v>
      </c>
      <c r="W425" s="57">
        <v>1.082492</v>
      </c>
      <c r="X425" s="57">
        <v>1.082492</v>
      </c>
      <c r="Y425" s="57">
        <v>1.049258</v>
      </c>
      <c r="Z425" s="57">
        <v>1.049258</v>
      </c>
      <c r="AA425" s="57">
        <v>0.96069400000000005</v>
      </c>
      <c r="AB425" s="57">
        <v>0.96069400000000005</v>
      </c>
      <c r="AC425" s="57">
        <v>0.96314500000000003</v>
      </c>
      <c r="AD425" s="57">
        <v>0.95616999999999996</v>
      </c>
      <c r="AE425" s="57">
        <v>1.0087550000000001</v>
      </c>
      <c r="AF425" s="57">
        <v>0.96023400000000003</v>
      </c>
      <c r="AG425" s="57">
        <v>0.96023400000000003</v>
      </c>
      <c r="AH425" s="57">
        <v>1.0377050000000001</v>
      </c>
      <c r="AI425" s="57">
        <v>1.0377050000000001</v>
      </c>
      <c r="AJ425" s="57">
        <v>0.99176900000000001</v>
      </c>
      <c r="AK425" s="57">
        <v>0.99176900000000001</v>
      </c>
      <c r="AL425" s="57">
        <v>1.052203</v>
      </c>
      <c r="AM425" s="57">
        <v>0.96314500000000003</v>
      </c>
      <c r="AN425" s="57">
        <v>0.96314500000000003</v>
      </c>
      <c r="AO425" s="57">
        <v>0.96069400000000005</v>
      </c>
      <c r="AP425" s="57">
        <v>1.039776</v>
      </c>
      <c r="AQ425" s="57">
        <v>1.039776</v>
      </c>
      <c r="AR425" s="57">
        <v>0.95946399999999998</v>
      </c>
      <c r="AS425" s="57">
        <v>0.95946399999999998</v>
      </c>
      <c r="AT425" s="57">
        <v>1.007644</v>
      </c>
    </row>
    <row r="426" spans="1:46" x14ac:dyDescent="0.25">
      <c r="A426" s="65">
        <v>2021</v>
      </c>
      <c r="B426" s="65">
        <v>12</v>
      </c>
      <c r="C426" s="63">
        <v>18</v>
      </c>
      <c r="D426" s="64">
        <v>17</v>
      </c>
      <c r="E426" s="5">
        <v>1.0288889999999999</v>
      </c>
      <c r="F426" s="57">
        <v>1.0288889999999999</v>
      </c>
      <c r="G426" s="57">
        <v>0.96970100000000004</v>
      </c>
      <c r="H426" s="57">
        <v>0.96971499999999999</v>
      </c>
      <c r="I426" s="57">
        <v>0.96771499999999999</v>
      </c>
      <c r="J426" s="57">
        <v>0.96771499999999999</v>
      </c>
      <c r="K426" s="57">
        <v>0.96069400000000005</v>
      </c>
      <c r="L426" s="57">
        <v>0.96069400000000005</v>
      </c>
      <c r="M426" s="57">
        <v>1.0377050000000001</v>
      </c>
      <c r="N426" s="57">
        <v>1.0377050000000001</v>
      </c>
      <c r="O426" s="57">
        <v>1.007644</v>
      </c>
      <c r="P426" s="57">
        <v>1.007644</v>
      </c>
      <c r="Q426" s="57">
        <v>1.02678</v>
      </c>
      <c r="R426" s="57">
        <v>1.007644</v>
      </c>
      <c r="S426" s="57">
        <v>1.007644</v>
      </c>
      <c r="T426" s="57">
        <v>1.0288889999999999</v>
      </c>
      <c r="U426" s="57">
        <v>1.0288889999999999</v>
      </c>
      <c r="V426" s="57">
        <v>1.052203</v>
      </c>
      <c r="W426" s="57">
        <v>1.082492</v>
      </c>
      <c r="X426" s="57">
        <v>1.082492</v>
      </c>
      <c r="Y426" s="57">
        <v>1.049258</v>
      </c>
      <c r="Z426" s="57">
        <v>1.049258</v>
      </c>
      <c r="AA426" s="57">
        <v>0.96069400000000005</v>
      </c>
      <c r="AB426" s="57">
        <v>0.96069400000000005</v>
      </c>
      <c r="AC426" s="57">
        <v>0.96314500000000003</v>
      </c>
      <c r="AD426" s="57">
        <v>0.95616999999999996</v>
      </c>
      <c r="AE426" s="57">
        <v>1.0087550000000001</v>
      </c>
      <c r="AF426" s="57">
        <v>0.96023400000000003</v>
      </c>
      <c r="AG426" s="57">
        <v>0.96023400000000003</v>
      </c>
      <c r="AH426" s="57">
        <v>1.0377050000000001</v>
      </c>
      <c r="AI426" s="57">
        <v>1.0377050000000001</v>
      </c>
      <c r="AJ426" s="57">
        <v>0.99176900000000001</v>
      </c>
      <c r="AK426" s="57">
        <v>0.99176900000000001</v>
      </c>
      <c r="AL426" s="57">
        <v>1.052203</v>
      </c>
      <c r="AM426" s="57">
        <v>0.96314500000000003</v>
      </c>
      <c r="AN426" s="57">
        <v>0.96314500000000003</v>
      </c>
      <c r="AO426" s="57">
        <v>0.96069400000000005</v>
      </c>
      <c r="AP426" s="57">
        <v>1.039776</v>
      </c>
      <c r="AQ426" s="57">
        <v>1.039776</v>
      </c>
      <c r="AR426" s="57">
        <v>0.95946399999999998</v>
      </c>
      <c r="AS426" s="57">
        <v>0.95946399999999998</v>
      </c>
      <c r="AT426" s="57">
        <v>1.007644</v>
      </c>
    </row>
    <row r="427" spans="1:46" x14ac:dyDescent="0.25">
      <c r="A427" s="65">
        <v>2021</v>
      </c>
      <c r="B427" s="65">
        <v>12</v>
      </c>
      <c r="C427" s="63">
        <v>18</v>
      </c>
      <c r="D427" s="64">
        <v>18</v>
      </c>
      <c r="E427" s="5">
        <v>1.0288889999999999</v>
      </c>
      <c r="F427" s="57">
        <v>1.0288889999999999</v>
      </c>
      <c r="G427" s="57">
        <v>0.96970100000000004</v>
      </c>
      <c r="H427" s="57">
        <v>0.96971499999999999</v>
      </c>
      <c r="I427" s="57">
        <v>0.96771499999999999</v>
      </c>
      <c r="J427" s="57">
        <v>0.96771499999999999</v>
      </c>
      <c r="K427" s="57">
        <v>0.96069400000000005</v>
      </c>
      <c r="L427" s="57">
        <v>0.96069400000000005</v>
      </c>
      <c r="M427" s="57">
        <v>1.0377050000000001</v>
      </c>
      <c r="N427" s="57">
        <v>1.0377050000000001</v>
      </c>
      <c r="O427" s="57">
        <v>1.007644</v>
      </c>
      <c r="P427" s="57">
        <v>1.007644</v>
      </c>
      <c r="Q427" s="57">
        <v>1.02678</v>
      </c>
      <c r="R427" s="57">
        <v>1.007644</v>
      </c>
      <c r="S427" s="57">
        <v>1.007644</v>
      </c>
      <c r="T427" s="57">
        <v>1.0288889999999999</v>
      </c>
      <c r="U427" s="57">
        <v>1.0288889999999999</v>
      </c>
      <c r="V427" s="57">
        <v>1.052203</v>
      </c>
      <c r="W427" s="57">
        <v>1.082492</v>
      </c>
      <c r="X427" s="57">
        <v>1.082492</v>
      </c>
      <c r="Y427" s="57">
        <v>1.049258</v>
      </c>
      <c r="Z427" s="57">
        <v>1.049258</v>
      </c>
      <c r="AA427" s="57">
        <v>0.96069400000000005</v>
      </c>
      <c r="AB427" s="57">
        <v>0.96069400000000005</v>
      </c>
      <c r="AC427" s="57">
        <v>0.96314500000000003</v>
      </c>
      <c r="AD427" s="57">
        <v>0.95616999999999996</v>
      </c>
      <c r="AE427" s="57">
        <v>1.0087550000000001</v>
      </c>
      <c r="AF427" s="57">
        <v>0.96023400000000003</v>
      </c>
      <c r="AG427" s="57">
        <v>0.96023400000000003</v>
      </c>
      <c r="AH427" s="57">
        <v>1.0377050000000001</v>
      </c>
      <c r="AI427" s="57">
        <v>1.0377050000000001</v>
      </c>
      <c r="AJ427" s="57">
        <v>0.99176900000000001</v>
      </c>
      <c r="AK427" s="57">
        <v>0.99176900000000001</v>
      </c>
      <c r="AL427" s="57">
        <v>1.052203</v>
      </c>
      <c r="AM427" s="57">
        <v>0.96314500000000003</v>
      </c>
      <c r="AN427" s="57">
        <v>0.96314500000000003</v>
      </c>
      <c r="AO427" s="57">
        <v>0.96069400000000005</v>
      </c>
      <c r="AP427" s="57">
        <v>1.039776</v>
      </c>
      <c r="AQ427" s="57">
        <v>1.039776</v>
      </c>
      <c r="AR427" s="57">
        <v>0.95946399999999998</v>
      </c>
      <c r="AS427" s="57">
        <v>0.95946399999999998</v>
      </c>
      <c r="AT427" s="57">
        <v>1.007644</v>
      </c>
    </row>
    <row r="428" spans="1:46" x14ac:dyDescent="0.25">
      <c r="A428" s="65">
        <v>2021</v>
      </c>
      <c r="B428" s="65">
        <v>12</v>
      </c>
      <c r="C428" s="63">
        <v>18</v>
      </c>
      <c r="D428" s="64">
        <v>19</v>
      </c>
      <c r="E428" s="5">
        <v>1.0288889999999999</v>
      </c>
      <c r="F428" s="57">
        <v>1.0288889999999999</v>
      </c>
      <c r="G428" s="57">
        <v>0.96970100000000004</v>
      </c>
      <c r="H428" s="57">
        <v>0.96971499999999999</v>
      </c>
      <c r="I428" s="57">
        <v>0.96771499999999999</v>
      </c>
      <c r="J428" s="57">
        <v>0.96771499999999999</v>
      </c>
      <c r="K428" s="57">
        <v>0.96069400000000005</v>
      </c>
      <c r="L428" s="57">
        <v>0.96069400000000005</v>
      </c>
      <c r="M428" s="57">
        <v>1.0377050000000001</v>
      </c>
      <c r="N428" s="57">
        <v>1.0377050000000001</v>
      </c>
      <c r="O428" s="57">
        <v>1.007644</v>
      </c>
      <c r="P428" s="57">
        <v>1.007644</v>
      </c>
      <c r="Q428" s="57">
        <v>1.02678</v>
      </c>
      <c r="R428" s="57">
        <v>1.007644</v>
      </c>
      <c r="S428" s="57">
        <v>1.007644</v>
      </c>
      <c r="T428" s="57">
        <v>1.0288889999999999</v>
      </c>
      <c r="U428" s="57">
        <v>1.0288889999999999</v>
      </c>
      <c r="V428" s="57">
        <v>1.052203</v>
      </c>
      <c r="W428" s="57">
        <v>1.082492</v>
      </c>
      <c r="X428" s="57">
        <v>1.082492</v>
      </c>
      <c r="Y428" s="57">
        <v>1.049258</v>
      </c>
      <c r="Z428" s="57">
        <v>1.049258</v>
      </c>
      <c r="AA428" s="57">
        <v>0.96069400000000005</v>
      </c>
      <c r="AB428" s="57">
        <v>0.96069400000000005</v>
      </c>
      <c r="AC428" s="57">
        <v>0.96314500000000003</v>
      </c>
      <c r="AD428" s="57">
        <v>0.95616999999999996</v>
      </c>
      <c r="AE428" s="57">
        <v>1.0087550000000001</v>
      </c>
      <c r="AF428" s="57">
        <v>0.96023400000000003</v>
      </c>
      <c r="AG428" s="57">
        <v>0.96023400000000003</v>
      </c>
      <c r="AH428" s="57">
        <v>1.0377050000000001</v>
      </c>
      <c r="AI428" s="57">
        <v>1.0377050000000001</v>
      </c>
      <c r="AJ428" s="57">
        <v>0.99176900000000001</v>
      </c>
      <c r="AK428" s="57">
        <v>0.99176900000000001</v>
      </c>
      <c r="AL428" s="57">
        <v>1.052203</v>
      </c>
      <c r="AM428" s="57">
        <v>0.96314500000000003</v>
      </c>
      <c r="AN428" s="57">
        <v>0.96314500000000003</v>
      </c>
      <c r="AO428" s="57">
        <v>0.96069400000000005</v>
      </c>
      <c r="AP428" s="57">
        <v>1.039776</v>
      </c>
      <c r="AQ428" s="57">
        <v>1.039776</v>
      </c>
      <c r="AR428" s="57">
        <v>0.95946399999999998</v>
      </c>
      <c r="AS428" s="57">
        <v>0.95946399999999998</v>
      </c>
      <c r="AT428" s="57">
        <v>1.007644</v>
      </c>
    </row>
    <row r="429" spans="1:46" x14ac:dyDescent="0.25">
      <c r="A429" s="65">
        <v>2021</v>
      </c>
      <c r="B429" s="65">
        <v>12</v>
      </c>
      <c r="C429" s="63">
        <v>18</v>
      </c>
      <c r="D429" s="64">
        <v>20</v>
      </c>
      <c r="E429" s="5">
        <v>1.0288889999999999</v>
      </c>
      <c r="F429" s="57">
        <v>1.0288889999999999</v>
      </c>
      <c r="G429" s="57">
        <v>0.96970100000000004</v>
      </c>
      <c r="H429" s="57">
        <v>0.96971499999999999</v>
      </c>
      <c r="I429" s="57">
        <v>0.96771499999999999</v>
      </c>
      <c r="J429" s="57">
        <v>0.96771499999999999</v>
      </c>
      <c r="K429" s="57">
        <v>0.96069400000000005</v>
      </c>
      <c r="L429" s="57">
        <v>0.96069400000000005</v>
      </c>
      <c r="M429" s="57">
        <v>1.0377050000000001</v>
      </c>
      <c r="N429" s="57">
        <v>1.0377050000000001</v>
      </c>
      <c r="O429" s="57">
        <v>1.007644</v>
      </c>
      <c r="P429" s="57">
        <v>1.007644</v>
      </c>
      <c r="Q429" s="57">
        <v>1.02678</v>
      </c>
      <c r="R429" s="57">
        <v>1.007644</v>
      </c>
      <c r="S429" s="57">
        <v>1.007644</v>
      </c>
      <c r="T429" s="57">
        <v>1.0288889999999999</v>
      </c>
      <c r="U429" s="57">
        <v>1.0288889999999999</v>
      </c>
      <c r="V429" s="57">
        <v>1.052203</v>
      </c>
      <c r="W429" s="57">
        <v>1.082492</v>
      </c>
      <c r="X429" s="57">
        <v>1.082492</v>
      </c>
      <c r="Y429" s="57">
        <v>1.049258</v>
      </c>
      <c r="Z429" s="57">
        <v>1.049258</v>
      </c>
      <c r="AA429" s="57">
        <v>0.96069400000000005</v>
      </c>
      <c r="AB429" s="57">
        <v>0.96069400000000005</v>
      </c>
      <c r="AC429" s="57">
        <v>0.96314500000000003</v>
      </c>
      <c r="AD429" s="57">
        <v>0.95616999999999996</v>
      </c>
      <c r="AE429" s="57">
        <v>1.0087550000000001</v>
      </c>
      <c r="AF429" s="57">
        <v>0.96023400000000003</v>
      </c>
      <c r="AG429" s="57">
        <v>0.96023400000000003</v>
      </c>
      <c r="AH429" s="57">
        <v>1.0377050000000001</v>
      </c>
      <c r="AI429" s="57">
        <v>1.0377050000000001</v>
      </c>
      <c r="AJ429" s="57">
        <v>0.99176900000000001</v>
      </c>
      <c r="AK429" s="57">
        <v>0.99176900000000001</v>
      </c>
      <c r="AL429" s="57">
        <v>1.052203</v>
      </c>
      <c r="AM429" s="57">
        <v>0.96314500000000003</v>
      </c>
      <c r="AN429" s="57">
        <v>0.96314500000000003</v>
      </c>
      <c r="AO429" s="57">
        <v>0.96069400000000005</v>
      </c>
      <c r="AP429" s="57">
        <v>1.039776</v>
      </c>
      <c r="AQ429" s="57">
        <v>1.039776</v>
      </c>
      <c r="AR429" s="57">
        <v>0.95946399999999998</v>
      </c>
      <c r="AS429" s="57">
        <v>0.95946399999999998</v>
      </c>
      <c r="AT429" s="57">
        <v>1.007644</v>
      </c>
    </row>
    <row r="430" spans="1:46" x14ac:dyDescent="0.25">
      <c r="A430" s="65">
        <v>2021</v>
      </c>
      <c r="B430" s="65">
        <v>12</v>
      </c>
      <c r="C430" s="63">
        <v>18</v>
      </c>
      <c r="D430" s="64">
        <v>21</v>
      </c>
      <c r="E430" s="5">
        <v>1.0288889999999999</v>
      </c>
      <c r="F430" s="57">
        <v>1.0288889999999999</v>
      </c>
      <c r="G430" s="57">
        <v>0.96970100000000004</v>
      </c>
      <c r="H430" s="57">
        <v>0.96971499999999999</v>
      </c>
      <c r="I430" s="57">
        <v>0.96771499999999999</v>
      </c>
      <c r="J430" s="57">
        <v>0.96771499999999999</v>
      </c>
      <c r="K430" s="57">
        <v>0.96069400000000005</v>
      </c>
      <c r="L430" s="57">
        <v>0.96069400000000005</v>
      </c>
      <c r="M430" s="57">
        <v>1.0377050000000001</v>
      </c>
      <c r="N430" s="57">
        <v>1.0377050000000001</v>
      </c>
      <c r="O430" s="57">
        <v>1.007644</v>
      </c>
      <c r="P430" s="57">
        <v>1.007644</v>
      </c>
      <c r="Q430" s="57">
        <v>1.02678</v>
      </c>
      <c r="R430" s="57">
        <v>1.007644</v>
      </c>
      <c r="S430" s="57">
        <v>1.007644</v>
      </c>
      <c r="T430" s="57">
        <v>1.0288889999999999</v>
      </c>
      <c r="U430" s="57">
        <v>1.0288889999999999</v>
      </c>
      <c r="V430" s="57">
        <v>1.052203</v>
      </c>
      <c r="W430" s="57">
        <v>1.082492</v>
      </c>
      <c r="X430" s="57">
        <v>1.082492</v>
      </c>
      <c r="Y430" s="57">
        <v>1.049258</v>
      </c>
      <c r="Z430" s="57">
        <v>1.049258</v>
      </c>
      <c r="AA430" s="57">
        <v>0.96069400000000005</v>
      </c>
      <c r="AB430" s="57">
        <v>0.96069400000000005</v>
      </c>
      <c r="AC430" s="57">
        <v>0.96314500000000003</v>
      </c>
      <c r="AD430" s="57">
        <v>0.95616999999999996</v>
      </c>
      <c r="AE430" s="57">
        <v>1.0087550000000001</v>
      </c>
      <c r="AF430" s="57">
        <v>0.96023400000000003</v>
      </c>
      <c r="AG430" s="57">
        <v>0.96023400000000003</v>
      </c>
      <c r="AH430" s="57">
        <v>1.0377050000000001</v>
      </c>
      <c r="AI430" s="57">
        <v>1.0377050000000001</v>
      </c>
      <c r="AJ430" s="57">
        <v>0.99176900000000001</v>
      </c>
      <c r="AK430" s="57">
        <v>0.99176900000000001</v>
      </c>
      <c r="AL430" s="57">
        <v>1.052203</v>
      </c>
      <c r="AM430" s="57">
        <v>0.96314500000000003</v>
      </c>
      <c r="AN430" s="57">
        <v>0.96314500000000003</v>
      </c>
      <c r="AO430" s="57">
        <v>0.96069400000000005</v>
      </c>
      <c r="AP430" s="57">
        <v>1.039776</v>
      </c>
      <c r="AQ430" s="57">
        <v>1.039776</v>
      </c>
      <c r="AR430" s="57">
        <v>0.95946399999999998</v>
      </c>
      <c r="AS430" s="57">
        <v>0.95946399999999998</v>
      </c>
      <c r="AT430" s="57">
        <v>1.007644</v>
      </c>
    </row>
    <row r="431" spans="1:46" x14ac:dyDescent="0.25">
      <c r="A431" s="65">
        <v>2021</v>
      </c>
      <c r="B431" s="65">
        <v>12</v>
      </c>
      <c r="C431" s="63">
        <v>18</v>
      </c>
      <c r="D431" s="64">
        <v>22</v>
      </c>
      <c r="E431" s="5">
        <v>1.0288889999999999</v>
      </c>
      <c r="F431" s="57">
        <v>1.0288889999999999</v>
      </c>
      <c r="G431" s="57">
        <v>0.96970100000000004</v>
      </c>
      <c r="H431" s="57">
        <v>0.96971499999999999</v>
      </c>
      <c r="I431" s="57">
        <v>0.96771499999999999</v>
      </c>
      <c r="J431" s="57">
        <v>0.96771499999999999</v>
      </c>
      <c r="K431" s="57">
        <v>0.96069400000000005</v>
      </c>
      <c r="L431" s="57">
        <v>0.96069400000000005</v>
      </c>
      <c r="M431" s="57">
        <v>1.0377050000000001</v>
      </c>
      <c r="N431" s="57">
        <v>1.0377050000000001</v>
      </c>
      <c r="O431" s="57">
        <v>1.007644</v>
      </c>
      <c r="P431" s="57">
        <v>1.007644</v>
      </c>
      <c r="Q431" s="57">
        <v>1.02678</v>
      </c>
      <c r="R431" s="57">
        <v>1.007644</v>
      </c>
      <c r="S431" s="57">
        <v>1.007644</v>
      </c>
      <c r="T431" s="57">
        <v>1.0288889999999999</v>
      </c>
      <c r="U431" s="57">
        <v>1.0288889999999999</v>
      </c>
      <c r="V431" s="57">
        <v>1.052203</v>
      </c>
      <c r="W431" s="57">
        <v>1.082492</v>
      </c>
      <c r="X431" s="57">
        <v>1.082492</v>
      </c>
      <c r="Y431" s="57">
        <v>1.049258</v>
      </c>
      <c r="Z431" s="57">
        <v>1.049258</v>
      </c>
      <c r="AA431" s="57">
        <v>0.96069400000000005</v>
      </c>
      <c r="AB431" s="57">
        <v>0.96069400000000005</v>
      </c>
      <c r="AC431" s="57">
        <v>0.96314500000000003</v>
      </c>
      <c r="AD431" s="57">
        <v>0.95616999999999996</v>
      </c>
      <c r="AE431" s="57">
        <v>1.0087550000000001</v>
      </c>
      <c r="AF431" s="57">
        <v>0.96023400000000003</v>
      </c>
      <c r="AG431" s="57">
        <v>0.96023400000000003</v>
      </c>
      <c r="AH431" s="57">
        <v>1.0377050000000001</v>
      </c>
      <c r="AI431" s="57">
        <v>1.0377050000000001</v>
      </c>
      <c r="AJ431" s="57">
        <v>0.99176900000000001</v>
      </c>
      <c r="AK431" s="57">
        <v>0.99176900000000001</v>
      </c>
      <c r="AL431" s="57">
        <v>1.052203</v>
      </c>
      <c r="AM431" s="57">
        <v>0.96314500000000003</v>
      </c>
      <c r="AN431" s="57">
        <v>0.96314500000000003</v>
      </c>
      <c r="AO431" s="57">
        <v>0.96069400000000005</v>
      </c>
      <c r="AP431" s="57">
        <v>1.039776</v>
      </c>
      <c r="AQ431" s="57">
        <v>1.039776</v>
      </c>
      <c r="AR431" s="57">
        <v>0.95946399999999998</v>
      </c>
      <c r="AS431" s="57">
        <v>0.95946399999999998</v>
      </c>
      <c r="AT431" s="57">
        <v>1.007644</v>
      </c>
    </row>
    <row r="432" spans="1:46" x14ac:dyDescent="0.25">
      <c r="A432" s="65">
        <v>2021</v>
      </c>
      <c r="B432" s="65">
        <v>12</v>
      </c>
      <c r="C432" s="63">
        <v>18</v>
      </c>
      <c r="D432" s="64">
        <v>23</v>
      </c>
      <c r="E432" s="5">
        <v>1.0288889999999999</v>
      </c>
      <c r="F432" s="57">
        <v>1.0288889999999999</v>
      </c>
      <c r="G432" s="57">
        <v>0.96970100000000004</v>
      </c>
      <c r="H432" s="57">
        <v>0.96971499999999999</v>
      </c>
      <c r="I432" s="57">
        <v>0.96771499999999999</v>
      </c>
      <c r="J432" s="57">
        <v>0.96771499999999999</v>
      </c>
      <c r="K432" s="57">
        <v>0.96069400000000005</v>
      </c>
      <c r="L432" s="57">
        <v>0.96069400000000005</v>
      </c>
      <c r="M432" s="57">
        <v>1.0377050000000001</v>
      </c>
      <c r="N432" s="57">
        <v>1.0377050000000001</v>
      </c>
      <c r="O432" s="57">
        <v>1.007644</v>
      </c>
      <c r="P432" s="57">
        <v>1.007644</v>
      </c>
      <c r="Q432" s="57">
        <v>1.02678</v>
      </c>
      <c r="R432" s="57">
        <v>1.007644</v>
      </c>
      <c r="S432" s="57">
        <v>1.007644</v>
      </c>
      <c r="T432" s="57">
        <v>1.0288889999999999</v>
      </c>
      <c r="U432" s="57">
        <v>1.0288889999999999</v>
      </c>
      <c r="V432" s="57">
        <v>1.052203</v>
      </c>
      <c r="W432" s="57">
        <v>1.082492</v>
      </c>
      <c r="X432" s="57">
        <v>1.082492</v>
      </c>
      <c r="Y432" s="57">
        <v>1.049258</v>
      </c>
      <c r="Z432" s="57">
        <v>1.049258</v>
      </c>
      <c r="AA432" s="57">
        <v>0.96069400000000005</v>
      </c>
      <c r="AB432" s="57">
        <v>0.96069400000000005</v>
      </c>
      <c r="AC432" s="57">
        <v>0.96314500000000003</v>
      </c>
      <c r="AD432" s="57">
        <v>0.95616999999999996</v>
      </c>
      <c r="AE432" s="57">
        <v>1.0087550000000001</v>
      </c>
      <c r="AF432" s="57">
        <v>0.96023400000000003</v>
      </c>
      <c r="AG432" s="57">
        <v>0.96023400000000003</v>
      </c>
      <c r="AH432" s="57">
        <v>1.0377050000000001</v>
      </c>
      <c r="AI432" s="57">
        <v>1.0377050000000001</v>
      </c>
      <c r="AJ432" s="57">
        <v>0.99176900000000001</v>
      </c>
      <c r="AK432" s="57">
        <v>0.99176900000000001</v>
      </c>
      <c r="AL432" s="57">
        <v>1.052203</v>
      </c>
      <c r="AM432" s="57">
        <v>0.96314500000000003</v>
      </c>
      <c r="AN432" s="57">
        <v>0.96314500000000003</v>
      </c>
      <c r="AO432" s="57">
        <v>0.96069400000000005</v>
      </c>
      <c r="AP432" s="57">
        <v>1.039776</v>
      </c>
      <c r="AQ432" s="57">
        <v>1.039776</v>
      </c>
      <c r="AR432" s="57">
        <v>0.95946399999999998</v>
      </c>
      <c r="AS432" s="57">
        <v>0.95946399999999998</v>
      </c>
      <c r="AT432" s="57">
        <v>1.007644</v>
      </c>
    </row>
    <row r="433" spans="1:46" x14ac:dyDescent="0.25">
      <c r="A433" s="65">
        <v>2021</v>
      </c>
      <c r="B433" s="65">
        <v>12</v>
      </c>
      <c r="C433" s="63">
        <v>18</v>
      </c>
      <c r="D433" s="64">
        <v>24</v>
      </c>
      <c r="E433" s="5">
        <v>1.0288889999999999</v>
      </c>
      <c r="F433" s="57">
        <v>1.0288889999999999</v>
      </c>
      <c r="G433" s="57">
        <v>0.96970100000000004</v>
      </c>
      <c r="H433" s="57">
        <v>0.96971499999999999</v>
      </c>
      <c r="I433" s="57">
        <v>0.96771499999999999</v>
      </c>
      <c r="J433" s="57">
        <v>0.96771499999999999</v>
      </c>
      <c r="K433" s="57">
        <v>0.96069400000000005</v>
      </c>
      <c r="L433" s="57">
        <v>0.96069400000000005</v>
      </c>
      <c r="M433" s="57">
        <v>1.0377050000000001</v>
      </c>
      <c r="N433" s="57">
        <v>1.0377050000000001</v>
      </c>
      <c r="O433" s="57">
        <v>1.007644</v>
      </c>
      <c r="P433" s="57">
        <v>1.007644</v>
      </c>
      <c r="Q433" s="57">
        <v>1.02678</v>
      </c>
      <c r="R433" s="57">
        <v>1.007644</v>
      </c>
      <c r="S433" s="57">
        <v>1.007644</v>
      </c>
      <c r="T433" s="57">
        <v>1.0288889999999999</v>
      </c>
      <c r="U433" s="57">
        <v>1.0288889999999999</v>
      </c>
      <c r="V433" s="57">
        <v>1.052203</v>
      </c>
      <c r="W433" s="57">
        <v>1.082492</v>
      </c>
      <c r="X433" s="57">
        <v>1.082492</v>
      </c>
      <c r="Y433" s="57">
        <v>1.049258</v>
      </c>
      <c r="Z433" s="57">
        <v>1.049258</v>
      </c>
      <c r="AA433" s="57">
        <v>0.96069400000000005</v>
      </c>
      <c r="AB433" s="57">
        <v>0.96069400000000005</v>
      </c>
      <c r="AC433" s="57">
        <v>0.96314500000000003</v>
      </c>
      <c r="AD433" s="57">
        <v>0.95616999999999996</v>
      </c>
      <c r="AE433" s="57">
        <v>1.0087550000000001</v>
      </c>
      <c r="AF433" s="57">
        <v>0.96023400000000003</v>
      </c>
      <c r="AG433" s="57">
        <v>0.96023400000000003</v>
      </c>
      <c r="AH433" s="57">
        <v>1.0377050000000001</v>
      </c>
      <c r="AI433" s="57">
        <v>1.0377050000000001</v>
      </c>
      <c r="AJ433" s="57">
        <v>0.99176900000000001</v>
      </c>
      <c r="AK433" s="57">
        <v>0.99176900000000001</v>
      </c>
      <c r="AL433" s="57">
        <v>1.052203</v>
      </c>
      <c r="AM433" s="57">
        <v>0.96314500000000003</v>
      </c>
      <c r="AN433" s="57">
        <v>0.96314500000000003</v>
      </c>
      <c r="AO433" s="57">
        <v>0.96069400000000005</v>
      </c>
      <c r="AP433" s="57">
        <v>1.039776</v>
      </c>
      <c r="AQ433" s="57">
        <v>1.039776</v>
      </c>
      <c r="AR433" s="57">
        <v>0.95946399999999998</v>
      </c>
      <c r="AS433" s="57">
        <v>0.95946399999999998</v>
      </c>
      <c r="AT433" s="57">
        <v>1.007644</v>
      </c>
    </row>
    <row r="434" spans="1:46" x14ac:dyDescent="0.25">
      <c r="A434" s="65">
        <v>2021</v>
      </c>
      <c r="B434" s="65">
        <v>12</v>
      </c>
      <c r="C434" s="63">
        <v>19</v>
      </c>
      <c r="D434" s="64">
        <v>1</v>
      </c>
      <c r="E434" s="5">
        <v>1.022259</v>
      </c>
      <c r="F434" s="57">
        <v>1.022259</v>
      </c>
      <c r="G434" s="57">
        <v>0.97283299999999995</v>
      </c>
      <c r="H434" s="57">
        <v>0.97283699999999995</v>
      </c>
      <c r="I434" s="57">
        <v>0.975773</v>
      </c>
      <c r="J434" s="57">
        <v>0.975773</v>
      </c>
      <c r="K434" s="57">
        <v>0.97945099999999996</v>
      </c>
      <c r="L434" s="57">
        <v>0.97945099999999996</v>
      </c>
      <c r="M434" s="57">
        <v>1.033609</v>
      </c>
      <c r="N434" s="57">
        <v>1.033609</v>
      </c>
      <c r="O434" s="57">
        <v>1.002845</v>
      </c>
      <c r="P434" s="57">
        <v>1.002845</v>
      </c>
      <c r="Q434" s="57">
        <v>1.0216609999999999</v>
      </c>
      <c r="R434" s="57">
        <v>1.002845</v>
      </c>
      <c r="S434" s="57">
        <v>1.002845</v>
      </c>
      <c r="T434" s="57">
        <v>1.022259</v>
      </c>
      <c r="U434" s="57">
        <v>1.022259</v>
      </c>
      <c r="V434" s="57">
        <v>1.048943</v>
      </c>
      <c r="W434" s="57">
        <v>1.0750660000000001</v>
      </c>
      <c r="X434" s="57">
        <v>1.0750660000000001</v>
      </c>
      <c r="Y434" s="57">
        <v>1.0446029999999999</v>
      </c>
      <c r="Z434" s="57">
        <v>1.0446029999999999</v>
      </c>
      <c r="AA434" s="57">
        <v>0.97945099999999996</v>
      </c>
      <c r="AB434" s="57">
        <v>0.97945099999999996</v>
      </c>
      <c r="AC434" s="57">
        <v>0.96409800000000001</v>
      </c>
      <c r="AD434" s="57">
        <v>0.956453</v>
      </c>
      <c r="AE434" s="57">
        <v>1.0107269999999999</v>
      </c>
      <c r="AF434" s="57">
        <v>0.96231699999999998</v>
      </c>
      <c r="AG434" s="57">
        <v>0.96231699999999998</v>
      </c>
      <c r="AH434" s="57">
        <v>1.033609</v>
      </c>
      <c r="AI434" s="57">
        <v>1.033609</v>
      </c>
      <c r="AJ434" s="57">
        <v>1.007118</v>
      </c>
      <c r="AK434" s="57">
        <v>1.007118</v>
      </c>
      <c r="AL434" s="57">
        <v>1.048943</v>
      </c>
      <c r="AM434" s="57">
        <v>0.96409800000000001</v>
      </c>
      <c r="AN434" s="57">
        <v>0.96409800000000001</v>
      </c>
      <c r="AO434" s="57">
        <v>0.97945099999999996</v>
      </c>
      <c r="AP434" s="57">
        <v>1.0345899999999999</v>
      </c>
      <c r="AQ434" s="57">
        <v>1.0345899999999999</v>
      </c>
      <c r="AR434" s="57">
        <v>0.96120499999999998</v>
      </c>
      <c r="AS434" s="57">
        <v>0.96120499999999998</v>
      </c>
      <c r="AT434" s="57">
        <v>1.002845</v>
      </c>
    </row>
    <row r="435" spans="1:46" x14ac:dyDescent="0.25">
      <c r="A435" s="65">
        <v>2021</v>
      </c>
      <c r="B435" s="65">
        <v>12</v>
      </c>
      <c r="C435" s="63">
        <v>19</v>
      </c>
      <c r="D435" s="64">
        <v>2</v>
      </c>
      <c r="E435" s="5">
        <v>1.022259</v>
      </c>
      <c r="F435" s="57">
        <v>1.022259</v>
      </c>
      <c r="G435" s="57">
        <v>0.97283299999999995</v>
      </c>
      <c r="H435" s="57">
        <v>0.97283699999999995</v>
      </c>
      <c r="I435" s="57">
        <v>0.975773</v>
      </c>
      <c r="J435" s="57">
        <v>0.975773</v>
      </c>
      <c r="K435" s="57">
        <v>0.97945099999999996</v>
      </c>
      <c r="L435" s="57">
        <v>0.97945099999999996</v>
      </c>
      <c r="M435" s="57">
        <v>1.033609</v>
      </c>
      <c r="N435" s="57">
        <v>1.033609</v>
      </c>
      <c r="O435" s="57">
        <v>1.002845</v>
      </c>
      <c r="P435" s="57">
        <v>1.002845</v>
      </c>
      <c r="Q435" s="57">
        <v>1.0216609999999999</v>
      </c>
      <c r="R435" s="57">
        <v>1.002845</v>
      </c>
      <c r="S435" s="57">
        <v>1.002845</v>
      </c>
      <c r="T435" s="57">
        <v>1.022259</v>
      </c>
      <c r="U435" s="57">
        <v>1.022259</v>
      </c>
      <c r="V435" s="57">
        <v>1.048943</v>
      </c>
      <c r="W435" s="57">
        <v>1.0750660000000001</v>
      </c>
      <c r="X435" s="57">
        <v>1.0750660000000001</v>
      </c>
      <c r="Y435" s="57">
        <v>1.0446029999999999</v>
      </c>
      <c r="Z435" s="57">
        <v>1.0446029999999999</v>
      </c>
      <c r="AA435" s="57">
        <v>0.97945099999999996</v>
      </c>
      <c r="AB435" s="57">
        <v>0.97945099999999996</v>
      </c>
      <c r="AC435" s="57">
        <v>0.96409800000000001</v>
      </c>
      <c r="AD435" s="57">
        <v>0.956453</v>
      </c>
      <c r="AE435" s="57">
        <v>1.0107269999999999</v>
      </c>
      <c r="AF435" s="57">
        <v>0.96231699999999998</v>
      </c>
      <c r="AG435" s="57">
        <v>0.96231699999999998</v>
      </c>
      <c r="AH435" s="57">
        <v>1.033609</v>
      </c>
      <c r="AI435" s="57">
        <v>1.033609</v>
      </c>
      <c r="AJ435" s="57">
        <v>1.007118</v>
      </c>
      <c r="AK435" s="57">
        <v>1.007118</v>
      </c>
      <c r="AL435" s="57">
        <v>1.048943</v>
      </c>
      <c r="AM435" s="57">
        <v>0.96409800000000001</v>
      </c>
      <c r="AN435" s="57">
        <v>0.96409800000000001</v>
      </c>
      <c r="AO435" s="57">
        <v>0.97945099999999996</v>
      </c>
      <c r="AP435" s="57">
        <v>1.0345899999999999</v>
      </c>
      <c r="AQ435" s="57">
        <v>1.0345899999999999</v>
      </c>
      <c r="AR435" s="57">
        <v>0.96120499999999998</v>
      </c>
      <c r="AS435" s="57">
        <v>0.96120499999999998</v>
      </c>
      <c r="AT435" s="57">
        <v>1.002845</v>
      </c>
    </row>
    <row r="436" spans="1:46" x14ac:dyDescent="0.25">
      <c r="A436" s="65">
        <v>2021</v>
      </c>
      <c r="B436" s="65">
        <v>12</v>
      </c>
      <c r="C436" s="63">
        <v>19</v>
      </c>
      <c r="D436" s="64">
        <v>3</v>
      </c>
      <c r="E436" s="5">
        <v>1.022259</v>
      </c>
      <c r="F436" s="57">
        <v>1.022259</v>
      </c>
      <c r="G436" s="57">
        <v>0.97283299999999995</v>
      </c>
      <c r="H436" s="57">
        <v>0.97283699999999995</v>
      </c>
      <c r="I436" s="57">
        <v>0.975773</v>
      </c>
      <c r="J436" s="57">
        <v>0.975773</v>
      </c>
      <c r="K436" s="57">
        <v>0.97945099999999996</v>
      </c>
      <c r="L436" s="57">
        <v>0.97945099999999996</v>
      </c>
      <c r="M436" s="57">
        <v>1.033609</v>
      </c>
      <c r="N436" s="57">
        <v>1.033609</v>
      </c>
      <c r="O436" s="57">
        <v>1.002845</v>
      </c>
      <c r="P436" s="57">
        <v>1.002845</v>
      </c>
      <c r="Q436" s="57">
        <v>1.0216609999999999</v>
      </c>
      <c r="R436" s="57">
        <v>1.002845</v>
      </c>
      <c r="S436" s="57">
        <v>1.002845</v>
      </c>
      <c r="T436" s="57">
        <v>1.022259</v>
      </c>
      <c r="U436" s="57">
        <v>1.022259</v>
      </c>
      <c r="V436" s="57">
        <v>1.048943</v>
      </c>
      <c r="W436" s="57">
        <v>1.0750660000000001</v>
      </c>
      <c r="X436" s="57">
        <v>1.0750660000000001</v>
      </c>
      <c r="Y436" s="57">
        <v>1.0446029999999999</v>
      </c>
      <c r="Z436" s="57">
        <v>1.0446029999999999</v>
      </c>
      <c r="AA436" s="57">
        <v>0.97945099999999996</v>
      </c>
      <c r="AB436" s="57">
        <v>0.97945099999999996</v>
      </c>
      <c r="AC436" s="57">
        <v>0.96409800000000001</v>
      </c>
      <c r="AD436" s="57">
        <v>0.956453</v>
      </c>
      <c r="AE436" s="57">
        <v>1.0107269999999999</v>
      </c>
      <c r="AF436" s="57">
        <v>0.96231699999999998</v>
      </c>
      <c r="AG436" s="57">
        <v>0.96231699999999998</v>
      </c>
      <c r="AH436" s="57">
        <v>1.033609</v>
      </c>
      <c r="AI436" s="57">
        <v>1.033609</v>
      </c>
      <c r="AJ436" s="57">
        <v>1.007118</v>
      </c>
      <c r="AK436" s="57">
        <v>1.007118</v>
      </c>
      <c r="AL436" s="57">
        <v>1.048943</v>
      </c>
      <c r="AM436" s="57">
        <v>0.96409800000000001</v>
      </c>
      <c r="AN436" s="57">
        <v>0.96409800000000001</v>
      </c>
      <c r="AO436" s="57">
        <v>0.97945099999999996</v>
      </c>
      <c r="AP436" s="57">
        <v>1.0345899999999999</v>
      </c>
      <c r="AQ436" s="57">
        <v>1.0345899999999999</v>
      </c>
      <c r="AR436" s="57">
        <v>0.96120499999999998</v>
      </c>
      <c r="AS436" s="57">
        <v>0.96120499999999998</v>
      </c>
      <c r="AT436" s="57">
        <v>1.002845</v>
      </c>
    </row>
    <row r="437" spans="1:46" x14ac:dyDescent="0.25">
      <c r="A437" s="65">
        <v>2021</v>
      </c>
      <c r="B437" s="65">
        <v>12</v>
      </c>
      <c r="C437" s="63">
        <v>19</v>
      </c>
      <c r="D437" s="64">
        <v>4</v>
      </c>
      <c r="E437" s="5">
        <v>1.022259</v>
      </c>
      <c r="F437" s="57">
        <v>1.022259</v>
      </c>
      <c r="G437" s="57">
        <v>0.97283299999999995</v>
      </c>
      <c r="H437" s="57">
        <v>0.97283699999999995</v>
      </c>
      <c r="I437" s="57">
        <v>0.975773</v>
      </c>
      <c r="J437" s="57">
        <v>0.975773</v>
      </c>
      <c r="K437" s="57">
        <v>0.97945099999999996</v>
      </c>
      <c r="L437" s="57">
        <v>0.97945099999999996</v>
      </c>
      <c r="M437" s="57">
        <v>1.033609</v>
      </c>
      <c r="N437" s="57">
        <v>1.033609</v>
      </c>
      <c r="O437" s="57">
        <v>1.002845</v>
      </c>
      <c r="P437" s="57">
        <v>1.002845</v>
      </c>
      <c r="Q437" s="57">
        <v>1.0216609999999999</v>
      </c>
      <c r="R437" s="57">
        <v>1.002845</v>
      </c>
      <c r="S437" s="57">
        <v>1.002845</v>
      </c>
      <c r="T437" s="57">
        <v>1.022259</v>
      </c>
      <c r="U437" s="57">
        <v>1.022259</v>
      </c>
      <c r="V437" s="57">
        <v>1.048943</v>
      </c>
      <c r="W437" s="57">
        <v>1.0750660000000001</v>
      </c>
      <c r="X437" s="57">
        <v>1.0750660000000001</v>
      </c>
      <c r="Y437" s="57">
        <v>1.0446029999999999</v>
      </c>
      <c r="Z437" s="57">
        <v>1.0446029999999999</v>
      </c>
      <c r="AA437" s="57">
        <v>0.97945099999999996</v>
      </c>
      <c r="AB437" s="57">
        <v>0.97945099999999996</v>
      </c>
      <c r="AC437" s="57">
        <v>0.96409800000000001</v>
      </c>
      <c r="AD437" s="57">
        <v>0.956453</v>
      </c>
      <c r="AE437" s="57">
        <v>1.0107269999999999</v>
      </c>
      <c r="AF437" s="57">
        <v>0.96231699999999998</v>
      </c>
      <c r="AG437" s="57">
        <v>0.96231699999999998</v>
      </c>
      <c r="AH437" s="57">
        <v>1.033609</v>
      </c>
      <c r="AI437" s="57">
        <v>1.033609</v>
      </c>
      <c r="AJ437" s="57">
        <v>1.007118</v>
      </c>
      <c r="AK437" s="57">
        <v>1.007118</v>
      </c>
      <c r="AL437" s="57">
        <v>1.048943</v>
      </c>
      <c r="AM437" s="57">
        <v>0.96409800000000001</v>
      </c>
      <c r="AN437" s="57">
        <v>0.96409800000000001</v>
      </c>
      <c r="AO437" s="57">
        <v>0.97945099999999996</v>
      </c>
      <c r="AP437" s="57">
        <v>1.0345899999999999</v>
      </c>
      <c r="AQ437" s="57">
        <v>1.0345899999999999</v>
      </c>
      <c r="AR437" s="57">
        <v>0.96120499999999998</v>
      </c>
      <c r="AS437" s="57">
        <v>0.96120499999999998</v>
      </c>
      <c r="AT437" s="57">
        <v>1.002845</v>
      </c>
    </row>
    <row r="438" spans="1:46" x14ac:dyDescent="0.25">
      <c r="A438" s="65">
        <v>2021</v>
      </c>
      <c r="B438" s="65">
        <v>12</v>
      </c>
      <c r="C438" s="63">
        <v>19</v>
      </c>
      <c r="D438" s="64">
        <v>5</v>
      </c>
      <c r="E438" s="5">
        <v>1.022259</v>
      </c>
      <c r="F438" s="57">
        <v>1.022259</v>
      </c>
      <c r="G438" s="57">
        <v>0.97283299999999995</v>
      </c>
      <c r="H438" s="57">
        <v>0.97283699999999995</v>
      </c>
      <c r="I438" s="57">
        <v>0.975773</v>
      </c>
      <c r="J438" s="57">
        <v>0.975773</v>
      </c>
      <c r="K438" s="57">
        <v>0.97945099999999996</v>
      </c>
      <c r="L438" s="57">
        <v>0.97945099999999996</v>
      </c>
      <c r="M438" s="57">
        <v>1.033609</v>
      </c>
      <c r="N438" s="57">
        <v>1.033609</v>
      </c>
      <c r="O438" s="57">
        <v>1.002845</v>
      </c>
      <c r="P438" s="57">
        <v>1.002845</v>
      </c>
      <c r="Q438" s="57">
        <v>1.0216609999999999</v>
      </c>
      <c r="R438" s="57">
        <v>1.002845</v>
      </c>
      <c r="S438" s="57">
        <v>1.002845</v>
      </c>
      <c r="T438" s="57">
        <v>1.022259</v>
      </c>
      <c r="U438" s="57">
        <v>1.022259</v>
      </c>
      <c r="V438" s="57">
        <v>1.048943</v>
      </c>
      <c r="W438" s="57">
        <v>1.0750660000000001</v>
      </c>
      <c r="X438" s="57">
        <v>1.0750660000000001</v>
      </c>
      <c r="Y438" s="57">
        <v>1.0446029999999999</v>
      </c>
      <c r="Z438" s="57">
        <v>1.0446029999999999</v>
      </c>
      <c r="AA438" s="57">
        <v>0.97945099999999996</v>
      </c>
      <c r="AB438" s="57">
        <v>0.97945099999999996</v>
      </c>
      <c r="AC438" s="57">
        <v>0.96409800000000001</v>
      </c>
      <c r="AD438" s="57">
        <v>0.956453</v>
      </c>
      <c r="AE438" s="57">
        <v>1.0107269999999999</v>
      </c>
      <c r="AF438" s="57">
        <v>0.96231699999999998</v>
      </c>
      <c r="AG438" s="57">
        <v>0.96231699999999998</v>
      </c>
      <c r="AH438" s="57">
        <v>1.033609</v>
      </c>
      <c r="AI438" s="57">
        <v>1.033609</v>
      </c>
      <c r="AJ438" s="57">
        <v>1.007118</v>
      </c>
      <c r="AK438" s="57">
        <v>1.007118</v>
      </c>
      <c r="AL438" s="57">
        <v>1.048943</v>
      </c>
      <c r="AM438" s="57">
        <v>0.96409800000000001</v>
      </c>
      <c r="AN438" s="57">
        <v>0.96409800000000001</v>
      </c>
      <c r="AO438" s="57">
        <v>0.97945099999999996</v>
      </c>
      <c r="AP438" s="57">
        <v>1.0345899999999999</v>
      </c>
      <c r="AQ438" s="57">
        <v>1.0345899999999999</v>
      </c>
      <c r="AR438" s="57">
        <v>0.96120499999999998</v>
      </c>
      <c r="AS438" s="57">
        <v>0.96120499999999998</v>
      </c>
      <c r="AT438" s="57">
        <v>1.002845</v>
      </c>
    </row>
    <row r="439" spans="1:46" x14ac:dyDescent="0.25">
      <c r="A439" s="65">
        <v>2021</v>
      </c>
      <c r="B439" s="65">
        <v>12</v>
      </c>
      <c r="C439" s="63">
        <v>19</v>
      </c>
      <c r="D439" s="64">
        <v>6</v>
      </c>
      <c r="E439" s="5">
        <v>1.022259</v>
      </c>
      <c r="F439" s="57">
        <v>1.022259</v>
      </c>
      <c r="G439" s="57">
        <v>0.97283299999999995</v>
      </c>
      <c r="H439" s="57">
        <v>0.97283699999999995</v>
      </c>
      <c r="I439" s="57">
        <v>0.975773</v>
      </c>
      <c r="J439" s="57">
        <v>0.975773</v>
      </c>
      <c r="K439" s="57">
        <v>0.97945099999999996</v>
      </c>
      <c r="L439" s="57">
        <v>0.97945099999999996</v>
      </c>
      <c r="M439" s="57">
        <v>1.033609</v>
      </c>
      <c r="N439" s="57">
        <v>1.033609</v>
      </c>
      <c r="O439" s="57">
        <v>1.002845</v>
      </c>
      <c r="P439" s="57">
        <v>1.002845</v>
      </c>
      <c r="Q439" s="57">
        <v>1.0216609999999999</v>
      </c>
      <c r="R439" s="57">
        <v>1.002845</v>
      </c>
      <c r="S439" s="57">
        <v>1.002845</v>
      </c>
      <c r="T439" s="57">
        <v>1.022259</v>
      </c>
      <c r="U439" s="57">
        <v>1.022259</v>
      </c>
      <c r="V439" s="57">
        <v>1.048943</v>
      </c>
      <c r="W439" s="57">
        <v>1.0750660000000001</v>
      </c>
      <c r="X439" s="57">
        <v>1.0750660000000001</v>
      </c>
      <c r="Y439" s="57">
        <v>1.0446029999999999</v>
      </c>
      <c r="Z439" s="57">
        <v>1.0446029999999999</v>
      </c>
      <c r="AA439" s="57">
        <v>0.97945099999999996</v>
      </c>
      <c r="AB439" s="57">
        <v>0.97945099999999996</v>
      </c>
      <c r="AC439" s="57">
        <v>0.96409800000000001</v>
      </c>
      <c r="AD439" s="57">
        <v>0.956453</v>
      </c>
      <c r="AE439" s="57">
        <v>1.0107269999999999</v>
      </c>
      <c r="AF439" s="57">
        <v>0.96231699999999998</v>
      </c>
      <c r="AG439" s="57">
        <v>0.96231699999999998</v>
      </c>
      <c r="AH439" s="57">
        <v>1.033609</v>
      </c>
      <c r="AI439" s="57">
        <v>1.033609</v>
      </c>
      <c r="AJ439" s="57">
        <v>1.007118</v>
      </c>
      <c r="AK439" s="57">
        <v>1.007118</v>
      </c>
      <c r="AL439" s="57">
        <v>1.048943</v>
      </c>
      <c r="AM439" s="57">
        <v>0.96409800000000001</v>
      </c>
      <c r="AN439" s="57">
        <v>0.96409800000000001</v>
      </c>
      <c r="AO439" s="57">
        <v>0.97945099999999996</v>
      </c>
      <c r="AP439" s="57">
        <v>1.0345899999999999</v>
      </c>
      <c r="AQ439" s="57">
        <v>1.0345899999999999</v>
      </c>
      <c r="AR439" s="57">
        <v>0.96120499999999998</v>
      </c>
      <c r="AS439" s="57">
        <v>0.96120499999999998</v>
      </c>
      <c r="AT439" s="57">
        <v>1.002845</v>
      </c>
    </row>
    <row r="440" spans="1:46" x14ac:dyDescent="0.25">
      <c r="A440" s="65">
        <v>2021</v>
      </c>
      <c r="B440" s="65">
        <v>12</v>
      </c>
      <c r="C440" s="63">
        <v>19</v>
      </c>
      <c r="D440" s="64">
        <v>7</v>
      </c>
      <c r="E440" s="5">
        <v>1.022259</v>
      </c>
      <c r="F440" s="57">
        <v>1.022259</v>
      </c>
      <c r="G440" s="57">
        <v>0.97283299999999995</v>
      </c>
      <c r="H440" s="57">
        <v>0.97283699999999995</v>
      </c>
      <c r="I440" s="57">
        <v>0.975773</v>
      </c>
      <c r="J440" s="57">
        <v>0.975773</v>
      </c>
      <c r="K440" s="57">
        <v>0.97945099999999996</v>
      </c>
      <c r="L440" s="57">
        <v>0.97945099999999996</v>
      </c>
      <c r="M440" s="57">
        <v>1.033609</v>
      </c>
      <c r="N440" s="57">
        <v>1.033609</v>
      </c>
      <c r="O440" s="57">
        <v>1.002845</v>
      </c>
      <c r="P440" s="57">
        <v>1.002845</v>
      </c>
      <c r="Q440" s="57">
        <v>1.0216609999999999</v>
      </c>
      <c r="R440" s="57">
        <v>1.002845</v>
      </c>
      <c r="S440" s="57">
        <v>1.002845</v>
      </c>
      <c r="T440" s="57">
        <v>1.022259</v>
      </c>
      <c r="U440" s="57">
        <v>1.022259</v>
      </c>
      <c r="V440" s="57">
        <v>1.048943</v>
      </c>
      <c r="W440" s="57">
        <v>1.0750660000000001</v>
      </c>
      <c r="X440" s="57">
        <v>1.0750660000000001</v>
      </c>
      <c r="Y440" s="57">
        <v>1.0446029999999999</v>
      </c>
      <c r="Z440" s="57">
        <v>1.0446029999999999</v>
      </c>
      <c r="AA440" s="57">
        <v>0.97945099999999996</v>
      </c>
      <c r="AB440" s="57">
        <v>0.97945099999999996</v>
      </c>
      <c r="AC440" s="57">
        <v>0.96409800000000001</v>
      </c>
      <c r="AD440" s="57">
        <v>0.956453</v>
      </c>
      <c r="AE440" s="57">
        <v>1.0107269999999999</v>
      </c>
      <c r="AF440" s="57">
        <v>0.96231699999999998</v>
      </c>
      <c r="AG440" s="57">
        <v>0.96231699999999998</v>
      </c>
      <c r="AH440" s="57">
        <v>1.033609</v>
      </c>
      <c r="AI440" s="57">
        <v>1.033609</v>
      </c>
      <c r="AJ440" s="57">
        <v>1.007118</v>
      </c>
      <c r="AK440" s="57">
        <v>1.007118</v>
      </c>
      <c r="AL440" s="57">
        <v>1.048943</v>
      </c>
      <c r="AM440" s="57">
        <v>0.96409800000000001</v>
      </c>
      <c r="AN440" s="57">
        <v>0.96409800000000001</v>
      </c>
      <c r="AO440" s="57">
        <v>0.97945099999999996</v>
      </c>
      <c r="AP440" s="57">
        <v>1.0345899999999999</v>
      </c>
      <c r="AQ440" s="57">
        <v>1.0345899999999999</v>
      </c>
      <c r="AR440" s="57">
        <v>0.96120499999999998</v>
      </c>
      <c r="AS440" s="57">
        <v>0.96120499999999998</v>
      </c>
      <c r="AT440" s="57">
        <v>1.002845</v>
      </c>
    </row>
    <row r="441" spans="1:46" x14ac:dyDescent="0.25">
      <c r="A441" s="65">
        <v>2021</v>
      </c>
      <c r="B441" s="65">
        <v>12</v>
      </c>
      <c r="C441" s="63">
        <v>19</v>
      </c>
      <c r="D441" s="64">
        <v>8</v>
      </c>
      <c r="E441" s="5">
        <v>1.022259</v>
      </c>
      <c r="F441" s="57">
        <v>1.022259</v>
      </c>
      <c r="G441" s="57">
        <v>0.97283299999999995</v>
      </c>
      <c r="H441" s="57">
        <v>0.97283699999999995</v>
      </c>
      <c r="I441" s="57">
        <v>0.975773</v>
      </c>
      <c r="J441" s="57">
        <v>0.975773</v>
      </c>
      <c r="K441" s="57">
        <v>0.97945099999999996</v>
      </c>
      <c r="L441" s="57">
        <v>0.97945099999999996</v>
      </c>
      <c r="M441" s="57">
        <v>1.033609</v>
      </c>
      <c r="N441" s="57">
        <v>1.033609</v>
      </c>
      <c r="O441" s="57">
        <v>1.002845</v>
      </c>
      <c r="P441" s="57">
        <v>1.002845</v>
      </c>
      <c r="Q441" s="57">
        <v>1.0216609999999999</v>
      </c>
      <c r="R441" s="57">
        <v>1.002845</v>
      </c>
      <c r="S441" s="57">
        <v>1.002845</v>
      </c>
      <c r="T441" s="57">
        <v>1.022259</v>
      </c>
      <c r="U441" s="57">
        <v>1.022259</v>
      </c>
      <c r="V441" s="57">
        <v>1.048943</v>
      </c>
      <c r="W441" s="57">
        <v>1.0750660000000001</v>
      </c>
      <c r="X441" s="57">
        <v>1.0750660000000001</v>
      </c>
      <c r="Y441" s="57">
        <v>1.0446029999999999</v>
      </c>
      <c r="Z441" s="57">
        <v>1.0446029999999999</v>
      </c>
      <c r="AA441" s="57">
        <v>0.97945099999999996</v>
      </c>
      <c r="AB441" s="57">
        <v>0.97945099999999996</v>
      </c>
      <c r="AC441" s="57">
        <v>0.96409800000000001</v>
      </c>
      <c r="AD441" s="57">
        <v>0.956453</v>
      </c>
      <c r="AE441" s="57">
        <v>1.0107269999999999</v>
      </c>
      <c r="AF441" s="57">
        <v>0.96231699999999998</v>
      </c>
      <c r="AG441" s="57">
        <v>0.96231699999999998</v>
      </c>
      <c r="AH441" s="57">
        <v>1.033609</v>
      </c>
      <c r="AI441" s="57">
        <v>1.033609</v>
      </c>
      <c r="AJ441" s="57">
        <v>1.007118</v>
      </c>
      <c r="AK441" s="57">
        <v>1.007118</v>
      </c>
      <c r="AL441" s="57">
        <v>1.048943</v>
      </c>
      <c r="AM441" s="57">
        <v>0.96409800000000001</v>
      </c>
      <c r="AN441" s="57">
        <v>0.96409800000000001</v>
      </c>
      <c r="AO441" s="57">
        <v>0.97945099999999996</v>
      </c>
      <c r="AP441" s="57">
        <v>1.0345899999999999</v>
      </c>
      <c r="AQ441" s="57">
        <v>1.0345899999999999</v>
      </c>
      <c r="AR441" s="57">
        <v>0.96120499999999998</v>
      </c>
      <c r="AS441" s="57">
        <v>0.96120499999999998</v>
      </c>
      <c r="AT441" s="57">
        <v>1.002845</v>
      </c>
    </row>
    <row r="442" spans="1:46" x14ac:dyDescent="0.25">
      <c r="A442" s="65">
        <v>2021</v>
      </c>
      <c r="B442" s="65">
        <v>12</v>
      </c>
      <c r="C442" s="63">
        <v>19</v>
      </c>
      <c r="D442" s="64">
        <v>9</v>
      </c>
      <c r="E442" s="5">
        <v>1.022259</v>
      </c>
      <c r="F442" s="57">
        <v>1.022259</v>
      </c>
      <c r="G442" s="57">
        <v>0.97283299999999995</v>
      </c>
      <c r="H442" s="57">
        <v>0.97283699999999995</v>
      </c>
      <c r="I442" s="57">
        <v>0.975773</v>
      </c>
      <c r="J442" s="57">
        <v>0.975773</v>
      </c>
      <c r="K442" s="57">
        <v>0.97945099999999996</v>
      </c>
      <c r="L442" s="57">
        <v>0.97945099999999996</v>
      </c>
      <c r="M442" s="57">
        <v>1.033609</v>
      </c>
      <c r="N442" s="57">
        <v>1.033609</v>
      </c>
      <c r="O442" s="57">
        <v>1.002845</v>
      </c>
      <c r="P442" s="57">
        <v>1.002845</v>
      </c>
      <c r="Q442" s="57">
        <v>1.0216609999999999</v>
      </c>
      <c r="R442" s="57">
        <v>1.002845</v>
      </c>
      <c r="S442" s="57">
        <v>1.002845</v>
      </c>
      <c r="T442" s="57">
        <v>1.022259</v>
      </c>
      <c r="U442" s="57">
        <v>1.022259</v>
      </c>
      <c r="V442" s="57">
        <v>1.048943</v>
      </c>
      <c r="W442" s="57">
        <v>1.0750660000000001</v>
      </c>
      <c r="X442" s="57">
        <v>1.0750660000000001</v>
      </c>
      <c r="Y442" s="57">
        <v>1.0446029999999999</v>
      </c>
      <c r="Z442" s="57">
        <v>1.0446029999999999</v>
      </c>
      <c r="AA442" s="57">
        <v>0.97945099999999996</v>
      </c>
      <c r="AB442" s="57">
        <v>0.97945099999999996</v>
      </c>
      <c r="AC442" s="57">
        <v>0.96409800000000001</v>
      </c>
      <c r="AD442" s="57">
        <v>0.956453</v>
      </c>
      <c r="AE442" s="57">
        <v>1.0107269999999999</v>
      </c>
      <c r="AF442" s="57">
        <v>0.96231699999999998</v>
      </c>
      <c r="AG442" s="57">
        <v>0.96231699999999998</v>
      </c>
      <c r="AH442" s="57">
        <v>1.033609</v>
      </c>
      <c r="AI442" s="57">
        <v>1.033609</v>
      </c>
      <c r="AJ442" s="57">
        <v>1.007118</v>
      </c>
      <c r="AK442" s="57">
        <v>1.007118</v>
      </c>
      <c r="AL442" s="57">
        <v>1.048943</v>
      </c>
      <c r="AM442" s="57">
        <v>0.96409800000000001</v>
      </c>
      <c r="AN442" s="57">
        <v>0.96409800000000001</v>
      </c>
      <c r="AO442" s="57">
        <v>0.97945099999999996</v>
      </c>
      <c r="AP442" s="57">
        <v>1.0345899999999999</v>
      </c>
      <c r="AQ442" s="57">
        <v>1.0345899999999999</v>
      </c>
      <c r="AR442" s="57">
        <v>0.96120499999999998</v>
      </c>
      <c r="AS442" s="57">
        <v>0.96120499999999998</v>
      </c>
      <c r="AT442" s="57">
        <v>1.002845</v>
      </c>
    </row>
    <row r="443" spans="1:46" x14ac:dyDescent="0.25">
      <c r="A443" s="65">
        <v>2021</v>
      </c>
      <c r="B443" s="65">
        <v>12</v>
      </c>
      <c r="C443" s="63">
        <v>19</v>
      </c>
      <c r="D443" s="64">
        <v>10</v>
      </c>
      <c r="E443" s="5">
        <v>1.022259</v>
      </c>
      <c r="F443" s="57">
        <v>1.022259</v>
      </c>
      <c r="G443" s="57">
        <v>0.97283299999999995</v>
      </c>
      <c r="H443" s="57">
        <v>0.97283699999999995</v>
      </c>
      <c r="I443" s="57">
        <v>0.975773</v>
      </c>
      <c r="J443" s="57">
        <v>0.975773</v>
      </c>
      <c r="K443" s="57">
        <v>0.97945099999999996</v>
      </c>
      <c r="L443" s="57">
        <v>0.97945099999999996</v>
      </c>
      <c r="M443" s="57">
        <v>1.033609</v>
      </c>
      <c r="N443" s="57">
        <v>1.033609</v>
      </c>
      <c r="O443" s="57">
        <v>1.002845</v>
      </c>
      <c r="P443" s="57">
        <v>1.002845</v>
      </c>
      <c r="Q443" s="57">
        <v>1.0216609999999999</v>
      </c>
      <c r="R443" s="57">
        <v>1.002845</v>
      </c>
      <c r="S443" s="57">
        <v>1.002845</v>
      </c>
      <c r="T443" s="57">
        <v>1.022259</v>
      </c>
      <c r="U443" s="57">
        <v>1.022259</v>
      </c>
      <c r="V443" s="57">
        <v>1.048943</v>
      </c>
      <c r="W443" s="57">
        <v>1.0750660000000001</v>
      </c>
      <c r="X443" s="57">
        <v>1.0750660000000001</v>
      </c>
      <c r="Y443" s="57">
        <v>1.0446029999999999</v>
      </c>
      <c r="Z443" s="57">
        <v>1.0446029999999999</v>
      </c>
      <c r="AA443" s="57">
        <v>0.97945099999999996</v>
      </c>
      <c r="AB443" s="57">
        <v>0.97945099999999996</v>
      </c>
      <c r="AC443" s="57">
        <v>0.96409800000000001</v>
      </c>
      <c r="AD443" s="57">
        <v>0.956453</v>
      </c>
      <c r="AE443" s="57">
        <v>1.0107269999999999</v>
      </c>
      <c r="AF443" s="57">
        <v>0.96231699999999998</v>
      </c>
      <c r="AG443" s="57">
        <v>0.96231699999999998</v>
      </c>
      <c r="AH443" s="57">
        <v>1.033609</v>
      </c>
      <c r="AI443" s="57">
        <v>1.033609</v>
      </c>
      <c r="AJ443" s="57">
        <v>1.007118</v>
      </c>
      <c r="AK443" s="57">
        <v>1.007118</v>
      </c>
      <c r="AL443" s="57">
        <v>1.048943</v>
      </c>
      <c r="AM443" s="57">
        <v>0.96409800000000001</v>
      </c>
      <c r="AN443" s="57">
        <v>0.96409800000000001</v>
      </c>
      <c r="AO443" s="57">
        <v>0.97945099999999996</v>
      </c>
      <c r="AP443" s="57">
        <v>1.0345899999999999</v>
      </c>
      <c r="AQ443" s="57">
        <v>1.0345899999999999</v>
      </c>
      <c r="AR443" s="57">
        <v>0.96120499999999998</v>
      </c>
      <c r="AS443" s="57">
        <v>0.96120499999999998</v>
      </c>
      <c r="AT443" s="57">
        <v>1.002845</v>
      </c>
    </row>
    <row r="444" spans="1:46" x14ac:dyDescent="0.25">
      <c r="A444" s="65">
        <v>2021</v>
      </c>
      <c r="B444" s="65">
        <v>12</v>
      </c>
      <c r="C444" s="63">
        <v>19</v>
      </c>
      <c r="D444" s="64">
        <v>11</v>
      </c>
      <c r="E444" s="5">
        <v>1.022259</v>
      </c>
      <c r="F444" s="57">
        <v>1.022259</v>
      </c>
      <c r="G444" s="57">
        <v>0.97283299999999995</v>
      </c>
      <c r="H444" s="57">
        <v>0.97283699999999995</v>
      </c>
      <c r="I444" s="57">
        <v>0.975773</v>
      </c>
      <c r="J444" s="57">
        <v>0.975773</v>
      </c>
      <c r="K444" s="57">
        <v>0.97945099999999996</v>
      </c>
      <c r="L444" s="57">
        <v>0.97945099999999996</v>
      </c>
      <c r="M444" s="57">
        <v>1.033609</v>
      </c>
      <c r="N444" s="57">
        <v>1.033609</v>
      </c>
      <c r="O444" s="57">
        <v>1.002845</v>
      </c>
      <c r="P444" s="57">
        <v>1.002845</v>
      </c>
      <c r="Q444" s="57">
        <v>1.0216609999999999</v>
      </c>
      <c r="R444" s="57">
        <v>1.002845</v>
      </c>
      <c r="S444" s="57">
        <v>1.002845</v>
      </c>
      <c r="T444" s="57">
        <v>1.022259</v>
      </c>
      <c r="U444" s="57">
        <v>1.022259</v>
      </c>
      <c r="V444" s="57">
        <v>1.048943</v>
      </c>
      <c r="W444" s="57">
        <v>1.0750660000000001</v>
      </c>
      <c r="X444" s="57">
        <v>1.0750660000000001</v>
      </c>
      <c r="Y444" s="57">
        <v>1.0446029999999999</v>
      </c>
      <c r="Z444" s="57">
        <v>1.0446029999999999</v>
      </c>
      <c r="AA444" s="57">
        <v>0.97945099999999996</v>
      </c>
      <c r="AB444" s="57">
        <v>0.97945099999999996</v>
      </c>
      <c r="AC444" s="57">
        <v>0.96409800000000001</v>
      </c>
      <c r="AD444" s="57">
        <v>0.956453</v>
      </c>
      <c r="AE444" s="57">
        <v>1.0107269999999999</v>
      </c>
      <c r="AF444" s="57">
        <v>0.96231699999999998</v>
      </c>
      <c r="AG444" s="57">
        <v>0.96231699999999998</v>
      </c>
      <c r="AH444" s="57">
        <v>1.033609</v>
      </c>
      <c r="AI444" s="57">
        <v>1.033609</v>
      </c>
      <c r="AJ444" s="57">
        <v>1.007118</v>
      </c>
      <c r="AK444" s="57">
        <v>1.007118</v>
      </c>
      <c r="AL444" s="57">
        <v>1.048943</v>
      </c>
      <c r="AM444" s="57">
        <v>0.96409800000000001</v>
      </c>
      <c r="AN444" s="57">
        <v>0.96409800000000001</v>
      </c>
      <c r="AO444" s="57">
        <v>0.97945099999999996</v>
      </c>
      <c r="AP444" s="57">
        <v>1.0345899999999999</v>
      </c>
      <c r="AQ444" s="57">
        <v>1.0345899999999999</v>
      </c>
      <c r="AR444" s="57">
        <v>0.96120499999999998</v>
      </c>
      <c r="AS444" s="57">
        <v>0.96120499999999998</v>
      </c>
      <c r="AT444" s="57">
        <v>1.002845</v>
      </c>
    </row>
    <row r="445" spans="1:46" x14ac:dyDescent="0.25">
      <c r="A445" s="65">
        <v>2021</v>
      </c>
      <c r="B445" s="65">
        <v>12</v>
      </c>
      <c r="C445" s="63">
        <v>19</v>
      </c>
      <c r="D445" s="64">
        <v>12</v>
      </c>
      <c r="E445" s="5">
        <v>1.022259</v>
      </c>
      <c r="F445" s="57">
        <v>1.022259</v>
      </c>
      <c r="G445" s="57">
        <v>0.97283299999999995</v>
      </c>
      <c r="H445" s="57">
        <v>0.97283699999999995</v>
      </c>
      <c r="I445" s="57">
        <v>0.975773</v>
      </c>
      <c r="J445" s="57">
        <v>0.975773</v>
      </c>
      <c r="K445" s="57">
        <v>0.97945099999999996</v>
      </c>
      <c r="L445" s="57">
        <v>0.97945099999999996</v>
      </c>
      <c r="M445" s="57">
        <v>1.033609</v>
      </c>
      <c r="N445" s="57">
        <v>1.033609</v>
      </c>
      <c r="O445" s="57">
        <v>1.002845</v>
      </c>
      <c r="P445" s="57">
        <v>1.002845</v>
      </c>
      <c r="Q445" s="57">
        <v>1.0216609999999999</v>
      </c>
      <c r="R445" s="57">
        <v>1.002845</v>
      </c>
      <c r="S445" s="57">
        <v>1.002845</v>
      </c>
      <c r="T445" s="57">
        <v>1.022259</v>
      </c>
      <c r="U445" s="57">
        <v>1.022259</v>
      </c>
      <c r="V445" s="57">
        <v>1.048943</v>
      </c>
      <c r="W445" s="57">
        <v>1.0750660000000001</v>
      </c>
      <c r="X445" s="57">
        <v>1.0750660000000001</v>
      </c>
      <c r="Y445" s="57">
        <v>1.0446029999999999</v>
      </c>
      <c r="Z445" s="57">
        <v>1.0446029999999999</v>
      </c>
      <c r="AA445" s="57">
        <v>0.97945099999999996</v>
      </c>
      <c r="AB445" s="57">
        <v>0.97945099999999996</v>
      </c>
      <c r="AC445" s="57">
        <v>0.96409800000000001</v>
      </c>
      <c r="AD445" s="57">
        <v>0.956453</v>
      </c>
      <c r="AE445" s="57">
        <v>1.0107269999999999</v>
      </c>
      <c r="AF445" s="57">
        <v>0.96231699999999998</v>
      </c>
      <c r="AG445" s="57">
        <v>0.96231699999999998</v>
      </c>
      <c r="AH445" s="57">
        <v>1.033609</v>
      </c>
      <c r="AI445" s="57">
        <v>1.033609</v>
      </c>
      <c r="AJ445" s="57">
        <v>1.007118</v>
      </c>
      <c r="AK445" s="57">
        <v>1.007118</v>
      </c>
      <c r="AL445" s="57">
        <v>1.048943</v>
      </c>
      <c r="AM445" s="57">
        <v>0.96409800000000001</v>
      </c>
      <c r="AN445" s="57">
        <v>0.96409800000000001</v>
      </c>
      <c r="AO445" s="57">
        <v>0.97945099999999996</v>
      </c>
      <c r="AP445" s="57">
        <v>1.0345899999999999</v>
      </c>
      <c r="AQ445" s="57">
        <v>1.0345899999999999</v>
      </c>
      <c r="AR445" s="57">
        <v>0.96120499999999998</v>
      </c>
      <c r="AS445" s="57">
        <v>0.96120499999999998</v>
      </c>
      <c r="AT445" s="57">
        <v>1.002845</v>
      </c>
    </row>
    <row r="446" spans="1:46" x14ac:dyDescent="0.25">
      <c r="A446" s="65">
        <v>2021</v>
      </c>
      <c r="B446" s="65">
        <v>12</v>
      </c>
      <c r="C446" s="63">
        <v>19</v>
      </c>
      <c r="D446" s="64">
        <v>13</v>
      </c>
      <c r="E446" s="5">
        <v>1.022259</v>
      </c>
      <c r="F446" s="57">
        <v>1.022259</v>
      </c>
      <c r="G446" s="57">
        <v>0.97283299999999995</v>
      </c>
      <c r="H446" s="57">
        <v>0.97283699999999995</v>
      </c>
      <c r="I446" s="57">
        <v>0.975773</v>
      </c>
      <c r="J446" s="57">
        <v>0.975773</v>
      </c>
      <c r="K446" s="57">
        <v>0.97945099999999996</v>
      </c>
      <c r="L446" s="57">
        <v>0.97945099999999996</v>
      </c>
      <c r="M446" s="57">
        <v>1.033609</v>
      </c>
      <c r="N446" s="57">
        <v>1.033609</v>
      </c>
      <c r="O446" s="57">
        <v>1.002845</v>
      </c>
      <c r="P446" s="57">
        <v>1.002845</v>
      </c>
      <c r="Q446" s="57">
        <v>1.0216609999999999</v>
      </c>
      <c r="R446" s="57">
        <v>1.002845</v>
      </c>
      <c r="S446" s="57">
        <v>1.002845</v>
      </c>
      <c r="T446" s="57">
        <v>1.022259</v>
      </c>
      <c r="U446" s="57">
        <v>1.022259</v>
      </c>
      <c r="V446" s="57">
        <v>1.048943</v>
      </c>
      <c r="W446" s="57">
        <v>1.0750660000000001</v>
      </c>
      <c r="X446" s="57">
        <v>1.0750660000000001</v>
      </c>
      <c r="Y446" s="57">
        <v>1.0446029999999999</v>
      </c>
      <c r="Z446" s="57">
        <v>1.0446029999999999</v>
      </c>
      <c r="AA446" s="57">
        <v>0.97945099999999996</v>
      </c>
      <c r="AB446" s="57">
        <v>0.97945099999999996</v>
      </c>
      <c r="AC446" s="57">
        <v>0.96409800000000001</v>
      </c>
      <c r="AD446" s="57">
        <v>0.956453</v>
      </c>
      <c r="AE446" s="57">
        <v>1.0107269999999999</v>
      </c>
      <c r="AF446" s="57">
        <v>0.96231699999999998</v>
      </c>
      <c r="AG446" s="57">
        <v>0.96231699999999998</v>
      </c>
      <c r="AH446" s="57">
        <v>1.033609</v>
      </c>
      <c r="AI446" s="57">
        <v>1.033609</v>
      </c>
      <c r="AJ446" s="57">
        <v>1.007118</v>
      </c>
      <c r="AK446" s="57">
        <v>1.007118</v>
      </c>
      <c r="AL446" s="57">
        <v>1.048943</v>
      </c>
      <c r="AM446" s="57">
        <v>0.96409800000000001</v>
      </c>
      <c r="AN446" s="57">
        <v>0.96409800000000001</v>
      </c>
      <c r="AO446" s="57">
        <v>0.97945099999999996</v>
      </c>
      <c r="AP446" s="57">
        <v>1.0345899999999999</v>
      </c>
      <c r="AQ446" s="57">
        <v>1.0345899999999999</v>
      </c>
      <c r="AR446" s="57">
        <v>0.96120499999999998</v>
      </c>
      <c r="AS446" s="57">
        <v>0.96120499999999998</v>
      </c>
      <c r="AT446" s="57">
        <v>1.002845</v>
      </c>
    </row>
    <row r="447" spans="1:46" x14ac:dyDescent="0.25">
      <c r="A447" s="65">
        <v>2021</v>
      </c>
      <c r="B447" s="65">
        <v>12</v>
      </c>
      <c r="C447" s="63">
        <v>19</v>
      </c>
      <c r="D447" s="64">
        <v>14</v>
      </c>
      <c r="E447" s="5">
        <v>1.022259</v>
      </c>
      <c r="F447" s="57">
        <v>1.022259</v>
      </c>
      <c r="G447" s="57">
        <v>0.97283299999999995</v>
      </c>
      <c r="H447" s="57">
        <v>0.97283699999999995</v>
      </c>
      <c r="I447" s="57">
        <v>0.975773</v>
      </c>
      <c r="J447" s="57">
        <v>0.975773</v>
      </c>
      <c r="K447" s="57">
        <v>0.97945099999999996</v>
      </c>
      <c r="L447" s="57">
        <v>0.97945099999999996</v>
      </c>
      <c r="M447" s="57">
        <v>1.033609</v>
      </c>
      <c r="N447" s="57">
        <v>1.033609</v>
      </c>
      <c r="O447" s="57">
        <v>1.002845</v>
      </c>
      <c r="P447" s="57">
        <v>1.002845</v>
      </c>
      <c r="Q447" s="57">
        <v>1.0216609999999999</v>
      </c>
      <c r="R447" s="57">
        <v>1.002845</v>
      </c>
      <c r="S447" s="57">
        <v>1.002845</v>
      </c>
      <c r="T447" s="57">
        <v>1.022259</v>
      </c>
      <c r="U447" s="57">
        <v>1.022259</v>
      </c>
      <c r="V447" s="57">
        <v>1.048943</v>
      </c>
      <c r="W447" s="57">
        <v>1.0750660000000001</v>
      </c>
      <c r="X447" s="57">
        <v>1.0750660000000001</v>
      </c>
      <c r="Y447" s="57">
        <v>1.0446029999999999</v>
      </c>
      <c r="Z447" s="57">
        <v>1.0446029999999999</v>
      </c>
      <c r="AA447" s="57">
        <v>0.97945099999999996</v>
      </c>
      <c r="AB447" s="57">
        <v>0.97945099999999996</v>
      </c>
      <c r="AC447" s="57">
        <v>0.96409800000000001</v>
      </c>
      <c r="AD447" s="57">
        <v>0.956453</v>
      </c>
      <c r="AE447" s="57">
        <v>1.0107269999999999</v>
      </c>
      <c r="AF447" s="57">
        <v>0.96231699999999998</v>
      </c>
      <c r="AG447" s="57">
        <v>0.96231699999999998</v>
      </c>
      <c r="AH447" s="57">
        <v>1.033609</v>
      </c>
      <c r="AI447" s="57">
        <v>1.033609</v>
      </c>
      <c r="AJ447" s="57">
        <v>1.007118</v>
      </c>
      <c r="AK447" s="57">
        <v>1.007118</v>
      </c>
      <c r="AL447" s="57">
        <v>1.048943</v>
      </c>
      <c r="AM447" s="57">
        <v>0.96409800000000001</v>
      </c>
      <c r="AN447" s="57">
        <v>0.96409800000000001</v>
      </c>
      <c r="AO447" s="57">
        <v>0.97945099999999996</v>
      </c>
      <c r="AP447" s="57">
        <v>1.0345899999999999</v>
      </c>
      <c r="AQ447" s="57">
        <v>1.0345899999999999</v>
      </c>
      <c r="AR447" s="57">
        <v>0.96120499999999998</v>
      </c>
      <c r="AS447" s="57">
        <v>0.96120499999999998</v>
      </c>
      <c r="AT447" s="57">
        <v>1.002845</v>
      </c>
    </row>
    <row r="448" spans="1:46" x14ac:dyDescent="0.25">
      <c r="A448" s="65">
        <v>2021</v>
      </c>
      <c r="B448" s="65">
        <v>12</v>
      </c>
      <c r="C448" s="63">
        <v>19</v>
      </c>
      <c r="D448" s="64">
        <v>15</v>
      </c>
      <c r="E448" s="5">
        <v>1.022259</v>
      </c>
      <c r="F448" s="57">
        <v>1.022259</v>
      </c>
      <c r="G448" s="57">
        <v>0.97283299999999995</v>
      </c>
      <c r="H448" s="57">
        <v>0.97283699999999995</v>
      </c>
      <c r="I448" s="57">
        <v>0.975773</v>
      </c>
      <c r="J448" s="57">
        <v>0.975773</v>
      </c>
      <c r="K448" s="57">
        <v>0.97945099999999996</v>
      </c>
      <c r="L448" s="57">
        <v>0.97945099999999996</v>
      </c>
      <c r="M448" s="57">
        <v>1.033609</v>
      </c>
      <c r="N448" s="57">
        <v>1.033609</v>
      </c>
      <c r="O448" s="57">
        <v>1.002845</v>
      </c>
      <c r="P448" s="57">
        <v>1.002845</v>
      </c>
      <c r="Q448" s="57">
        <v>1.0216609999999999</v>
      </c>
      <c r="R448" s="57">
        <v>1.002845</v>
      </c>
      <c r="S448" s="57">
        <v>1.002845</v>
      </c>
      <c r="T448" s="57">
        <v>1.022259</v>
      </c>
      <c r="U448" s="57">
        <v>1.022259</v>
      </c>
      <c r="V448" s="57">
        <v>1.048943</v>
      </c>
      <c r="W448" s="57">
        <v>1.0750660000000001</v>
      </c>
      <c r="X448" s="57">
        <v>1.0750660000000001</v>
      </c>
      <c r="Y448" s="57">
        <v>1.0446029999999999</v>
      </c>
      <c r="Z448" s="57">
        <v>1.0446029999999999</v>
      </c>
      <c r="AA448" s="57">
        <v>0.97945099999999996</v>
      </c>
      <c r="AB448" s="57">
        <v>0.97945099999999996</v>
      </c>
      <c r="AC448" s="57">
        <v>0.96409800000000001</v>
      </c>
      <c r="AD448" s="57">
        <v>0.956453</v>
      </c>
      <c r="AE448" s="57">
        <v>1.0107269999999999</v>
      </c>
      <c r="AF448" s="57">
        <v>0.96231699999999998</v>
      </c>
      <c r="AG448" s="57">
        <v>0.96231699999999998</v>
      </c>
      <c r="AH448" s="57">
        <v>1.033609</v>
      </c>
      <c r="AI448" s="57">
        <v>1.033609</v>
      </c>
      <c r="AJ448" s="57">
        <v>1.007118</v>
      </c>
      <c r="AK448" s="57">
        <v>1.007118</v>
      </c>
      <c r="AL448" s="57">
        <v>1.048943</v>
      </c>
      <c r="AM448" s="57">
        <v>0.96409800000000001</v>
      </c>
      <c r="AN448" s="57">
        <v>0.96409800000000001</v>
      </c>
      <c r="AO448" s="57">
        <v>0.97945099999999996</v>
      </c>
      <c r="AP448" s="57">
        <v>1.0345899999999999</v>
      </c>
      <c r="AQ448" s="57">
        <v>1.0345899999999999</v>
      </c>
      <c r="AR448" s="57">
        <v>0.96120499999999998</v>
      </c>
      <c r="AS448" s="57">
        <v>0.96120499999999998</v>
      </c>
      <c r="AT448" s="57">
        <v>1.002845</v>
      </c>
    </row>
    <row r="449" spans="1:46" x14ac:dyDescent="0.25">
      <c r="A449" s="65">
        <v>2021</v>
      </c>
      <c r="B449" s="65">
        <v>12</v>
      </c>
      <c r="C449" s="63">
        <v>19</v>
      </c>
      <c r="D449" s="64">
        <v>16</v>
      </c>
      <c r="E449" s="5">
        <v>1.022259</v>
      </c>
      <c r="F449" s="57">
        <v>1.022259</v>
      </c>
      <c r="G449" s="57">
        <v>0.97283299999999995</v>
      </c>
      <c r="H449" s="57">
        <v>0.97283699999999995</v>
      </c>
      <c r="I449" s="57">
        <v>0.975773</v>
      </c>
      <c r="J449" s="57">
        <v>0.975773</v>
      </c>
      <c r="K449" s="57">
        <v>0.97945099999999996</v>
      </c>
      <c r="L449" s="57">
        <v>0.97945099999999996</v>
      </c>
      <c r="M449" s="57">
        <v>1.033609</v>
      </c>
      <c r="N449" s="57">
        <v>1.033609</v>
      </c>
      <c r="O449" s="57">
        <v>1.002845</v>
      </c>
      <c r="P449" s="57">
        <v>1.002845</v>
      </c>
      <c r="Q449" s="57">
        <v>1.0216609999999999</v>
      </c>
      <c r="R449" s="57">
        <v>1.002845</v>
      </c>
      <c r="S449" s="57">
        <v>1.002845</v>
      </c>
      <c r="T449" s="57">
        <v>1.022259</v>
      </c>
      <c r="U449" s="57">
        <v>1.022259</v>
      </c>
      <c r="V449" s="57">
        <v>1.048943</v>
      </c>
      <c r="W449" s="57">
        <v>1.0750660000000001</v>
      </c>
      <c r="X449" s="57">
        <v>1.0750660000000001</v>
      </c>
      <c r="Y449" s="57">
        <v>1.0446029999999999</v>
      </c>
      <c r="Z449" s="57">
        <v>1.0446029999999999</v>
      </c>
      <c r="AA449" s="57">
        <v>0.97945099999999996</v>
      </c>
      <c r="AB449" s="57">
        <v>0.97945099999999996</v>
      </c>
      <c r="AC449" s="57">
        <v>0.96409800000000001</v>
      </c>
      <c r="AD449" s="57">
        <v>0.956453</v>
      </c>
      <c r="AE449" s="57">
        <v>1.0107269999999999</v>
      </c>
      <c r="AF449" s="57">
        <v>0.96231699999999998</v>
      </c>
      <c r="AG449" s="57">
        <v>0.96231699999999998</v>
      </c>
      <c r="AH449" s="57">
        <v>1.033609</v>
      </c>
      <c r="AI449" s="57">
        <v>1.033609</v>
      </c>
      <c r="AJ449" s="57">
        <v>1.007118</v>
      </c>
      <c r="AK449" s="57">
        <v>1.007118</v>
      </c>
      <c r="AL449" s="57">
        <v>1.048943</v>
      </c>
      <c r="AM449" s="57">
        <v>0.96409800000000001</v>
      </c>
      <c r="AN449" s="57">
        <v>0.96409800000000001</v>
      </c>
      <c r="AO449" s="57">
        <v>0.97945099999999996</v>
      </c>
      <c r="AP449" s="57">
        <v>1.0345899999999999</v>
      </c>
      <c r="AQ449" s="57">
        <v>1.0345899999999999</v>
      </c>
      <c r="AR449" s="57">
        <v>0.96120499999999998</v>
      </c>
      <c r="AS449" s="57">
        <v>0.96120499999999998</v>
      </c>
      <c r="AT449" s="57">
        <v>1.002845</v>
      </c>
    </row>
    <row r="450" spans="1:46" x14ac:dyDescent="0.25">
      <c r="A450" s="65">
        <v>2021</v>
      </c>
      <c r="B450" s="65">
        <v>12</v>
      </c>
      <c r="C450" s="63">
        <v>19</v>
      </c>
      <c r="D450" s="64">
        <v>17</v>
      </c>
      <c r="E450" s="5">
        <v>1.022259</v>
      </c>
      <c r="F450" s="57">
        <v>1.022259</v>
      </c>
      <c r="G450" s="57">
        <v>0.97283299999999995</v>
      </c>
      <c r="H450" s="57">
        <v>0.97283699999999995</v>
      </c>
      <c r="I450" s="57">
        <v>0.975773</v>
      </c>
      <c r="J450" s="57">
        <v>0.975773</v>
      </c>
      <c r="K450" s="57">
        <v>0.97945099999999996</v>
      </c>
      <c r="L450" s="57">
        <v>0.97945099999999996</v>
      </c>
      <c r="M450" s="57">
        <v>1.033609</v>
      </c>
      <c r="N450" s="57">
        <v>1.033609</v>
      </c>
      <c r="O450" s="57">
        <v>1.002845</v>
      </c>
      <c r="P450" s="57">
        <v>1.002845</v>
      </c>
      <c r="Q450" s="57">
        <v>1.0216609999999999</v>
      </c>
      <c r="R450" s="57">
        <v>1.002845</v>
      </c>
      <c r="S450" s="57">
        <v>1.002845</v>
      </c>
      <c r="T450" s="57">
        <v>1.022259</v>
      </c>
      <c r="U450" s="57">
        <v>1.022259</v>
      </c>
      <c r="V450" s="57">
        <v>1.048943</v>
      </c>
      <c r="W450" s="57">
        <v>1.0750660000000001</v>
      </c>
      <c r="X450" s="57">
        <v>1.0750660000000001</v>
      </c>
      <c r="Y450" s="57">
        <v>1.0446029999999999</v>
      </c>
      <c r="Z450" s="57">
        <v>1.0446029999999999</v>
      </c>
      <c r="AA450" s="57">
        <v>0.97945099999999996</v>
      </c>
      <c r="AB450" s="57">
        <v>0.97945099999999996</v>
      </c>
      <c r="AC450" s="57">
        <v>0.96409800000000001</v>
      </c>
      <c r="AD450" s="57">
        <v>0.956453</v>
      </c>
      <c r="AE450" s="57">
        <v>1.0107269999999999</v>
      </c>
      <c r="AF450" s="57">
        <v>0.96231699999999998</v>
      </c>
      <c r="AG450" s="57">
        <v>0.96231699999999998</v>
      </c>
      <c r="AH450" s="57">
        <v>1.033609</v>
      </c>
      <c r="AI450" s="57">
        <v>1.033609</v>
      </c>
      <c r="AJ450" s="57">
        <v>1.007118</v>
      </c>
      <c r="AK450" s="57">
        <v>1.007118</v>
      </c>
      <c r="AL450" s="57">
        <v>1.048943</v>
      </c>
      <c r="AM450" s="57">
        <v>0.96409800000000001</v>
      </c>
      <c r="AN450" s="57">
        <v>0.96409800000000001</v>
      </c>
      <c r="AO450" s="57">
        <v>0.97945099999999996</v>
      </c>
      <c r="AP450" s="57">
        <v>1.0345899999999999</v>
      </c>
      <c r="AQ450" s="57">
        <v>1.0345899999999999</v>
      </c>
      <c r="AR450" s="57">
        <v>0.96120499999999998</v>
      </c>
      <c r="AS450" s="57">
        <v>0.96120499999999998</v>
      </c>
      <c r="AT450" s="57">
        <v>1.002845</v>
      </c>
    </row>
    <row r="451" spans="1:46" x14ac:dyDescent="0.25">
      <c r="A451" s="65">
        <v>2021</v>
      </c>
      <c r="B451" s="65">
        <v>12</v>
      </c>
      <c r="C451" s="63">
        <v>19</v>
      </c>
      <c r="D451" s="64">
        <v>18</v>
      </c>
      <c r="E451" s="5">
        <v>1.022259</v>
      </c>
      <c r="F451" s="57">
        <v>1.022259</v>
      </c>
      <c r="G451" s="57">
        <v>0.97283299999999995</v>
      </c>
      <c r="H451" s="57">
        <v>0.97283699999999995</v>
      </c>
      <c r="I451" s="57">
        <v>0.975773</v>
      </c>
      <c r="J451" s="57">
        <v>0.975773</v>
      </c>
      <c r="K451" s="57">
        <v>0.97945099999999996</v>
      </c>
      <c r="L451" s="57">
        <v>0.97945099999999996</v>
      </c>
      <c r="M451" s="57">
        <v>1.033609</v>
      </c>
      <c r="N451" s="57">
        <v>1.033609</v>
      </c>
      <c r="O451" s="57">
        <v>1.002845</v>
      </c>
      <c r="P451" s="57">
        <v>1.002845</v>
      </c>
      <c r="Q451" s="57">
        <v>1.0216609999999999</v>
      </c>
      <c r="R451" s="57">
        <v>1.002845</v>
      </c>
      <c r="S451" s="57">
        <v>1.002845</v>
      </c>
      <c r="T451" s="57">
        <v>1.022259</v>
      </c>
      <c r="U451" s="57">
        <v>1.022259</v>
      </c>
      <c r="V451" s="57">
        <v>1.048943</v>
      </c>
      <c r="W451" s="57">
        <v>1.0750660000000001</v>
      </c>
      <c r="X451" s="57">
        <v>1.0750660000000001</v>
      </c>
      <c r="Y451" s="57">
        <v>1.0446029999999999</v>
      </c>
      <c r="Z451" s="57">
        <v>1.0446029999999999</v>
      </c>
      <c r="AA451" s="57">
        <v>0.97945099999999996</v>
      </c>
      <c r="AB451" s="57">
        <v>0.97945099999999996</v>
      </c>
      <c r="AC451" s="57">
        <v>0.96409800000000001</v>
      </c>
      <c r="AD451" s="57">
        <v>0.956453</v>
      </c>
      <c r="AE451" s="57">
        <v>1.0107269999999999</v>
      </c>
      <c r="AF451" s="57">
        <v>0.96231699999999998</v>
      </c>
      <c r="AG451" s="57">
        <v>0.96231699999999998</v>
      </c>
      <c r="AH451" s="57">
        <v>1.033609</v>
      </c>
      <c r="AI451" s="57">
        <v>1.033609</v>
      </c>
      <c r="AJ451" s="57">
        <v>1.007118</v>
      </c>
      <c r="AK451" s="57">
        <v>1.007118</v>
      </c>
      <c r="AL451" s="57">
        <v>1.048943</v>
      </c>
      <c r="AM451" s="57">
        <v>0.96409800000000001</v>
      </c>
      <c r="AN451" s="57">
        <v>0.96409800000000001</v>
      </c>
      <c r="AO451" s="57">
        <v>0.97945099999999996</v>
      </c>
      <c r="AP451" s="57">
        <v>1.0345899999999999</v>
      </c>
      <c r="AQ451" s="57">
        <v>1.0345899999999999</v>
      </c>
      <c r="AR451" s="57">
        <v>0.96120499999999998</v>
      </c>
      <c r="AS451" s="57">
        <v>0.96120499999999998</v>
      </c>
      <c r="AT451" s="57">
        <v>1.002845</v>
      </c>
    </row>
    <row r="452" spans="1:46" x14ac:dyDescent="0.25">
      <c r="A452" s="65">
        <v>2021</v>
      </c>
      <c r="B452" s="65">
        <v>12</v>
      </c>
      <c r="C452" s="63">
        <v>19</v>
      </c>
      <c r="D452" s="64">
        <v>19</v>
      </c>
      <c r="E452" s="5">
        <v>1.022259</v>
      </c>
      <c r="F452" s="57">
        <v>1.022259</v>
      </c>
      <c r="G452" s="57">
        <v>0.97283299999999995</v>
      </c>
      <c r="H452" s="57">
        <v>0.97283699999999995</v>
      </c>
      <c r="I452" s="57">
        <v>0.975773</v>
      </c>
      <c r="J452" s="57">
        <v>0.975773</v>
      </c>
      <c r="K452" s="57">
        <v>0.97945099999999996</v>
      </c>
      <c r="L452" s="57">
        <v>0.97945099999999996</v>
      </c>
      <c r="M452" s="57">
        <v>1.033609</v>
      </c>
      <c r="N452" s="57">
        <v>1.033609</v>
      </c>
      <c r="O452" s="57">
        <v>1.002845</v>
      </c>
      <c r="P452" s="57">
        <v>1.002845</v>
      </c>
      <c r="Q452" s="57">
        <v>1.0216609999999999</v>
      </c>
      <c r="R452" s="57">
        <v>1.002845</v>
      </c>
      <c r="S452" s="57">
        <v>1.002845</v>
      </c>
      <c r="T452" s="57">
        <v>1.022259</v>
      </c>
      <c r="U452" s="57">
        <v>1.022259</v>
      </c>
      <c r="V452" s="57">
        <v>1.048943</v>
      </c>
      <c r="W452" s="57">
        <v>1.0750660000000001</v>
      </c>
      <c r="X452" s="57">
        <v>1.0750660000000001</v>
      </c>
      <c r="Y452" s="57">
        <v>1.0446029999999999</v>
      </c>
      <c r="Z452" s="57">
        <v>1.0446029999999999</v>
      </c>
      <c r="AA452" s="57">
        <v>0.97945099999999996</v>
      </c>
      <c r="AB452" s="57">
        <v>0.97945099999999996</v>
      </c>
      <c r="AC452" s="57">
        <v>0.96409800000000001</v>
      </c>
      <c r="AD452" s="57">
        <v>0.956453</v>
      </c>
      <c r="AE452" s="57">
        <v>1.0107269999999999</v>
      </c>
      <c r="AF452" s="57">
        <v>0.96231699999999998</v>
      </c>
      <c r="AG452" s="57">
        <v>0.96231699999999998</v>
      </c>
      <c r="AH452" s="57">
        <v>1.033609</v>
      </c>
      <c r="AI452" s="57">
        <v>1.033609</v>
      </c>
      <c r="AJ452" s="57">
        <v>1.007118</v>
      </c>
      <c r="AK452" s="57">
        <v>1.007118</v>
      </c>
      <c r="AL452" s="57">
        <v>1.048943</v>
      </c>
      <c r="AM452" s="57">
        <v>0.96409800000000001</v>
      </c>
      <c r="AN452" s="57">
        <v>0.96409800000000001</v>
      </c>
      <c r="AO452" s="57">
        <v>0.97945099999999996</v>
      </c>
      <c r="AP452" s="57">
        <v>1.0345899999999999</v>
      </c>
      <c r="AQ452" s="57">
        <v>1.0345899999999999</v>
      </c>
      <c r="AR452" s="57">
        <v>0.96120499999999998</v>
      </c>
      <c r="AS452" s="57">
        <v>0.96120499999999998</v>
      </c>
      <c r="AT452" s="57">
        <v>1.002845</v>
      </c>
    </row>
    <row r="453" spans="1:46" x14ac:dyDescent="0.25">
      <c r="A453" s="65">
        <v>2021</v>
      </c>
      <c r="B453" s="65">
        <v>12</v>
      </c>
      <c r="C453" s="63">
        <v>19</v>
      </c>
      <c r="D453" s="64">
        <v>20</v>
      </c>
      <c r="E453" s="5">
        <v>1.022259</v>
      </c>
      <c r="F453" s="57">
        <v>1.022259</v>
      </c>
      <c r="G453" s="57">
        <v>0.97283299999999995</v>
      </c>
      <c r="H453" s="57">
        <v>0.97283699999999995</v>
      </c>
      <c r="I453" s="57">
        <v>0.975773</v>
      </c>
      <c r="J453" s="57">
        <v>0.975773</v>
      </c>
      <c r="K453" s="57">
        <v>0.97945099999999996</v>
      </c>
      <c r="L453" s="57">
        <v>0.97945099999999996</v>
      </c>
      <c r="M453" s="57">
        <v>1.033609</v>
      </c>
      <c r="N453" s="57">
        <v>1.033609</v>
      </c>
      <c r="O453" s="57">
        <v>1.002845</v>
      </c>
      <c r="P453" s="57">
        <v>1.002845</v>
      </c>
      <c r="Q453" s="57">
        <v>1.0216609999999999</v>
      </c>
      <c r="R453" s="57">
        <v>1.002845</v>
      </c>
      <c r="S453" s="57">
        <v>1.002845</v>
      </c>
      <c r="T453" s="57">
        <v>1.022259</v>
      </c>
      <c r="U453" s="57">
        <v>1.022259</v>
      </c>
      <c r="V453" s="57">
        <v>1.048943</v>
      </c>
      <c r="W453" s="57">
        <v>1.0750660000000001</v>
      </c>
      <c r="X453" s="57">
        <v>1.0750660000000001</v>
      </c>
      <c r="Y453" s="57">
        <v>1.0446029999999999</v>
      </c>
      <c r="Z453" s="57">
        <v>1.0446029999999999</v>
      </c>
      <c r="AA453" s="57">
        <v>0.97945099999999996</v>
      </c>
      <c r="AB453" s="57">
        <v>0.97945099999999996</v>
      </c>
      <c r="AC453" s="57">
        <v>0.96409800000000001</v>
      </c>
      <c r="AD453" s="57">
        <v>0.956453</v>
      </c>
      <c r="AE453" s="57">
        <v>1.0107269999999999</v>
      </c>
      <c r="AF453" s="57">
        <v>0.96231699999999998</v>
      </c>
      <c r="AG453" s="57">
        <v>0.96231699999999998</v>
      </c>
      <c r="AH453" s="57">
        <v>1.033609</v>
      </c>
      <c r="AI453" s="57">
        <v>1.033609</v>
      </c>
      <c r="AJ453" s="57">
        <v>1.007118</v>
      </c>
      <c r="AK453" s="57">
        <v>1.007118</v>
      </c>
      <c r="AL453" s="57">
        <v>1.048943</v>
      </c>
      <c r="AM453" s="57">
        <v>0.96409800000000001</v>
      </c>
      <c r="AN453" s="57">
        <v>0.96409800000000001</v>
      </c>
      <c r="AO453" s="57">
        <v>0.97945099999999996</v>
      </c>
      <c r="AP453" s="57">
        <v>1.0345899999999999</v>
      </c>
      <c r="AQ453" s="57">
        <v>1.0345899999999999</v>
      </c>
      <c r="AR453" s="57">
        <v>0.96120499999999998</v>
      </c>
      <c r="AS453" s="57">
        <v>0.96120499999999998</v>
      </c>
      <c r="AT453" s="57">
        <v>1.002845</v>
      </c>
    </row>
    <row r="454" spans="1:46" x14ac:dyDescent="0.25">
      <c r="A454" s="65">
        <v>2021</v>
      </c>
      <c r="B454" s="65">
        <v>12</v>
      </c>
      <c r="C454" s="63">
        <v>19</v>
      </c>
      <c r="D454" s="64">
        <v>21</v>
      </c>
      <c r="E454" s="5">
        <v>1.022259</v>
      </c>
      <c r="F454" s="57">
        <v>1.022259</v>
      </c>
      <c r="G454" s="57">
        <v>0.97283299999999995</v>
      </c>
      <c r="H454" s="57">
        <v>0.97283699999999995</v>
      </c>
      <c r="I454" s="57">
        <v>0.975773</v>
      </c>
      <c r="J454" s="57">
        <v>0.975773</v>
      </c>
      <c r="K454" s="57">
        <v>0.97945099999999996</v>
      </c>
      <c r="L454" s="57">
        <v>0.97945099999999996</v>
      </c>
      <c r="M454" s="57">
        <v>1.033609</v>
      </c>
      <c r="N454" s="57">
        <v>1.033609</v>
      </c>
      <c r="O454" s="57">
        <v>1.002845</v>
      </c>
      <c r="P454" s="57">
        <v>1.002845</v>
      </c>
      <c r="Q454" s="57">
        <v>1.0216609999999999</v>
      </c>
      <c r="R454" s="57">
        <v>1.002845</v>
      </c>
      <c r="S454" s="57">
        <v>1.002845</v>
      </c>
      <c r="T454" s="57">
        <v>1.022259</v>
      </c>
      <c r="U454" s="57">
        <v>1.022259</v>
      </c>
      <c r="V454" s="57">
        <v>1.048943</v>
      </c>
      <c r="W454" s="57">
        <v>1.0750660000000001</v>
      </c>
      <c r="X454" s="57">
        <v>1.0750660000000001</v>
      </c>
      <c r="Y454" s="57">
        <v>1.0446029999999999</v>
      </c>
      <c r="Z454" s="57">
        <v>1.0446029999999999</v>
      </c>
      <c r="AA454" s="57">
        <v>0.97945099999999996</v>
      </c>
      <c r="AB454" s="57">
        <v>0.97945099999999996</v>
      </c>
      <c r="AC454" s="57">
        <v>0.96409800000000001</v>
      </c>
      <c r="AD454" s="57">
        <v>0.956453</v>
      </c>
      <c r="AE454" s="57">
        <v>1.0107269999999999</v>
      </c>
      <c r="AF454" s="57">
        <v>0.96231699999999998</v>
      </c>
      <c r="AG454" s="57">
        <v>0.96231699999999998</v>
      </c>
      <c r="AH454" s="57">
        <v>1.033609</v>
      </c>
      <c r="AI454" s="57">
        <v>1.033609</v>
      </c>
      <c r="AJ454" s="57">
        <v>1.007118</v>
      </c>
      <c r="AK454" s="57">
        <v>1.007118</v>
      </c>
      <c r="AL454" s="57">
        <v>1.048943</v>
      </c>
      <c r="AM454" s="57">
        <v>0.96409800000000001</v>
      </c>
      <c r="AN454" s="57">
        <v>0.96409800000000001</v>
      </c>
      <c r="AO454" s="57">
        <v>0.97945099999999996</v>
      </c>
      <c r="AP454" s="57">
        <v>1.0345899999999999</v>
      </c>
      <c r="AQ454" s="57">
        <v>1.0345899999999999</v>
      </c>
      <c r="AR454" s="57">
        <v>0.96120499999999998</v>
      </c>
      <c r="AS454" s="57">
        <v>0.96120499999999998</v>
      </c>
      <c r="AT454" s="57">
        <v>1.002845</v>
      </c>
    </row>
    <row r="455" spans="1:46" x14ac:dyDescent="0.25">
      <c r="A455" s="65">
        <v>2021</v>
      </c>
      <c r="B455" s="65">
        <v>12</v>
      </c>
      <c r="C455" s="63">
        <v>19</v>
      </c>
      <c r="D455" s="64">
        <v>22</v>
      </c>
      <c r="E455" s="5">
        <v>1.022259</v>
      </c>
      <c r="F455" s="57">
        <v>1.022259</v>
      </c>
      <c r="G455" s="57">
        <v>0.97283299999999995</v>
      </c>
      <c r="H455" s="57">
        <v>0.97283699999999995</v>
      </c>
      <c r="I455" s="57">
        <v>0.975773</v>
      </c>
      <c r="J455" s="57">
        <v>0.975773</v>
      </c>
      <c r="K455" s="57">
        <v>0.97945099999999996</v>
      </c>
      <c r="L455" s="57">
        <v>0.97945099999999996</v>
      </c>
      <c r="M455" s="57">
        <v>1.033609</v>
      </c>
      <c r="N455" s="57">
        <v>1.033609</v>
      </c>
      <c r="O455" s="57">
        <v>1.002845</v>
      </c>
      <c r="P455" s="57">
        <v>1.002845</v>
      </c>
      <c r="Q455" s="57">
        <v>1.0216609999999999</v>
      </c>
      <c r="R455" s="57">
        <v>1.002845</v>
      </c>
      <c r="S455" s="57">
        <v>1.002845</v>
      </c>
      <c r="T455" s="57">
        <v>1.022259</v>
      </c>
      <c r="U455" s="57">
        <v>1.022259</v>
      </c>
      <c r="V455" s="57">
        <v>1.048943</v>
      </c>
      <c r="W455" s="57">
        <v>1.0750660000000001</v>
      </c>
      <c r="X455" s="57">
        <v>1.0750660000000001</v>
      </c>
      <c r="Y455" s="57">
        <v>1.0446029999999999</v>
      </c>
      <c r="Z455" s="57">
        <v>1.0446029999999999</v>
      </c>
      <c r="AA455" s="57">
        <v>0.97945099999999996</v>
      </c>
      <c r="AB455" s="57">
        <v>0.97945099999999996</v>
      </c>
      <c r="AC455" s="57">
        <v>0.96409800000000001</v>
      </c>
      <c r="AD455" s="57">
        <v>0.956453</v>
      </c>
      <c r="AE455" s="57">
        <v>1.0107269999999999</v>
      </c>
      <c r="AF455" s="57">
        <v>0.96231699999999998</v>
      </c>
      <c r="AG455" s="57">
        <v>0.96231699999999998</v>
      </c>
      <c r="AH455" s="57">
        <v>1.033609</v>
      </c>
      <c r="AI455" s="57">
        <v>1.033609</v>
      </c>
      <c r="AJ455" s="57">
        <v>1.007118</v>
      </c>
      <c r="AK455" s="57">
        <v>1.007118</v>
      </c>
      <c r="AL455" s="57">
        <v>1.048943</v>
      </c>
      <c r="AM455" s="57">
        <v>0.96409800000000001</v>
      </c>
      <c r="AN455" s="57">
        <v>0.96409800000000001</v>
      </c>
      <c r="AO455" s="57">
        <v>0.97945099999999996</v>
      </c>
      <c r="AP455" s="57">
        <v>1.0345899999999999</v>
      </c>
      <c r="AQ455" s="57">
        <v>1.0345899999999999</v>
      </c>
      <c r="AR455" s="57">
        <v>0.96120499999999998</v>
      </c>
      <c r="AS455" s="57">
        <v>0.96120499999999998</v>
      </c>
      <c r="AT455" s="57">
        <v>1.002845</v>
      </c>
    </row>
    <row r="456" spans="1:46" x14ac:dyDescent="0.25">
      <c r="A456" s="65">
        <v>2021</v>
      </c>
      <c r="B456" s="65">
        <v>12</v>
      </c>
      <c r="C456" s="63">
        <v>19</v>
      </c>
      <c r="D456" s="64">
        <v>23</v>
      </c>
      <c r="E456" s="5">
        <v>1.022259</v>
      </c>
      <c r="F456" s="57">
        <v>1.022259</v>
      </c>
      <c r="G456" s="57">
        <v>0.97283299999999995</v>
      </c>
      <c r="H456" s="57">
        <v>0.97283699999999995</v>
      </c>
      <c r="I456" s="57">
        <v>0.975773</v>
      </c>
      <c r="J456" s="57">
        <v>0.975773</v>
      </c>
      <c r="K456" s="57">
        <v>0.97945099999999996</v>
      </c>
      <c r="L456" s="57">
        <v>0.97945099999999996</v>
      </c>
      <c r="M456" s="57">
        <v>1.033609</v>
      </c>
      <c r="N456" s="57">
        <v>1.033609</v>
      </c>
      <c r="O456" s="57">
        <v>1.002845</v>
      </c>
      <c r="P456" s="57">
        <v>1.002845</v>
      </c>
      <c r="Q456" s="57">
        <v>1.0216609999999999</v>
      </c>
      <c r="R456" s="57">
        <v>1.002845</v>
      </c>
      <c r="S456" s="57">
        <v>1.002845</v>
      </c>
      <c r="T456" s="57">
        <v>1.022259</v>
      </c>
      <c r="U456" s="57">
        <v>1.022259</v>
      </c>
      <c r="V456" s="57">
        <v>1.048943</v>
      </c>
      <c r="W456" s="57">
        <v>1.0750660000000001</v>
      </c>
      <c r="X456" s="57">
        <v>1.0750660000000001</v>
      </c>
      <c r="Y456" s="57">
        <v>1.0446029999999999</v>
      </c>
      <c r="Z456" s="57">
        <v>1.0446029999999999</v>
      </c>
      <c r="AA456" s="57">
        <v>0.97945099999999996</v>
      </c>
      <c r="AB456" s="57">
        <v>0.97945099999999996</v>
      </c>
      <c r="AC456" s="57">
        <v>0.96409800000000001</v>
      </c>
      <c r="AD456" s="57">
        <v>0.956453</v>
      </c>
      <c r="AE456" s="57">
        <v>1.0107269999999999</v>
      </c>
      <c r="AF456" s="57">
        <v>0.96231699999999998</v>
      </c>
      <c r="AG456" s="57">
        <v>0.96231699999999998</v>
      </c>
      <c r="AH456" s="57">
        <v>1.033609</v>
      </c>
      <c r="AI456" s="57">
        <v>1.033609</v>
      </c>
      <c r="AJ456" s="57">
        <v>1.007118</v>
      </c>
      <c r="AK456" s="57">
        <v>1.007118</v>
      </c>
      <c r="AL456" s="57">
        <v>1.048943</v>
      </c>
      <c r="AM456" s="57">
        <v>0.96409800000000001</v>
      </c>
      <c r="AN456" s="57">
        <v>0.96409800000000001</v>
      </c>
      <c r="AO456" s="57">
        <v>0.97945099999999996</v>
      </c>
      <c r="AP456" s="57">
        <v>1.0345899999999999</v>
      </c>
      <c r="AQ456" s="57">
        <v>1.0345899999999999</v>
      </c>
      <c r="AR456" s="57">
        <v>0.96120499999999998</v>
      </c>
      <c r="AS456" s="57">
        <v>0.96120499999999998</v>
      </c>
      <c r="AT456" s="57">
        <v>1.002845</v>
      </c>
    </row>
    <row r="457" spans="1:46" x14ac:dyDescent="0.25">
      <c r="A457" s="65">
        <v>2021</v>
      </c>
      <c r="B457" s="65">
        <v>12</v>
      </c>
      <c r="C457" s="63">
        <v>19</v>
      </c>
      <c r="D457" s="64">
        <v>24</v>
      </c>
      <c r="E457" s="5">
        <v>1.022259</v>
      </c>
      <c r="F457" s="57">
        <v>1.022259</v>
      </c>
      <c r="G457" s="57">
        <v>0.97283299999999995</v>
      </c>
      <c r="H457" s="57">
        <v>0.97283699999999995</v>
      </c>
      <c r="I457" s="57">
        <v>0.975773</v>
      </c>
      <c r="J457" s="57">
        <v>0.975773</v>
      </c>
      <c r="K457" s="57">
        <v>0.97945099999999996</v>
      </c>
      <c r="L457" s="57">
        <v>0.97945099999999996</v>
      </c>
      <c r="M457" s="57">
        <v>1.033609</v>
      </c>
      <c r="N457" s="57">
        <v>1.033609</v>
      </c>
      <c r="O457" s="57">
        <v>1.002845</v>
      </c>
      <c r="P457" s="57">
        <v>1.002845</v>
      </c>
      <c r="Q457" s="57">
        <v>1.0216609999999999</v>
      </c>
      <c r="R457" s="57">
        <v>1.002845</v>
      </c>
      <c r="S457" s="57">
        <v>1.002845</v>
      </c>
      <c r="T457" s="57">
        <v>1.022259</v>
      </c>
      <c r="U457" s="57">
        <v>1.022259</v>
      </c>
      <c r="V457" s="57">
        <v>1.048943</v>
      </c>
      <c r="W457" s="57">
        <v>1.0750660000000001</v>
      </c>
      <c r="X457" s="57">
        <v>1.0750660000000001</v>
      </c>
      <c r="Y457" s="57">
        <v>1.0446029999999999</v>
      </c>
      <c r="Z457" s="57">
        <v>1.0446029999999999</v>
      </c>
      <c r="AA457" s="57">
        <v>0.97945099999999996</v>
      </c>
      <c r="AB457" s="57">
        <v>0.97945099999999996</v>
      </c>
      <c r="AC457" s="57">
        <v>0.96409800000000001</v>
      </c>
      <c r="AD457" s="57">
        <v>0.956453</v>
      </c>
      <c r="AE457" s="57">
        <v>1.0107269999999999</v>
      </c>
      <c r="AF457" s="57">
        <v>0.96231699999999998</v>
      </c>
      <c r="AG457" s="57">
        <v>0.96231699999999998</v>
      </c>
      <c r="AH457" s="57">
        <v>1.033609</v>
      </c>
      <c r="AI457" s="57">
        <v>1.033609</v>
      </c>
      <c r="AJ457" s="57">
        <v>1.007118</v>
      </c>
      <c r="AK457" s="57">
        <v>1.007118</v>
      </c>
      <c r="AL457" s="57">
        <v>1.048943</v>
      </c>
      <c r="AM457" s="57">
        <v>0.96409800000000001</v>
      </c>
      <c r="AN457" s="57">
        <v>0.96409800000000001</v>
      </c>
      <c r="AO457" s="57">
        <v>0.97945099999999996</v>
      </c>
      <c r="AP457" s="57">
        <v>1.0345899999999999</v>
      </c>
      <c r="AQ457" s="57">
        <v>1.0345899999999999</v>
      </c>
      <c r="AR457" s="57">
        <v>0.96120499999999998</v>
      </c>
      <c r="AS457" s="57">
        <v>0.96120499999999998</v>
      </c>
      <c r="AT457" s="57">
        <v>1.002845</v>
      </c>
    </row>
    <row r="458" spans="1:46" x14ac:dyDescent="0.25">
      <c r="A458" s="65">
        <v>2021</v>
      </c>
      <c r="B458" s="65">
        <v>12</v>
      </c>
      <c r="C458" s="63">
        <v>20</v>
      </c>
      <c r="D458" s="64">
        <v>1</v>
      </c>
      <c r="E458" s="5">
        <v>1.0297639999999999</v>
      </c>
      <c r="F458" s="57">
        <v>1.0297639999999999</v>
      </c>
      <c r="G458" s="57">
        <v>0.97331599999999996</v>
      </c>
      <c r="H458" s="57">
        <v>0.973329</v>
      </c>
      <c r="I458" s="57">
        <v>0.97622299999999995</v>
      </c>
      <c r="J458" s="57">
        <v>0.97622299999999995</v>
      </c>
      <c r="K458" s="57">
        <v>0.97992000000000001</v>
      </c>
      <c r="L458" s="57">
        <v>0.97992000000000001</v>
      </c>
      <c r="M458" s="57">
        <v>1.038424</v>
      </c>
      <c r="N458" s="57">
        <v>1.038424</v>
      </c>
      <c r="O458" s="57">
        <v>1.0134879999999999</v>
      </c>
      <c r="P458" s="57">
        <v>1.0134879999999999</v>
      </c>
      <c r="Q458" s="57">
        <v>1.0254080000000001</v>
      </c>
      <c r="R458" s="57">
        <v>1.0134879999999999</v>
      </c>
      <c r="S458" s="57">
        <v>1.0134879999999999</v>
      </c>
      <c r="T458" s="57">
        <v>1.0297639999999999</v>
      </c>
      <c r="U458" s="57">
        <v>1.0297639999999999</v>
      </c>
      <c r="V458" s="57">
        <v>1.0538479999999999</v>
      </c>
      <c r="W458" s="57">
        <v>1.0840669999999999</v>
      </c>
      <c r="X458" s="57">
        <v>1.0840669999999999</v>
      </c>
      <c r="Y458" s="57">
        <v>1.0485359999999999</v>
      </c>
      <c r="Z458" s="57">
        <v>1.0485359999999999</v>
      </c>
      <c r="AA458" s="57">
        <v>0.97992000000000001</v>
      </c>
      <c r="AB458" s="57">
        <v>0.97992000000000001</v>
      </c>
      <c r="AC458" s="57">
        <v>0.967333</v>
      </c>
      <c r="AD458" s="57">
        <v>0.959727</v>
      </c>
      <c r="AE458" s="57">
        <v>1.0223850000000001</v>
      </c>
      <c r="AF458" s="57">
        <v>0.96417399999999998</v>
      </c>
      <c r="AG458" s="57">
        <v>0.96417399999999998</v>
      </c>
      <c r="AH458" s="57">
        <v>1.038424</v>
      </c>
      <c r="AI458" s="57">
        <v>1.038424</v>
      </c>
      <c r="AJ458" s="57">
        <v>1.009009</v>
      </c>
      <c r="AK458" s="57">
        <v>1.009009</v>
      </c>
      <c r="AL458" s="57">
        <v>1.0538479999999999</v>
      </c>
      <c r="AM458" s="57">
        <v>0.967333</v>
      </c>
      <c r="AN458" s="57">
        <v>0.967333</v>
      </c>
      <c r="AO458" s="57">
        <v>0.97992000000000001</v>
      </c>
      <c r="AP458" s="57">
        <v>1.0401689999999999</v>
      </c>
      <c r="AQ458" s="57">
        <v>1.0401689999999999</v>
      </c>
      <c r="AR458" s="57">
        <v>0.96445000000000003</v>
      </c>
      <c r="AS458" s="57">
        <v>0.96445000000000003</v>
      </c>
      <c r="AT458" s="57">
        <v>1.0134879999999999</v>
      </c>
    </row>
    <row r="459" spans="1:46" x14ac:dyDescent="0.25">
      <c r="A459" s="65">
        <v>2021</v>
      </c>
      <c r="B459" s="65">
        <v>12</v>
      </c>
      <c r="C459" s="63">
        <v>20</v>
      </c>
      <c r="D459" s="64">
        <v>2</v>
      </c>
      <c r="E459" s="5">
        <v>1.0297639999999999</v>
      </c>
      <c r="F459" s="57">
        <v>1.0297639999999999</v>
      </c>
      <c r="G459" s="57">
        <v>0.97331599999999996</v>
      </c>
      <c r="H459" s="57">
        <v>0.973329</v>
      </c>
      <c r="I459" s="57">
        <v>0.97622299999999995</v>
      </c>
      <c r="J459" s="57">
        <v>0.97622299999999995</v>
      </c>
      <c r="K459" s="57">
        <v>0.97992000000000001</v>
      </c>
      <c r="L459" s="57">
        <v>0.97992000000000001</v>
      </c>
      <c r="M459" s="57">
        <v>1.038424</v>
      </c>
      <c r="N459" s="57">
        <v>1.038424</v>
      </c>
      <c r="O459" s="57">
        <v>1.0134879999999999</v>
      </c>
      <c r="P459" s="57">
        <v>1.0134879999999999</v>
      </c>
      <c r="Q459" s="57">
        <v>1.0254080000000001</v>
      </c>
      <c r="R459" s="57">
        <v>1.0134879999999999</v>
      </c>
      <c r="S459" s="57">
        <v>1.0134879999999999</v>
      </c>
      <c r="T459" s="57">
        <v>1.0297639999999999</v>
      </c>
      <c r="U459" s="57">
        <v>1.0297639999999999</v>
      </c>
      <c r="V459" s="57">
        <v>1.0538479999999999</v>
      </c>
      <c r="W459" s="57">
        <v>1.0840669999999999</v>
      </c>
      <c r="X459" s="57">
        <v>1.0840669999999999</v>
      </c>
      <c r="Y459" s="57">
        <v>1.0485359999999999</v>
      </c>
      <c r="Z459" s="57">
        <v>1.0485359999999999</v>
      </c>
      <c r="AA459" s="57">
        <v>0.97992000000000001</v>
      </c>
      <c r="AB459" s="57">
        <v>0.97992000000000001</v>
      </c>
      <c r="AC459" s="57">
        <v>0.967333</v>
      </c>
      <c r="AD459" s="57">
        <v>0.959727</v>
      </c>
      <c r="AE459" s="57">
        <v>1.0223850000000001</v>
      </c>
      <c r="AF459" s="57">
        <v>0.96417399999999998</v>
      </c>
      <c r="AG459" s="57">
        <v>0.96417399999999998</v>
      </c>
      <c r="AH459" s="57">
        <v>1.038424</v>
      </c>
      <c r="AI459" s="57">
        <v>1.038424</v>
      </c>
      <c r="AJ459" s="57">
        <v>1.009009</v>
      </c>
      <c r="AK459" s="57">
        <v>1.009009</v>
      </c>
      <c r="AL459" s="57">
        <v>1.0538479999999999</v>
      </c>
      <c r="AM459" s="57">
        <v>0.967333</v>
      </c>
      <c r="AN459" s="57">
        <v>0.967333</v>
      </c>
      <c r="AO459" s="57">
        <v>0.97992000000000001</v>
      </c>
      <c r="AP459" s="57">
        <v>1.0401689999999999</v>
      </c>
      <c r="AQ459" s="57">
        <v>1.0401689999999999</v>
      </c>
      <c r="AR459" s="57">
        <v>0.96445000000000003</v>
      </c>
      <c r="AS459" s="57">
        <v>0.96445000000000003</v>
      </c>
      <c r="AT459" s="57">
        <v>1.0134879999999999</v>
      </c>
    </row>
    <row r="460" spans="1:46" x14ac:dyDescent="0.25">
      <c r="A460" s="65">
        <v>2021</v>
      </c>
      <c r="B460" s="65">
        <v>12</v>
      </c>
      <c r="C460" s="63">
        <v>20</v>
      </c>
      <c r="D460" s="64">
        <v>3</v>
      </c>
      <c r="E460" s="5">
        <v>1.0297639999999999</v>
      </c>
      <c r="F460" s="57">
        <v>1.0297639999999999</v>
      </c>
      <c r="G460" s="57">
        <v>0.97331599999999996</v>
      </c>
      <c r="H460" s="57">
        <v>0.973329</v>
      </c>
      <c r="I460" s="57">
        <v>0.97622299999999995</v>
      </c>
      <c r="J460" s="57">
        <v>0.97622299999999995</v>
      </c>
      <c r="K460" s="57">
        <v>0.97992000000000001</v>
      </c>
      <c r="L460" s="57">
        <v>0.97992000000000001</v>
      </c>
      <c r="M460" s="57">
        <v>1.038424</v>
      </c>
      <c r="N460" s="57">
        <v>1.038424</v>
      </c>
      <c r="O460" s="57">
        <v>1.0134879999999999</v>
      </c>
      <c r="P460" s="57">
        <v>1.0134879999999999</v>
      </c>
      <c r="Q460" s="57">
        <v>1.0254080000000001</v>
      </c>
      <c r="R460" s="57">
        <v>1.0134879999999999</v>
      </c>
      <c r="S460" s="57">
        <v>1.0134879999999999</v>
      </c>
      <c r="T460" s="57">
        <v>1.0297639999999999</v>
      </c>
      <c r="U460" s="57">
        <v>1.0297639999999999</v>
      </c>
      <c r="V460" s="57">
        <v>1.0538479999999999</v>
      </c>
      <c r="W460" s="57">
        <v>1.0840669999999999</v>
      </c>
      <c r="X460" s="57">
        <v>1.0840669999999999</v>
      </c>
      <c r="Y460" s="57">
        <v>1.0485359999999999</v>
      </c>
      <c r="Z460" s="57">
        <v>1.0485359999999999</v>
      </c>
      <c r="AA460" s="57">
        <v>0.97992000000000001</v>
      </c>
      <c r="AB460" s="57">
        <v>0.97992000000000001</v>
      </c>
      <c r="AC460" s="57">
        <v>0.967333</v>
      </c>
      <c r="AD460" s="57">
        <v>0.959727</v>
      </c>
      <c r="AE460" s="57">
        <v>1.0223850000000001</v>
      </c>
      <c r="AF460" s="57">
        <v>0.96417399999999998</v>
      </c>
      <c r="AG460" s="57">
        <v>0.96417399999999998</v>
      </c>
      <c r="AH460" s="57">
        <v>1.038424</v>
      </c>
      <c r="AI460" s="57">
        <v>1.038424</v>
      </c>
      <c r="AJ460" s="57">
        <v>1.009009</v>
      </c>
      <c r="AK460" s="57">
        <v>1.009009</v>
      </c>
      <c r="AL460" s="57">
        <v>1.0538479999999999</v>
      </c>
      <c r="AM460" s="57">
        <v>0.967333</v>
      </c>
      <c r="AN460" s="57">
        <v>0.967333</v>
      </c>
      <c r="AO460" s="57">
        <v>0.97992000000000001</v>
      </c>
      <c r="AP460" s="57">
        <v>1.0401689999999999</v>
      </c>
      <c r="AQ460" s="57">
        <v>1.0401689999999999</v>
      </c>
      <c r="AR460" s="57">
        <v>0.96445000000000003</v>
      </c>
      <c r="AS460" s="57">
        <v>0.96445000000000003</v>
      </c>
      <c r="AT460" s="57">
        <v>1.0134879999999999</v>
      </c>
    </row>
    <row r="461" spans="1:46" x14ac:dyDescent="0.25">
      <c r="A461" s="65">
        <v>2021</v>
      </c>
      <c r="B461" s="65">
        <v>12</v>
      </c>
      <c r="C461" s="63">
        <v>20</v>
      </c>
      <c r="D461" s="64">
        <v>4</v>
      </c>
      <c r="E461" s="5">
        <v>1.0297639999999999</v>
      </c>
      <c r="F461" s="57">
        <v>1.0297639999999999</v>
      </c>
      <c r="G461" s="57">
        <v>0.97331599999999996</v>
      </c>
      <c r="H461" s="57">
        <v>0.973329</v>
      </c>
      <c r="I461" s="57">
        <v>0.97622299999999995</v>
      </c>
      <c r="J461" s="57">
        <v>0.97622299999999995</v>
      </c>
      <c r="K461" s="57">
        <v>0.97992000000000001</v>
      </c>
      <c r="L461" s="57">
        <v>0.97992000000000001</v>
      </c>
      <c r="M461" s="57">
        <v>1.038424</v>
      </c>
      <c r="N461" s="57">
        <v>1.038424</v>
      </c>
      <c r="O461" s="57">
        <v>1.0134879999999999</v>
      </c>
      <c r="P461" s="57">
        <v>1.0134879999999999</v>
      </c>
      <c r="Q461" s="57">
        <v>1.0254080000000001</v>
      </c>
      <c r="R461" s="57">
        <v>1.0134879999999999</v>
      </c>
      <c r="S461" s="57">
        <v>1.0134879999999999</v>
      </c>
      <c r="T461" s="57">
        <v>1.0297639999999999</v>
      </c>
      <c r="U461" s="57">
        <v>1.0297639999999999</v>
      </c>
      <c r="V461" s="57">
        <v>1.0538479999999999</v>
      </c>
      <c r="W461" s="57">
        <v>1.0840669999999999</v>
      </c>
      <c r="X461" s="57">
        <v>1.0840669999999999</v>
      </c>
      <c r="Y461" s="57">
        <v>1.0485359999999999</v>
      </c>
      <c r="Z461" s="57">
        <v>1.0485359999999999</v>
      </c>
      <c r="AA461" s="57">
        <v>0.97992000000000001</v>
      </c>
      <c r="AB461" s="57">
        <v>0.97992000000000001</v>
      </c>
      <c r="AC461" s="57">
        <v>0.967333</v>
      </c>
      <c r="AD461" s="57">
        <v>0.959727</v>
      </c>
      <c r="AE461" s="57">
        <v>1.0223850000000001</v>
      </c>
      <c r="AF461" s="57">
        <v>0.96417399999999998</v>
      </c>
      <c r="AG461" s="57">
        <v>0.96417399999999998</v>
      </c>
      <c r="AH461" s="57">
        <v>1.038424</v>
      </c>
      <c r="AI461" s="57">
        <v>1.038424</v>
      </c>
      <c r="AJ461" s="57">
        <v>1.009009</v>
      </c>
      <c r="AK461" s="57">
        <v>1.009009</v>
      </c>
      <c r="AL461" s="57">
        <v>1.0538479999999999</v>
      </c>
      <c r="AM461" s="57">
        <v>0.967333</v>
      </c>
      <c r="AN461" s="57">
        <v>0.967333</v>
      </c>
      <c r="AO461" s="57">
        <v>0.97992000000000001</v>
      </c>
      <c r="AP461" s="57">
        <v>1.0401689999999999</v>
      </c>
      <c r="AQ461" s="57">
        <v>1.0401689999999999</v>
      </c>
      <c r="AR461" s="57">
        <v>0.96445000000000003</v>
      </c>
      <c r="AS461" s="57">
        <v>0.96445000000000003</v>
      </c>
      <c r="AT461" s="57">
        <v>1.0134879999999999</v>
      </c>
    </row>
    <row r="462" spans="1:46" x14ac:dyDescent="0.25">
      <c r="A462" s="65">
        <v>2021</v>
      </c>
      <c r="B462" s="65">
        <v>12</v>
      </c>
      <c r="C462" s="63">
        <v>20</v>
      </c>
      <c r="D462" s="64">
        <v>5</v>
      </c>
      <c r="E462" s="5">
        <v>1.0297639999999999</v>
      </c>
      <c r="F462" s="57">
        <v>1.0297639999999999</v>
      </c>
      <c r="G462" s="57">
        <v>0.97331599999999996</v>
      </c>
      <c r="H462" s="57">
        <v>0.973329</v>
      </c>
      <c r="I462" s="57">
        <v>0.97622299999999995</v>
      </c>
      <c r="J462" s="57">
        <v>0.97622299999999995</v>
      </c>
      <c r="K462" s="57">
        <v>0.97992000000000001</v>
      </c>
      <c r="L462" s="57">
        <v>0.97992000000000001</v>
      </c>
      <c r="M462" s="57">
        <v>1.038424</v>
      </c>
      <c r="N462" s="57">
        <v>1.038424</v>
      </c>
      <c r="O462" s="57">
        <v>1.0134879999999999</v>
      </c>
      <c r="P462" s="57">
        <v>1.0134879999999999</v>
      </c>
      <c r="Q462" s="57">
        <v>1.0254080000000001</v>
      </c>
      <c r="R462" s="57">
        <v>1.0134879999999999</v>
      </c>
      <c r="S462" s="57">
        <v>1.0134879999999999</v>
      </c>
      <c r="T462" s="57">
        <v>1.0297639999999999</v>
      </c>
      <c r="U462" s="57">
        <v>1.0297639999999999</v>
      </c>
      <c r="V462" s="57">
        <v>1.0538479999999999</v>
      </c>
      <c r="W462" s="57">
        <v>1.0840669999999999</v>
      </c>
      <c r="X462" s="57">
        <v>1.0840669999999999</v>
      </c>
      <c r="Y462" s="57">
        <v>1.0485359999999999</v>
      </c>
      <c r="Z462" s="57">
        <v>1.0485359999999999</v>
      </c>
      <c r="AA462" s="57">
        <v>0.97992000000000001</v>
      </c>
      <c r="AB462" s="57">
        <v>0.97992000000000001</v>
      </c>
      <c r="AC462" s="57">
        <v>0.967333</v>
      </c>
      <c r="AD462" s="57">
        <v>0.959727</v>
      </c>
      <c r="AE462" s="57">
        <v>1.0223850000000001</v>
      </c>
      <c r="AF462" s="57">
        <v>0.96417399999999998</v>
      </c>
      <c r="AG462" s="57">
        <v>0.96417399999999998</v>
      </c>
      <c r="AH462" s="57">
        <v>1.038424</v>
      </c>
      <c r="AI462" s="57">
        <v>1.038424</v>
      </c>
      <c r="AJ462" s="57">
        <v>1.009009</v>
      </c>
      <c r="AK462" s="57">
        <v>1.009009</v>
      </c>
      <c r="AL462" s="57">
        <v>1.0538479999999999</v>
      </c>
      <c r="AM462" s="57">
        <v>0.967333</v>
      </c>
      <c r="AN462" s="57">
        <v>0.967333</v>
      </c>
      <c r="AO462" s="57">
        <v>0.97992000000000001</v>
      </c>
      <c r="AP462" s="57">
        <v>1.0401689999999999</v>
      </c>
      <c r="AQ462" s="57">
        <v>1.0401689999999999</v>
      </c>
      <c r="AR462" s="57">
        <v>0.96445000000000003</v>
      </c>
      <c r="AS462" s="57">
        <v>0.96445000000000003</v>
      </c>
      <c r="AT462" s="57">
        <v>1.0134879999999999</v>
      </c>
    </row>
    <row r="463" spans="1:46" x14ac:dyDescent="0.25">
      <c r="A463" s="65">
        <v>2021</v>
      </c>
      <c r="B463" s="65">
        <v>12</v>
      </c>
      <c r="C463" s="63">
        <v>20</v>
      </c>
      <c r="D463" s="64">
        <v>6</v>
      </c>
      <c r="E463" s="5">
        <v>1.0297639999999999</v>
      </c>
      <c r="F463" s="57">
        <v>1.0297639999999999</v>
      </c>
      <c r="G463" s="57">
        <v>0.97331599999999996</v>
      </c>
      <c r="H463" s="57">
        <v>0.973329</v>
      </c>
      <c r="I463" s="57">
        <v>0.97622299999999995</v>
      </c>
      <c r="J463" s="57">
        <v>0.97622299999999995</v>
      </c>
      <c r="K463" s="57">
        <v>0.97992000000000001</v>
      </c>
      <c r="L463" s="57">
        <v>0.97992000000000001</v>
      </c>
      <c r="M463" s="57">
        <v>1.038424</v>
      </c>
      <c r="N463" s="57">
        <v>1.038424</v>
      </c>
      <c r="O463" s="57">
        <v>1.0134879999999999</v>
      </c>
      <c r="P463" s="57">
        <v>1.0134879999999999</v>
      </c>
      <c r="Q463" s="57">
        <v>1.0254080000000001</v>
      </c>
      <c r="R463" s="57">
        <v>1.0134879999999999</v>
      </c>
      <c r="S463" s="57">
        <v>1.0134879999999999</v>
      </c>
      <c r="T463" s="57">
        <v>1.0297639999999999</v>
      </c>
      <c r="U463" s="57">
        <v>1.0297639999999999</v>
      </c>
      <c r="V463" s="57">
        <v>1.0538479999999999</v>
      </c>
      <c r="W463" s="57">
        <v>1.0840669999999999</v>
      </c>
      <c r="X463" s="57">
        <v>1.0840669999999999</v>
      </c>
      <c r="Y463" s="57">
        <v>1.0485359999999999</v>
      </c>
      <c r="Z463" s="57">
        <v>1.0485359999999999</v>
      </c>
      <c r="AA463" s="57">
        <v>0.97992000000000001</v>
      </c>
      <c r="AB463" s="57">
        <v>0.97992000000000001</v>
      </c>
      <c r="AC463" s="57">
        <v>0.967333</v>
      </c>
      <c r="AD463" s="57">
        <v>0.959727</v>
      </c>
      <c r="AE463" s="57">
        <v>1.0223850000000001</v>
      </c>
      <c r="AF463" s="57">
        <v>0.96417399999999998</v>
      </c>
      <c r="AG463" s="57">
        <v>0.96417399999999998</v>
      </c>
      <c r="AH463" s="57">
        <v>1.038424</v>
      </c>
      <c r="AI463" s="57">
        <v>1.038424</v>
      </c>
      <c r="AJ463" s="57">
        <v>1.009009</v>
      </c>
      <c r="AK463" s="57">
        <v>1.009009</v>
      </c>
      <c r="AL463" s="57">
        <v>1.0538479999999999</v>
      </c>
      <c r="AM463" s="57">
        <v>0.967333</v>
      </c>
      <c r="AN463" s="57">
        <v>0.967333</v>
      </c>
      <c r="AO463" s="57">
        <v>0.97992000000000001</v>
      </c>
      <c r="AP463" s="57">
        <v>1.0401689999999999</v>
      </c>
      <c r="AQ463" s="57">
        <v>1.0401689999999999</v>
      </c>
      <c r="AR463" s="57">
        <v>0.96445000000000003</v>
      </c>
      <c r="AS463" s="57">
        <v>0.96445000000000003</v>
      </c>
      <c r="AT463" s="57">
        <v>1.0134879999999999</v>
      </c>
    </row>
    <row r="464" spans="1:46" x14ac:dyDescent="0.25">
      <c r="A464" s="65">
        <v>2021</v>
      </c>
      <c r="B464" s="65">
        <v>12</v>
      </c>
      <c r="C464" s="63">
        <v>20</v>
      </c>
      <c r="D464" s="64">
        <v>7</v>
      </c>
      <c r="E464" s="5">
        <v>1.0297639999999999</v>
      </c>
      <c r="F464" s="57">
        <v>1.0297639999999999</v>
      </c>
      <c r="G464" s="57">
        <v>0.97331599999999996</v>
      </c>
      <c r="H464" s="57">
        <v>0.973329</v>
      </c>
      <c r="I464" s="57">
        <v>0.97622299999999995</v>
      </c>
      <c r="J464" s="57">
        <v>0.97622299999999995</v>
      </c>
      <c r="K464" s="57">
        <v>0.97992000000000001</v>
      </c>
      <c r="L464" s="57">
        <v>0.97992000000000001</v>
      </c>
      <c r="M464" s="57">
        <v>1.038424</v>
      </c>
      <c r="N464" s="57">
        <v>1.038424</v>
      </c>
      <c r="O464" s="57">
        <v>1.0134879999999999</v>
      </c>
      <c r="P464" s="57">
        <v>1.0134879999999999</v>
      </c>
      <c r="Q464" s="57">
        <v>1.0254080000000001</v>
      </c>
      <c r="R464" s="57">
        <v>1.0134879999999999</v>
      </c>
      <c r="S464" s="57">
        <v>1.0134879999999999</v>
      </c>
      <c r="T464" s="57">
        <v>1.0297639999999999</v>
      </c>
      <c r="U464" s="57">
        <v>1.0297639999999999</v>
      </c>
      <c r="V464" s="57">
        <v>1.0538479999999999</v>
      </c>
      <c r="W464" s="57">
        <v>1.0840669999999999</v>
      </c>
      <c r="X464" s="57">
        <v>1.0840669999999999</v>
      </c>
      <c r="Y464" s="57">
        <v>1.0485359999999999</v>
      </c>
      <c r="Z464" s="57">
        <v>1.0485359999999999</v>
      </c>
      <c r="AA464" s="57">
        <v>0.97992000000000001</v>
      </c>
      <c r="AB464" s="57">
        <v>0.97992000000000001</v>
      </c>
      <c r="AC464" s="57">
        <v>0.967333</v>
      </c>
      <c r="AD464" s="57">
        <v>0.959727</v>
      </c>
      <c r="AE464" s="57">
        <v>1.0223850000000001</v>
      </c>
      <c r="AF464" s="57">
        <v>0.96417399999999998</v>
      </c>
      <c r="AG464" s="57">
        <v>0.96417399999999998</v>
      </c>
      <c r="AH464" s="57">
        <v>1.038424</v>
      </c>
      <c r="AI464" s="57">
        <v>1.038424</v>
      </c>
      <c r="AJ464" s="57">
        <v>1.009009</v>
      </c>
      <c r="AK464" s="57">
        <v>1.009009</v>
      </c>
      <c r="AL464" s="57">
        <v>1.0538479999999999</v>
      </c>
      <c r="AM464" s="57">
        <v>0.967333</v>
      </c>
      <c r="AN464" s="57">
        <v>0.967333</v>
      </c>
      <c r="AO464" s="57">
        <v>0.97992000000000001</v>
      </c>
      <c r="AP464" s="57">
        <v>1.0401689999999999</v>
      </c>
      <c r="AQ464" s="57">
        <v>1.0401689999999999</v>
      </c>
      <c r="AR464" s="57">
        <v>0.96445000000000003</v>
      </c>
      <c r="AS464" s="57">
        <v>0.96445000000000003</v>
      </c>
      <c r="AT464" s="57">
        <v>1.0134879999999999</v>
      </c>
    </row>
    <row r="465" spans="1:46" x14ac:dyDescent="0.25">
      <c r="A465" s="65">
        <v>2021</v>
      </c>
      <c r="B465" s="65">
        <v>12</v>
      </c>
      <c r="C465" s="63">
        <v>20</v>
      </c>
      <c r="D465" s="64">
        <v>8</v>
      </c>
      <c r="E465" s="5">
        <v>1.0297639999999999</v>
      </c>
      <c r="F465" s="57">
        <v>1.0297639999999999</v>
      </c>
      <c r="G465" s="57">
        <v>0.97331599999999996</v>
      </c>
      <c r="H465" s="57">
        <v>0.973329</v>
      </c>
      <c r="I465" s="57">
        <v>0.97622299999999995</v>
      </c>
      <c r="J465" s="57">
        <v>0.97622299999999995</v>
      </c>
      <c r="K465" s="57">
        <v>0.97992000000000001</v>
      </c>
      <c r="L465" s="57">
        <v>0.97992000000000001</v>
      </c>
      <c r="M465" s="57">
        <v>1.038424</v>
      </c>
      <c r="N465" s="57">
        <v>1.038424</v>
      </c>
      <c r="O465" s="57">
        <v>1.0134879999999999</v>
      </c>
      <c r="P465" s="57">
        <v>1.0134879999999999</v>
      </c>
      <c r="Q465" s="57">
        <v>1.0254080000000001</v>
      </c>
      <c r="R465" s="57">
        <v>1.0134879999999999</v>
      </c>
      <c r="S465" s="57">
        <v>1.0134879999999999</v>
      </c>
      <c r="T465" s="57">
        <v>1.0297639999999999</v>
      </c>
      <c r="U465" s="57">
        <v>1.0297639999999999</v>
      </c>
      <c r="V465" s="57">
        <v>1.0538479999999999</v>
      </c>
      <c r="W465" s="57">
        <v>1.0840669999999999</v>
      </c>
      <c r="X465" s="57">
        <v>1.0840669999999999</v>
      </c>
      <c r="Y465" s="57">
        <v>1.0485359999999999</v>
      </c>
      <c r="Z465" s="57">
        <v>1.0485359999999999</v>
      </c>
      <c r="AA465" s="57">
        <v>0.97992000000000001</v>
      </c>
      <c r="AB465" s="57">
        <v>0.97992000000000001</v>
      </c>
      <c r="AC465" s="57">
        <v>0.967333</v>
      </c>
      <c r="AD465" s="57">
        <v>0.959727</v>
      </c>
      <c r="AE465" s="57">
        <v>1.0223850000000001</v>
      </c>
      <c r="AF465" s="57">
        <v>0.96417399999999998</v>
      </c>
      <c r="AG465" s="57">
        <v>0.96417399999999998</v>
      </c>
      <c r="AH465" s="57">
        <v>1.038424</v>
      </c>
      <c r="AI465" s="57">
        <v>1.038424</v>
      </c>
      <c r="AJ465" s="57">
        <v>1.009009</v>
      </c>
      <c r="AK465" s="57">
        <v>1.009009</v>
      </c>
      <c r="AL465" s="57">
        <v>1.0538479999999999</v>
      </c>
      <c r="AM465" s="57">
        <v>0.967333</v>
      </c>
      <c r="AN465" s="57">
        <v>0.967333</v>
      </c>
      <c r="AO465" s="57">
        <v>0.97992000000000001</v>
      </c>
      <c r="AP465" s="57">
        <v>1.0401689999999999</v>
      </c>
      <c r="AQ465" s="57">
        <v>1.0401689999999999</v>
      </c>
      <c r="AR465" s="57">
        <v>0.96445000000000003</v>
      </c>
      <c r="AS465" s="57">
        <v>0.96445000000000003</v>
      </c>
      <c r="AT465" s="57">
        <v>1.0134879999999999</v>
      </c>
    </row>
    <row r="466" spans="1:46" x14ac:dyDescent="0.25">
      <c r="A466" s="65">
        <v>2021</v>
      </c>
      <c r="B466" s="65">
        <v>12</v>
      </c>
      <c r="C466" s="63">
        <v>20</v>
      </c>
      <c r="D466" s="64">
        <v>9</v>
      </c>
      <c r="E466" s="5">
        <v>1.0297639999999999</v>
      </c>
      <c r="F466" s="57">
        <v>1.0297639999999999</v>
      </c>
      <c r="G466" s="57">
        <v>0.97331599999999996</v>
      </c>
      <c r="H466" s="57">
        <v>0.973329</v>
      </c>
      <c r="I466" s="57">
        <v>0.97622299999999995</v>
      </c>
      <c r="J466" s="57">
        <v>0.97622299999999995</v>
      </c>
      <c r="K466" s="57">
        <v>0.97992000000000001</v>
      </c>
      <c r="L466" s="57">
        <v>0.97992000000000001</v>
      </c>
      <c r="M466" s="57">
        <v>1.038424</v>
      </c>
      <c r="N466" s="57">
        <v>1.038424</v>
      </c>
      <c r="O466" s="57">
        <v>1.0134879999999999</v>
      </c>
      <c r="P466" s="57">
        <v>1.0134879999999999</v>
      </c>
      <c r="Q466" s="57">
        <v>1.0254080000000001</v>
      </c>
      <c r="R466" s="57">
        <v>1.0134879999999999</v>
      </c>
      <c r="S466" s="57">
        <v>1.0134879999999999</v>
      </c>
      <c r="T466" s="57">
        <v>1.0297639999999999</v>
      </c>
      <c r="U466" s="57">
        <v>1.0297639999999999</v>
      </c>
      <c r="V466" s="57">
        <v>1.0538479999999999</v>
      </c>
      <c r="W466" s="57">
        <v>1.0840669999999999</v>
      </c>
      <c r="X466" s="57">
        <v>1.0840669999999999</v>
      </c>
      <c r="Y466" s="57">
        <v>1.0485359999999999</v>
      </c>
      <c r="Z466" s="57">
        <v>1.0485359999999999</v>
      </c>
      <c r="AA466" s="57">
        <v>0.97992000000000001</v>
      </c>
      <c r="AB466" s="57">
        <v>0.97992000000000001</v>
      </c>
      <c r="AC466" s="57">
        <v>0.967333</v>
      </c>
      <c r="AD466" s="57">
        <v>0.959727</v>
      </c>
      <c r="AE466" s="57">
        <v>1.0223850000000001</v>
      </c>
      <c r="AF466" s="57">
        <v>0.96417399999999998</v>
      </c>
      <c r="AG466" s="57">
        <v>0.96417399999999998</v>
      </c>
      <c r="AH466" s="57">
        <v>1.038424</v>
      </c>
      <c r="AI466" s="57">
        <v>1.038424</v>
      </c>
      <c r="AJ466" s="57">
        <v>1.009009</v>
      </c>
      <c r="AK466" s="57">
        <v>1.009009</v>
      </c>
      <c r="AL466" s="57">
        <v>1.0538479999999999</v>
      </c>
      <c r="AM466" s="57">
        <v>0.967333</v>
      </c>
      <c r="AN466" s="57">
        <v>0.967333</v>
      </c>
      <c r="AO466" s="57">
        <v>0.97992000000000001</v>
      </c>
      <c r="AP466" s="57">
        <v>1.0401689999999999</v>
      </c>
      <c r="AQ466" s="57">
        <v>1.0401689999999999</v>
      </c>
      <c r="AR466" s="57">
        <v>0.96445000000000003</v>
      </c>
      <c r="AS466" s="57">
        <v>0.96445000000000003</v>
      </c>
      <c r="AT466" s="57">
        <v>1.0134879999999999</v>
      </c>
    </row>
    <row r="467" spans="1:46" x14ac:dyDescent="0.25">
      <c r="A467" s="65">
        <v>2021</v>
      </c>
      <c r="B467" s="65">
        <v>12</v>
      </c>
      <c r="C467" s="63">
        <v>20</v>
      </c>
      <c r="D467" s="64">
        <v>10</v>
      </c>
      <c r="E467" s="5">
        <v>1.0297639999999999</v>
      </c>
      <c r="F467" s="57">
        <v>1.0297639999999999</v>
      </c>
      <c r="G467" s="57">
        <v>0.97331599999999996</v>
      </c>
      <c r="H467" s="57">
        <v>0.973329</v>
      </c>
      <c r="I467" s="57">
        <v>0.97622299999999995</v>
      </c>
      <c r="J467" s="57">
        <v>0.97622299999999995</v>
      </c>
      <c r="K467" s="57">
        <v>0.97992000000000001</v>
      </c>
      <c r="L467" s="57">
        <v>0.97992000000000001</v>
      </c>
      <c r="M467" s="57">
        <v>1.038424</v>
      </c>
      <c r="N467" s="57">
        <v>1.038424</v>
      </c>
      <c r="O467" s="57">
        <v>1.0134879999999999</v>
      </c>
      <c r="P467" s="57">
        <v>1.0134879999999999</v>
      </c>
      <c r="Q467" s="57">
        <v>1.0254080000000001</v>
      </c>
      <c r="R467" s="57">
        <v>1.0134879999999999</v>
      </c>
      <c r="S467" s="57">
        <v>1.0134879999999999</v>
      </c>
      <c r="T467" s="57">
        <v>1.0297639999999999</v>
      </c>
      <c r="U467" s="57">
        <v>1.0297639999999999</v>
      </c>
      <c r="V467" s="57">
        <v>1.0538479999999999</v>
      </c>
      <c r="W467" s="57">
        <v>1.0840669999999999</v>
      </c>
      <c r="X467" s="57">
        <v>1.0840669999999999</v>
      </c>
      <c r="Y467" s="57">
        <v>1.0485359999999999</v>
      </c>
      <c r="Z467" s="57">
        <v>1.0485359999999999</v>
      </c>
      <c r="AA467" s="57">
        <v>0.97992000000000001</v>
      </c>
      <c r="AB467" s="57">
        <v>0.97992000000000001</v>
      </c>
      <c r="AC467" s="57">
        <v>0.967333</v>
      </c>
      <c r="AD467" s="57">
        <v>0.959727</v>
      </c>
      <c r="AE467" s="57">
        <v>1.0223850000000001</v>
      </c>
      <c r="AF467" s="57">
        <v>0.96417399999999998</v>
      </c>
      <c r="AG467" s="57">
        <v>0.96417399999999998</v>
      </c>
      <c r="AH467" s="57">
        <v>1.038424</v>
      </c>
      <c r="AI467" s="57">
        <v>1.038424</v>
      </c>
      <c r="AJ467" s="57">
        <v>1.009009</v>
      </c>
      <c r="AK467" s="57">
        <v>1.009009</v>
      </c>
      <c r="AL467" s="57">
        <v>1.0538479999999999</v>
      </c>
      <c r="AM467" s="57">
        <v>0.967333</v>
      </c>
      <c r="AN467" s="57">
        <v>0.967333</v>
      </c>
      <c r="AO467" s="57">
        <v>0.97992000000000001</v>
      </c>
      <c r="AP467" s="57">
        <v>1.0401689999999999</v>
      </c>
      <c r="AQ467" s="57">
        <v>1.0401689999999999</v>
      </c>
      <c r="AR467" s="57">
        <v>0.96445000000000003</v>
      </c>
      <c r="AS467" s="57">
        <v>0.96445000000000003</v>
      </c>
      <c r="AT467" s="57">
        <v>1.0134879999999999</v>
      </c>
    </row>
    <row r="468" spans="1:46" x14ac:dyDescent="0.25">
      <c r="A468" s="65">
        <v>2021</v>
      </c>
      <c r="B468" s="65">
        <v>12</v>
      </c>
      <c r="C468" s="63">
        <v>20</v>
      </c>
      <c r="D468" s="64">
        <v>11</v>
      </c>
      <c r="E468" s="5">
        <v>1.0297639999999999</v>
      </c>
      <c r="F468" s="57">
        <v>1.0297639999999999</v>
      </c>
      <c r="G468" s="57">
        <v>0.97331599999999996</v>
      </c>
      <c r="H468" s="57">
        <v>0.973329</v>
      </c>
      <c r="I468" s="57">
        <v>0.97622299999999995</v>
      </c>
      <c r="J468" s="57">
        <v>0.97622299999999995</v>
      </c>
      <c r="K468" s="57">
        <v>0.97992000000000001</v>
      </c>
      <c r="L468" s="57">
        <v>0.97992000000000001</v>
      </c>
      <c r="M468" s="57">
        <v>1.038424</v>
      </c>
      <c r="N468" s="57">
        <v>1.038424</v>
      </c>
      <c r="O468" s="57">
        <v>1.0134879999999999</v>
      </c>
      <c r="P468" s="57">
        <v>1.0134879999999999</v>
      </c>
      <c r="Q468" s="57">
        <v>1.0254080000000001</v>
      </c>
      <c r="R468" s="57">
        <v>1.0134879999999999</v>
      </c>
      <c r="S468" s="57">
        <v>1.0134879999999999</v>
      </c>
      <c r="T468" s="57">
        <v>1.0297639999999999</v>
      </c>
      <c r="U468" s="57">
        <v>1.0297639999999999</v>
      </c>
      <c r="V468" s="57">
        <v>1.0538479999999999</v>
      </c>
      <c r="W468" s="57">
        <v>1.0840669999999999</v>
      </c>
      <c r="X468" s="57">
        <v>1.0840669999999999</v>
      </c>
      <c r="Y468" s="57">
        <v>1.0485359999999999</v>
      </c>
      <c r="Z468" s="57">
        <v>1.0485359999999999</v>
      </c>
      <c r="AA468" s="57">
        <v>0.97992000000000001</v>
      </c>
      <c r="AB468" s="57">
        <v>0.97992000000000001</v>
      </c>
      <c r="AC468" s="57">
        <v>0.967333</v>
      </c>
      <c r="AD468" s="57">
        <v>0.959727</v>
      </c>
      <c r="AE468" s="57">
        <v>1.0223850000000001</v>
      </c>
      <c r="AF468" s="57">
        <v>0.96417399999999998</v>
      </c>
      <c r="AG468" s="57">
        <v>0.96417399999999998</v>
      </c>
      <c r="AH468" s="57">
        <v>1.038424</v>
      </c>
      <c r="AI468" s="57">
        <v>1.038424</v>
      </c>
      <c r="AJ468" s="57">
        <v>1.009009</v>
      </c>
      <c r="AK468" s="57">
        <v>1.009009</v>
      </c>
      <c r="AL468" s="57">
        <v>1.0538479999999999</v>
      </c>
      <c r="AM468" s="57">
        <v>0.967333</v>
      </c>
      <c r="AN468" s="57">
        <v>0.967333</v>
      </c>
      <c r="AO468" s="57">
        <v>0.97992000000000001</v>
      </c>
      <c r="AP468" s="57">
        <v>1.0401689999999999</v>
      </c>
      <c r="AQ468" s="57">
        <v>1.0401689999999999</v>
      </c>
      <c r="AR468" s="57">
        <v>0.96445000000000003</v>
      </c>
      <c r="AS468" s="57">
        <v>0.96445000000000003</v>
      </c>
      <c r="AT468" s="57">
        <v>1.0134879999999999</v>
      </c>
    </row>
    <row r="469" spans="1:46" x14ac:dyDescent="0.25">
      <c r="A469" s="65">
        <v>2021</v>
      </c>
      <c r="B469" s="65">
        <v>12</v>
      </c>
      <c r="C469" s="63">
        <v>20</v>
      </c>
      <c r="D469" s="64">
        <v>12</v>
      </c>
      <c r="E469" s="5">
        <v>1.0297639999999999</v>
      </c>
      <c r="F469" s="57">
        <v>1.0297639999999999</v>
      </c>
      <c r="G469" s="57">
        <v>0.97331599999999996</v>
      </c>
      <c r="H469" s="57">
        <v>0.973329</v>
      </c>
      <c r="I469" s="57">
        <v>0.97622299999999995</v>
      </c>
      <c r="J469" s="57">
        <v>0.97622299999999995</v>
      </c>
      <c r="K469" s="57">
        <v>0.97992000000000001</v>
      </c>
      <c r="L469" s="57">
        <v>0.97992000000000001</v>
      </c>
      <c r="M469" s="57">
        <v>1.038424</v>
      </c>
      <c r="N469" s="57">
        <v>1.038424</v>
      </c>
      <c r="O469" s="57">
        <v>1.0134879999999999</v>
      </c>
      <c r="P469" s="57">
        <v>1.0134879999999999</v>
      </c>
      <c r="Q469" s="57">
        <v>1.0254080000000001</v>
      </c>
      <c r="R469" s="57">
        <v>1.0134879999999999</v>
      </c>
      <c r="S469" s="57">
        <v>1.0134879999999999</v>
      </c>
      <c r="T469" s="57">
        <v>1.0297639999999999</v>
      </c>
      <c r="U469" s="57">
        <v>1.0297639999999999</v>
      </c>
      <c r="V469" s="57">
        <v>1.0538479999999999</v>
      </c>
      <c r="W469" s="57">
        <v>1.0840669999999999</v>
      </c>
      <c r="X469" s="57">
        <v>1.0840669999999999</v>
      </c>
      <c r="Y469" s="57">
        <v>1.0485359999999999</v>
      </c>
      <c r="Z469" s="57">
        <v>1.0485359999999999</v>
      </c>
      <c r="AA469" s="57">
        <v>0.97992000000000001</v>
      </c>
      <c r="AB469" s="57">
        <v>0.97992000000000001</v>
      </c>
      <c r="AC469" s="57">
        <v>0.967333</v>
      </c>
      <c r="AD469" s="57">
        <v>0.959727</v>
      </c>
      <c r="AE469" s="57">
        <v>1.0223850000000001</v>
      </c>
      <c r="AF469" s="57">
        <v>0.96417399999999998</v>
      </c>
      <c r="AG469" s="57">
        <v>0.96417399999999998</v>
      </c>
      <c r="AH469" s="57">
        <v>1.038424</v>
      </c>
      <c r="AI469" s="57">
        <v>1.038424</v>
      </c>
      <c r="AJ469" s="57">
        <v>1.009009</v>
      </c>
      <c r="AK469" s="57">
        <v>1.009009</v>
      </c>
      <c r="AL469" s="57">
        <v>1.0538479999999999</v>
      </c>
      <c r="AM469" s="57">
        <v>0.967333</v>
      </c>
      <c r="AN469" s="57">
        <v>0.967333</v>
      </c>
      <c r="AO469" s="57">
        <v>0.97992000000000001</v>
      </c>
      <c r="AP469" s="57">
        <v>1.0401689999999999</v>
      </c>
      <c r="AQ469" s="57">
        <v>1.0401689999999999</v>
      </c>
      <c r="AR469" s="57">
        <v>0.96445000000000003</v>
      </c>
      <c r="AS469" s="57">
        <v>0.96445000000000003</v>
      </c>
      <c r="AT469" s="57">
        <v>1.0134879999999999</v>
      </c>
    </row>
    <row r="470" spans="1:46" x14ac:dyDescent="0.25">
      <c r="A470" s="65">
        <v>2021</v>
      </c>
      <c r="B470" s="65">
        <v>12</v>
      </c>
      <c r="C470" s="63">
        <v>20</v>
      </c>
      <c r="D470" s="64">
        <v>13</v>
      </c>
      <c r="E470" s="5">
        <v>1.0297639999999999</v>
      </c>
      <c r="F470" s="57">
        <v>1.0297639999999999</v>
      </c>
      <c r="G470" s="57">
        <v>0.97331599999999996</v>
      </c>
      <c r="H470" s="57">
        <v>0.973329</v>
      </c>
      <c r="I470" s="57">
        <v>0.97622299999999995</v>
      </c>
      <c r="J470" s="57">
        <v>0.97622299999999995</v>
      </c>
      <c r="K470" s="57">
        <v>0.97992000000000001</v>
      </c>
      <c r="L470" s="57">
        <v>0.97992000000000001</v>
      </c>
      <c r="M470" s="57">
        <v>1.038424</v>
      </c>
      <c r="N470" s="57">
        <v>1.038424</v>
      </c>
      <c r="O470" s="57">
        <v>1.0134879999999999</v>
      </c>
      <c r="P470" s="57">
        <v>1.0134879999999999</v>
      </c>
      <c r="Q470" s="57">
        <v>1.0254080000000001</v>
      </c>
      <c r="R470" s="57">
        <v>1.0134879999999999</v>
      </c>
      <c r="S470" s="57">
        <v>1.0134879999999999</v>
      </c>
      <c r="T470" s="57">
        <v>1.0297639999999999</v>
      </c>
      <c r="U470" s="57">
        <v>1.0297639999999999</v>
      </c>
      <c r="V470" s="57">
        <v>1.0538479999999999</v>
      </c>
      <c r="W470" s="57">
        <v>1.0840669999999999</v>
      </c>
      <c r="X470" s="57">
        <v>1.0840669999999999</v>
      </c>
      <c r="Y470" s="57">
        <v>1.0485359999999999</v>
      </c>
      <c r="Z470" s="57">
        <v>1.0485359999999999</v>
      </c>
      <c r="AA470" s="57">
        <v>0.97992000000000001</v>
      </c>
      <c r="AB470" s="57">
        <v>0.97992000000000001</v>
      </c>
      <c r="AC470" s="57">
        <v>0.967333</v>
      </c>
      <c r="AD470" s="57">
        <v>0.959727</v>
      </c>
      <c r="AE470" s="57">
        <v>1.0223850000000001</v>
      </c>
      <c r="AF470" s="57">
        <v>0.96417399999999998</v>
      </c>
      <c r="AG470" s="57">
        <v>0.96417399999999998</v>
      </c>
      <c r="AH470" s="57">
        <v>1.038424</v>
      </c>
      <c r="AI470" s="57">
        <v>1.038424</v>
      </c>
      <c r="AJ470" s="57">
        <v>1.009009</v>
      </c>
      <c r="AK470" s="57">
        <v>1.009009</v>
      </c>
      <c r="AL470" s="57">
        <v>1.0538479999999999</v>
      </c>
      <c r="AM470" s="57">
        <v>0.967333</v>
      </c>
      <c r="AN470" s="57">
        <v>0.967333</v>
      </c>
      <c r="AO470" s="57">
        <v>0.97992000000000001</v>
      </c>
      <c r="AP470" s="57">
        <v>1.0401689999999999</v>
      </c>
      <c r="AQ470" s="57">
        <v>1.0401689999999999</v>
      </c>
      <c r="AR470" s="57">
        <v>0.96445000000000003</v>
      </c>
      <c r="AS470" s="57">
        <v>0.96445000000000003</v>
      </c>
      <c r="AT470" s="57">
        <v>1.0134879999999999</v>
      </c>
    </row>
    <row r="471" spans="1:46" x14ac:dyDescent="0.25">
      <c r="A471" s="65">
        <v>2021</v>
      </c>
      <c r="B471" s="65">
        <v>12</v>
      </c>
      <c r="C471" s="63">
        <v>20</v>
      </c>
      <c r="D471" s="64">
        <v>14</v>
      </c>
      <c r="E471" s="5">
        <v>1.0297639999999999</v>
      </c>
      <c r="F471" s="57">
        <v>1.0297639999999999</v>
      </c>
      <c r="G471" s="57">
        <v>0.97331599999999996</v>
      </c>
      <c r="H471" s="57">
        <v>0.973329</v>
      </c>
      <c r="I471" s="57">
        <v>0.97622299999999995</v>
      </c>
      <c r="J471" s="57">
        <v>0.97622299999999995</v>
      </c>
      <c r="K471" s="57">
        <v>0.97992000000000001</v>
      </c>
      <c r="L471" s="57">
        <v>0.97992000000000001</v>
      </c>
      <c r="M471" s="57">
        <v>1.038424</v>
      </c>
      <c r="N471" s="57">
        <v>1.038424</v>
      </c>
      <c r="O471" s="57">
        <v>1.0134879999999999</v>
      </c>
      <c r="P471" s="57">
        <v>1.0134879999999999</v>
      </c>
      <c r="Q471" s="57">
        <v>1.0254080000000001</v>
      </c>
      <c r="R471" s="57">
        <v>1.0134879999999999</v>
      </c>
      <c r="S471" s="57">
        <v>1.0134879999999999</v>
      </c>
      <c r="T471" s="57">
        <v>1.0297639999999999</v>
      </c>
      <c r="U471" s="57">
        <v>1.0297639999999999</v>
      </c>
      <c r="V471" s="57">
        <v>1.0538479999999999</v>
      </c>
      <c r="W471" s="57">
        <v>1.0840669999999999</v>
      </c>
      <c r="X471" s="57">
        <v>1.0840669999999999</v>
      </c>
      <c r="Y471" s="57">
        <v>1.0485359999999999</v>
      </c>
      <c r="Z471" s="57">
        <v>1.0485359999999999</v>
      </c>
      <c r="AA471" s="57">
        <v>0.97992000000000001</v>
      </c>
      <c r="AB471" s="57">
        <v>0.97992000000000001</v>
      </c>
      <c r="AC471" s="57">
        <v>0.967333</v>
      </c>
      <c r="AD471" s="57">
        <v>0.959727</v>
      </c>
      <c r="AE471" s="57">
        <v>1.0223850000000001</v>
      </c>
      <c r="AF471" s="57">
        <v>0.96417399999999998</v>
      </c>
      <c r="AG471" s="57">
        <v>0.96417399999999998</v>
      </c>
      <c r="AH471" s="57">
        <v>1.038424</v>
      </c>
      <c r="AI471" s="57">
        <v>1.038424</v>
      </c>
      <c r="AJ471" s="57">
        <v>1.009009</v>
      </c>
      <c r="AK471" s="57">
        <v>1.009009</v>
      </c>
      <c r="AL471" s="57">
        <v>1.0538479999999999</v>
      </c>
      <c r="AM471" s="57">
        <v>0.967333</v>
      </c>
      <c r="AN471" s="57">
        <v>0.967333</v>
      </c>
      <c r="AO471" s="57">
        <v>0.97992000000000001</v>
      </c>
      <c r="AP471" s="57">
        <v>1.0401689999999999</v>
      </c>
      <c r="AQ471" s="57">
        <v>1.0401689999999999</v>
      </c>
      <c r="AR471" s="57">
        <v>0.96445000000000003</v>
      </c>
      <c r="AS471" s="57">
        <v>0.96445000000000003</v>
      </c>
      <c r="AT471" s="57">
        <v>1.0134879999999999</v>
      </c>
    </row>
    <row r="472" spans="1:46" x14ac:dyDescent="0.25">
      <c r="A472" s="65">
        <v>2021</v>
      </c>
      <c r="B472" s="65">
        <v>12</v>
      </c>
      <c r="C472" s="63">
        <v>20</v>
      </c>
      <c r="D472" s="64">
        <v>15</v>
      </c>
      <c r="E472" s="5">
        <v>1.0297639999999999</v>
      </c>
      <c r="F472" s="57">
        <v>1.0297639999999999</v>
      </c>
      <c r="G472" s="57">
        <v>0.97331599999999996</v>
      </c>
      <c r="H472" s="57">
        <v>0.973329</v>
      </c>
      <c r="I472" s="57">
        <v>0.97622299999999995</v>
      </c>
      <c r="J472" s="57">
        <v>0.97622299999999995</v>
      </c>
      <c r="K472" s="57">
        <v>0.97992000000000001</v>
      </c>
      <c r="L472" s="57">
        <v>0.97992000000000001</v>
      </c>
      <c r="M472" s="57">
        <v>1.038424</v>
      </c>
      <c r="N472" s="57">
        <v>1.038424</v>
      </c>
      <c r="O472" s="57">
        <v>1.0134879999999999</v>
      </c>
      <c r="P472" s="57">
        <v>1.0134879999999999</v>
      </c>
      <c r="Q472" s="57">
        <v>1.0254080000000001</v>
      </c>
      <c r="R472" s="57">
        <v>1.0134879999999999</v>
      </c>
      <c r="S472" s="57">
        <v>1.0134879999999999</v>
      </c>
      <c r="T472" s="57">
        <v>1.0297639999999999</v>
      </c>
      <c r="U472" s="57">
        <v>1.0297639999999999</v>
      </c>
      <c r="V472" s="57">
        <v>1.0538479999999999</v>
      </c>
      <c r="W472" s="57">
        <v>1.0840669999999999</v>
      </c>
      <c r="X472" s="57">
        <v>1.0840669999999999</v>
      </c>
      <c r="Y472" s="57">
        <v>1.0485359999999999</v>
      </c>
      <c r="Z472" s="57">
        <v>1.0485359999999999</v>
      </c>
      <c r="AA472" s="57">
        <v>0.97992000000000001</v>
      </c>
      <c r="AB472" s="57">
        <v>0.97992000000000001</v>
      </c>
      <c r="AC472" s="57">
        <v>0.967333</v>
      </c>
      <c r="AD472" s="57">
        <v>0.959727</v>
      </c>
      <c r="AE472" s="57">
        <v>1.0223850000000001</v>
      </c>
      <c r="AF472" s="57">
        <v>0.96417399999999998</v>
      </c>
      <c r="AG472" s="57">
        <v>0.96417399999999998</v>
      </c>
      <c r="AH472" s="57">
        <v>1.038424</v>
      </c>
      <c r="AI472" s="57">
        <v>1.038424</v>
      </c>
      <c r="AJ472" s="57">
        <v>1.009009</v>
      </c>
      <c r="AK472" s="57">
        <v>1.009009</v>
      </c>
      <c r="AL472" s="57">
        <v>1.0538479999999999</v>
      </c>
      <c r="AM472" s="57">
        <v>0.967333</v>
      </c>
      <c r="AN472" s="57">
        <v>0.967333</v>
      </c>
      <c r="AO472" s="57">
        <v>0.97992000000000001</v>
      </c>
      <c r="AP472" s="57">
        <v>1.0401689999999999</v>
      </c>
      <c r="AQ472" s="57">
        <v>1.0401689999999999</v>
      </c>
      <c r="AR472" s="57">
        <v>0.96445000000000003</v>
      </c>
      <c r="AS472" s="57">
        <v>0.96445000000000003</v>
      </c>
      <c r="AT472" s="57">
        <v>1.0134879999999999</v>
      </c>
    </row>
    <row r="473" spans="1:46" x14ac:dyDescent="0.25">
      <c r="A473" s="65">
        <v>2021</v>
      </c>
      <c r="B473" s="65">
        <v>12</v>
      </c>
      <c r="C473" s="63">
        <v>20</v>
      </c>
      <c r="D473" s="64">
        <v>16</v>
      </c>
      <c r="E473" s="5">
        <v>1.0297639999999999</v>
      </c>
      <c r="F473" s="57">
        <v>1.0297639999999999</v>
      </c>
      <c r="G473" s="57">
        <v>0.97331599999999996</v>
      </c>
      <c r="H473" s="57">
        <v>0.973329</v>
      </c>
      <c r="I473" s="57">
        <v>0.97622299999999995</v>
      </c>
      <c r="J473" s="57">
        <v>0.97622299999999995</v>
      </c>
      <c r="K473" s="57">
        <v>0.97992000000000001</v>
      </c>
      <c r="L473" s="57">
        <v>0.97992000000000001</v>
      </c>
      <c r="M473" s="57">
        <v>1.038424</v>
      </c>
      <c r="N473" s="57">
        <v>1.038424</v>
      </c>
      <c r="O473" s="57">
        <v>1.0134879999999999</v>
      </c>
      <c r="P473" s="57">
        <v>1.0134879999999999</v>
      </c>
      <c r="Q473" s="57">
        <v>1.0254080000000001</v>
      </c>
      <c r="R473" s="57">
        <v>1.0134879999999999</v>
      </c>
      <c r="S473" s="57">
        <v>1.0134879999999999</v>
      </c>
      <c r="T473" s="57">
        <v>1.0297639999999999</v>
      </c>
      <c r="U473" s="57">
        <v>1.0297639999999999</v>
      </c>
      <c r="V473" s="57">
        <v>1.0538479999999999</v>
      </c>
      <c r="W473" s="57">
        <v>1.0840669999999999</v>
      </c>
      <c r="X473" s="57">
        <v>1.0840669999999999</v>
      </c>
      <c r="Y473" s="57">
        <v>1.0485359999999999</v>
      </c>
      <c r="Z473" s="57">
        <v>1.0485359999999999</v>
      </c>
      <c r="AA473" s="57">
        <v>0.97992000000000001</v>
      </c>
      <c r="AB473" s="57">
        <v>0.97992000000000001</v>
      </c>
      <c r="AC473" s="57">
        <v>0.967333</v>
      </c>
      <c r="AD473" s="57">
        <v>0.959727</v>
      </c>
      <c r="AE473" s="57">
        <v>1.0223850000000001</v>
      </c>
      <c r="AF473" s="57">
        <v>0.96417399999999998</v>
      </c>
      <c r="AG473" s="57">
        <v>0.96417399999999998</v>
      </c>
      <c r="AH473" s="57">
        <v>1.038424</v>
      </c>
      <c r="AI473" s="57">
        <v>1.038424</v>
      </c>
      <c r="AJ473" s="57">
        <v>1.009009</v>
      </c>
      <c r="AK473" s="57">
        <v>1.009009</v>
      </c>
      <c r="AL473" s="57">
        <v>1.0538479999999999</v>
      </c>
      <c r="AM473" s="57">
        <v>0.967333</v>
      </c>
      <c r="AN473" s="57">
        <v>0.967333</v>
      </c>
      <c r="AO473" s="57">
        <v>0.97992000000000001</v>
      </c>
      <c r="AP473" s="57">
        <v>1.0401689999999999</v>
      </c>
      <c r="AQ473" s="57">
        <v>1.0401689999999999</v>
      </c>
      <c r="AR473" s="57">
        <v>0.96445000000000003</v>
      </c>
      <c r="AS473" s="57">
        <v>0.96445000000000003</v>
      </c>
      <c r="AT473" s="57">
        <v>1.0134879999999999</v>
      </c>
    </row>
    <row r="474" spans="1:46" x14ac:dyDescent="0.25">
      <c r="A474" s="65">
        <v>2021</v>
      </c>
      <c r="B474" s="65">
        <v>12</v>
      </c>
      <c r="C474" s="63">
        <v>20</v>
      </c>
      <c r="D474" s="64">
        <v>17</v>
      </c>
      <c r="E474" s="5">
        <v>1.0297639999999999</v>
      </c>
      <c r="F474" s="57">
        <v>1.0297639999999999</v>
      </c>
      <c r="G474" s="57">
        <v>0.97331599999999996</v>
      </c>
      <c r="H474" s="57">
        <v>0.973329</v>
      </c>
      <c r="I474" s="57">
        <v>0.97622299999999995</v>
      </c>
      <c r="J474" s="57">
        <v>0.97622299999999995</v>
      </c>
      <c r="K474" s="57">
        <v>0.97992000000000001</v>
      </c>
      <c r="L474" s="57">
        <v>0.97992000000000001</v>
      </c>
      <c r="M474" s="57">
        <v>1.038424</v>
      </c>
      <c r="N474" s="57">
        <v>1.038424</v>
      </c>
      <c r="O474" s="57">
        <v>1.0134879999999999</v>
      </c>
      <c r="P474" s="57">
        <v>1.0134879999999999</v>
      </c>
      <c r="Q474" s="57">
        <v>1.0254080000000001</v>
      </c>
      <c r="R474" s="57">
        <v>1.0134879999999999</v>
      </c>
      <c r="S474" s="57">
        <v>1.0134879999999999</v>
      </c>
      <c r="T474" s="57">
        <v>1.0297639999999999</v>
      </c>
      <c r="U474" s="57">
        <v>1.0297639999999999</v>
      </c>
      <c r="V474" s="57">
        <v>1.0538479999999999</v>
      </c>
      <c r="W474" s="57">
        <v>1.0840669999999999</v>
      </c>
      <c r="X474" s="57">
        <v>1.0840669999999999</v>
      </c>
      <c r="Y474" s="57">
        <v>1.0485359999999999</v>
      </c>
      <c r="Z474" s="57">
        <v>1.0485359999999999</v>
      </c>
      <c r="AA474" s="57">
        <v>0.97992000000000001</v>
      </c>
      <c r="AB474" s="57">
        <v>0.97992000000000001</v>
      </c>
      <c r="AC474" s="57">
        <v>0.967333</v>
      </c>
      <c r="AD474" s="57">
        <v>0.959727</v>
      </c>
      <c r="AE474" s="57">
        <v>1.0223850000000001</v>
      </c>
      <c r="AF474" s="57">
        <v>0.96417399999999998</v>
      </c>
      <c r="AG474" s="57">
        <v>0.96417399999999998</v>
      </c>
      <c r="AH474" s="57">
        <v>1.038424</v>
      </c>
      <c r="AI474" s="57">
        <v>1.038424</v>
      </c>
      <c r="AJ474" s="57">
        <v>1.009009</v>
      </c>
      <c r="AK474" s="57">
        <v>1.009009</v>
      </c>
      <c r="AL474" s="57">
        <v>1.0538479999999999</v>
      </c>
      <c r="AM474" s="57">
        <v>0.967333</v>
      </c>
      <c r="AN474" s="57">
        <v>0.967333</v>
      </c>
      <c r="AO474" s="57">
        <v>0.97992000000000001</v>
      </c>
      <c r="AP474" s="57">
        <v>1.0401689999999999</v>
      </c>
      <c r="AQ474" s="57">
        <v>1.0401689999999999</v>
      </c>
      <c r="AR474" s="57">
        <v>0.96445000000000003</v>
      </c>
      <c r="AS474" s="57">
        <v>0.96445000000000003</v>
      </c>
      <c r="AT474" s="57">
        <v>1.0134879999999999</v>
      </c>
    </row>
    <row r="475" spans="1:46" x14ac:dyDescent="0.25">
      <c r="A475" s="65">
        <v>2021</v>
      </c>
      <c r="B475" s="65">
        <v>12</v>
      </c>
      <c r="C475" s="63">
        <v>20</v>
      </c>
      <c r="D475" s="64">
        <v>18</v>
      </c>
      <c r="E475" s="5">
        <v>1.0297639999999999</v>
      </c>
      <c r="F475" s="57">
        <v>1.0297639999999999</v>
      </c>
      <c r="G475" s="57">
        <v>0.97331599999999996</v>
      </c>
      <c r="H475" s="57">
        <v>0.973329</v>
      </c>
      <c r="I475" s="57">
        <v>0.97622299999999995</v>
      </c>
      <c r="J475" s="57">
        <v>0.97622299999999995</v>
      </c>
      <c r="K475" s="57">
        <v>0.97992000000000001</v>
      </c>
      <c r="L475" s="57">
        <v>0.97992000000000001</v>
      </c>
      <c r="M475" s="57">
        <v>1.038424</v>
      </c>
      <c r="N475" s="57">
        <v>1.038424</v>
      </c>
      <c r="O475" s="57">
        <v>1.0134879999999999</v>
      </c>
      <c r="P475" s="57">
        <v>1.0134879999999999</v>
      </c>
      <c r="Q475" s="57">
        <v>1.0254080000000001</v>
      </c>
      <c r="R475" s="57">
        <v>1.0134879999999999</v>
      </c>
      <c r="S475" s="57">
        <v>1.0134879999999999</v>
      </c>
      <c r="T475" s="57">
        <v>1.0297639999999999</v>
      </c>
      <c r="U475" s="57">
        <v>1.0297639999999999</v>
      </c>
      <c r="V475" s="57">
        <v>1.0538479999999999</v>
      </c>
      <c r="W475" s="57">
        <v>1.0840669999999999</v>
      </c>
      <c r="X475" s="57">
        <v>1.0840669999999999</v>
      </c>
      <c r="Y475" s="57">
        <v>1.0485359999999999</v>
      </c>
      <c r="Z475" s="57">
        <v>1.0485359999999999</v>
      </c>
      <c r="AA475" s="57">
        <v>0.97992000000000001</v>
      </c>
      <c r="AB475" s="57">
        <v>0.97992000000000001</v>
      </c>
      <c r="AC475" s="57">
        <v>0.967333</v>
      </c>
      <c r="AD475" s="57">
        <v>0.959727</v>
      </c>
      <c r="AE475" s="57">
        <v>1.0223850000000001</v>
      </c>
      <c r="AF475" s="57">
        <v>0.96417399999999998</v>
      </c>
      <c r="AG475" s="57">
        <v>0.96417399999999998</v>
      </c>
      <c r="AH475" s="57">
        <v>1.038424</v>
      </c>
      <c r="AI475" s="57">
        <v>1.038424</v>
      </c>
      <c r="AJ475" s="57">
        <v>1.009009</v>
      </c>
      <c r="AK475" s="57">
        <v>1.009009</v>
      </c>
      <c r="AL475" s="57">
        <v>1.0538479999999999</v>
      </c>
      <c r="AM475" s="57">
        <v>0.967333</v>
      </c>
      <c r="AN475" s="57">
        <v>0.967333</v>
      </c>
      <c r="AO475" s="57">
        <v>0.97992000000000001</v>
      </c>
      <c r="AP475" s="57">
        <v>1.0401689999999999</v>
      </c>
      <c r="AQ475" s="57">
        <v>1.0401689999999999</v>
      </c>
      <c r="AR475" s="57">
        <v>0.96445000000000003</v>
      </c>
      <c r="AS475" s="57">
        <v>0.96445000000000003</v>
      </c>
      <c r="AT475" s="57">
        <v>1.0134879999999999</v>
      </c>
    </row>
    <row r="476" spans="1:46" x14ac:dyDescent="0.25">
      <c r="A476" s="65">
        <v>2021</v>
      </c>
      <c r="B476" s="65">
        <v>12</v>
      </c>
      <c r="C476" s="63">
        <v>20</v>
      </c>
      <c r="D476" s="64">
        <v>19</v>
      </c>
      <c r="E476" s="5">
        <v>1.0297639999999999</v>
      </c>
      <c r="F476" s="57">
        <v>1.0297639999999999</v>
      </c>
      <c r="G476" s="57">
        <v>0.97331599999999996</v>
      </c>
      <c r="H476" s="57">
        <v>0.973329</v>
      </c>
      <c r="I476" s="57">
        <v>0.97622299999999995</v>
      </c>
      <c r="J476" s="57">
        <v>0.97622299999999995</v>
      </c>
      <c r="K476" s="57">
        <v>0.97992000000000001</v>
      </c>
      <c r="L476" s="57">
        <v>0.97992000000000001</v>
      </c>
      <c r="M476" s="57">
        <v>1.038424</v>
      </c>
      <c r="N476" s="57">
        <v>1.038424</v>
      </c>
      <c r="O476" s="57">
        <v>1.0134879999999999</v>
      </c>
      <c r="P476" s="57">
        <v>1.0134879999999999</v>
      </c>
      <c r="Q476" s="57">
        <v>1.0254080000000001</v>
      </c>
      <c r="R476" s="57">
        <v>1.0134879999999999</v>
      </c>
      <c r="S476" s="57">
        <v>1.0134879999999999</v>
      </c>
      <c r="T476" s="57">
        <v>1.0297639999999999</v>
      </c>
      <c r="U476" s="57">
        <v>1.0297639999999999</v>
      </c>
      <c r="V476" s="57">
        <v>1.0538479999999999</v>
      </c>
      <c r="W476" s="57">
        <v>1.0840669999999999</v>
      </c>
      <c r="X476" s="57">
        <v>1.0840669999999999</v>
      </c>
      <c r="Y476" s="57">
        <v>1.0485359999999999</v>
      </c>
      <c r="Z476" s="57">
        <v>1.0485359999999999</v>
      </c>
      <c r="AA476" s="57">
        <v>0.97992000000000001</v>
      </c>
      <c r="AB476" s="57">
        <v>0.97992000000000001</v>
      </c>
      <c r="AC476" s="57">
        <v>0.967333</v>
      </c>
      <c r="AD476" s="57">
        <v>0.959727</v>
      </c>
      <c r="AE476" s="57">
        <v>1.0223850000000001</v>
      </c>
      <c r="AF476" s="57">
        <v>0.96417399999999998</v>
      </c>
      <c r="AG476" s="57">
        <v>0.96417399999999998</v>
      </c>
      <c r="AH476" s="57">
        <v>1.038424</v>
      </c>
      <c r="AI476" s="57">
        <v>1.038424</v>
      </c>
      <c r="AJ476" s="57">
        <v>1.009009</v>
      </c>
      <c r="AK476" s="57">
        <v>1.009009</v>
      </c>
      <c r="AL476" s="57">
        <v>1.0538479999999999</v>
      </c>
      <c r="AM476" s="57">
        <v>0.967333</v>
      </c>
      <c r="AN476" s="57">
        <v>0.967333</v>
      </c>
      <c r="AO476" s="57">
        <v>0.97992000000000001</v>
      </c>
      <c r="AP476" s="57">
        <v>1.0401689999999999</v>
      </c>
      <c r="AQ476" s="57">
        <v>1.0401689999999999</v>
      </c>
      <c r="AR476" s="57">
        <v>0.96445000000000003</v>
      </c>
      <c r="AS476" s="57">
        <v>0.96445000000000003</v>
      </c>
      <c r="AT476" s="57">
        <v>1.0134879999999999</v>
      </c>
    </row>
    <row r="477" spans="1:46" x14ac:dyDescent="0.25">
      <c r="A477" s="65">
        <v>2021</v>
      </c>
      <c r="B477" s="65">
        <v>12</v>
      </c>
      <c r="C477" s="63">
        <v>20</v>
      </c>
      <c r="D477" s="64">
        <v>20</v>
      </c>
      <c r="E477" s="5">
        <v>1.0297639999999999</v>
      </c>
      <c r="F477" s="57">
        <v>1.0297639999999999</v>
      </c>
      <c r="G477" s="57">
        <v>0.97331599999999996</v>
      </c>
      <c r="H477" s="57">
        <v>0.973329</v>
      </c>
      <c r="I477" s="57">
        <v>0.97622299999999995</v>
      </c>
      <c r="J477" s="57">
        <v>0.97622299999999995</v>
      </c>
      <c r="K477" s="57">
        <v>0.97992000000000001</v>
      </c>
      <c r="L477" s="57">
        <v>0.97992000000000001</v>
      </c>
      <c r="M477" s="57">
        <v>1.038424</v>
      </c>
      <c r="N477" s="57">
        <v>1.038424</v>
      </c>
      <c r="O477" s="57">
        <v>1.0134879999999999</v>
      </c>
      <c r="P477" s="57">
        <v>1.0134879999999999</v>
      </c>
      <c r="Q477" s="57">
        <v>1.0254080000000001</v>
      </c>
      <c r="R477" s="57">
        <v>1.0134879999999999</v>
      </c>
      <c r="S477" s="57">
        <v>1.0134879999999999</v>
      </c>
      <c r="T477" s="57">
        <v>1.0297639999999999</v>
      </c>
      <c r="U477" s="57">
        <v>1.0297639999999999</v>
      </c>
      <c r="V477" s="57">
        <v>1.0538479999999999</v>
      </c>
      <c r="W477" s="57">
        <v>1.0840669999999999</v>
      </c>
      <c r="X477" s="57">
        <v>1.0840669999999999</v>
      </c>
      <c r="Y477" s="57">
        <v>1.0485359999999999</v>
      </c>
      <c r="Z477" s="57">
        <v>1.0485359999999999</v>
      </c>
      <c r="AA477" s="57">
        <v>0.97992000000000001</v>
      </c>
      <c r="AB477" s="57">
        <v>0.97992000000000001</v>
      </c>
      <c r="AC477" s="57">
        <v>0.967333</v>
      </c>
      <c r="AD477" s="57">
        <v>0.959727</v>
      </c>
      <c r="AE477" s="57">
        <v>1.0223850000000001</v>
      </c>
      <c r="AF477" s="57">
        <v>0.96417399999999998</v>
      </c>
      <c r="AG477" s="57">
        <v>0.96417399999999998</v>
      </c>
      <c r="AH477" s="57">
        <v>1.038424</v>
      </c>
      <c r="AI477" s="57">
        <v>1.038424</v>
      </c>
      <c r="AJ477" s="57">
        <v>1.009009</v>
      </c>
      <c r="AK477" s="57">
        <v>1.009009</v>
      </c>
      <c r="AL477" s="57">
        <v>1.0538479999999999</v>
      </c>
      <c r="AM477" s="57">
        <v>0.967333</v>
      </c>
      <c r="AN477" s="57">
        <v>0.967333</v>
      </c>
      <c r="AO477" s="57">
        <v>0.97992000000000001</v>
      </c>
      <c r="AP477" s="57">
        <v>1.0401689999999999</v>
      </c>
      <c r="AQ477" s="57">
        <v>1.0401689999999999</v>
      </c>
      <c r="AR477" s="57">
        <v>0.96445000000000003</v>
      </c>
      <c r="AS477" s="57">
        <v>0.96445000000000003</v>
      </c>
      <c r="AT477" s="57">
        <v>1.0134879999999999</v>
      </c>
    </row>
    <row r="478" spans="1:46" x14ac:dyDescent="0.25">
      <c r="A478" s="65">
        <v>2021</v>
      </c>
      <c r="B478" s="65">
        <v>12</v>
      </c>
      <c r="C478" s="63">
        <v>20</v>
      </c>
      <c r="D478" s="64">
        <v>21</v>
      </c>
      <c r="E478" s="5">
        <v>1.0297639999999999</v>
      </c>
      <c r="F478" s="57">
        <v>1.0297639999999999</v>
      </c>
      <c r="G478" s="57">
        <v>0.97331599999999996</v>
      </c>
      <c r="H478" s="57">
        <v>0.973329</v>
      </c>
      <c r="I478" s="57">
        <v>0.97622299999999995</v>
      </c>
      <c r="J478" s="57">
        <v>0.97622299999999995</v>
      </c>
      <c r="K478" s="57">
        <v>0.97992000000000001</v>
      </c>
      <c r="L478" s="57">
        <v>0.97992000000000001</v>
      </c>
      <c r="M478" s="57">
        <v>1.038424</v>
      </c>
      <c r="N478" s="57">
        <v>1.038424</v>
      </c>
      <c r="O478" s="57">
        <v>1.0134879999999999</v>
      </c>
      <c r="P478" s="57">
        <v>1.0134879999999999</v>
      </c>
      <c r="Q478" s="57">
        <v>1.0254080000000001</v>
      </c>
      <c r="R478" s="57">
        <v>1.0134879999999999</v>
      </c>
      <c r="S478" s="57">
        <v>1.0134879999999999</v>
      </c>
      <c r="T478" s="57">
        <v>1.0297639999999999</v>
      </c>
      <c r="U478" s="57">
        <v>1.0297639999999999</v>
      </c>
      <c r="V478" s="57">
        <v>1.0538479999999999</v>
      </c>
      <c r="W478" s="57">
        <v>1.0840669999999999</v>
      </c>
      <c r="X478" s="57">
        <v>1.0840669999999999</v>
      </c>
      <c r="Y478" s="57">
        <v>1.0485359999999999</v>
      </c>
      <c r="Z478" s="57">
        <v>1.0485359999999999</v>
      </c>
      <c r="AA478" s="57">
        <v>0.97992000000000001</v>
      </c>
      <c r="AB478" s="57">
        <v>0.97992000000000001</v>
      </c>
      <c r="AC478" s="57">
        <v>0.967333</v>
      </c>
      <c r="AD478" s="57">
        <v>0.959727</v>
      </c>
      <c r="AE478" s="57">
        <v>1.0223850000000001</v>
      </c>
      <c r="AF478" s="57">
        <v>0.96417399999999998</v>
      </c>
      <c r="AG478" s="57">
        <v>0.96417399999999998</v>
      </c>
      <c r="AH478" s="57">
        <v>1.038424</v>
      </c>
      <c r="AI478" s="57">
        <v>1.038424</v>
      </c>
      <c r="AJ478" s="57">
        <v>1.009009</v>
      </c>
      <c r="AK478" s="57">
        <v>1.009009</v>
      </c>
      <c r="AL478" s="57">
        <v>1.0538479999999999</v>
      </c>
      <c r="AM478" s="57">
        <v>0.967333</v>
      </c>
      <c r="AN478" s="57">
        <v>0.967333</v>
      </c>
      <c r="AO478" s="57">
        <v>0.97992000000000001</v>
      </c>
      <c r="AP478" s="57">
        <v>1.0401689999999999</v>
      </c>
      <c r="AQ478" s="57">
        <v>1.0401689999999999</v>
      </c>
      <c r="AR478" s="57">
        <v>0.96445000000000003</v>
      </c>
      <c r="AS478" s="57">
        <v>0.96445000000000003</v>
      </c>
      <c r="AT478" s="57">
        <v>1.0134879999999999</v>
      </c>
    </row>
    <row r="479" spans="1:46" x14ac:dyDescent="0.25">
      <c r="A479" s="65">
        <v>2021</v>
      </c>
      <c r="B479" s="65">
        <v>12</v>
      </c>
      <c r="C479" s="63">
        <v>20</v>
      </c>
      <c r="D479" s="64">
        <v>22</v>
      </c>
      <c r="E479" s="5">
        <v>1.0297639999999999</v>
      </c>
      <c r="F479" s="57">
        <v>1.0297639999999999</v>
      </c>
      <c r="G479" s="57">
        <v>0.97331599999999996</v>
      </c>
      <c r="H479" s="57">
        <v>0.973329</v>
      </c>
      <c r="I479" s="57">
        <v>0.97622299999999995</v>
      </c>
      <c r="J479" s="57">
        <v>0.97622299999999995</v>
      </c>
      <c r="K479" s="57">
        <v>0.97992000000000001</v>
      </c>
      <c r="L479" s="57">
        <v>0.97992000000000001</v>
      </c>
      <c r="M479" s="57">
        <v>1.038424</v>
      </c>
      <c r="N479" s="57">
        <v>1.038424</v>
      </c>
      <c r="O479" s="57">
        <v>1.0134879999999999</v>
      </c>
      <c r="P479" s="57">
        <v>1.0134879999999999</v>
      </c>
      <c r="Q479" s="57">
        <v>1.0254080000000001</v>
      </c>
      <c r="R479" s="57">
        <v>1.0134879999999999</v>
      </c>
      <c r="S479" s="57">
        <v>1.0134879999999999</v>
      </c>
      <c r="T479" s="57">
        <v>1.0297639999999999</v>
      </c>
      <c r="U479" s="57">
        <v>1.0297639999999999</v>
      </c>
      <c r="V479" s="57">
        <v>1.0538479999999999</v>
      </c>
      <c r="W479" s="57">
        <v>1.0840669999999999</v>
      </c>
      <c r="X479" s="57">
        <v>1.0840669999999999</v>
      </c>
      <c r="Y479" s="57">
        <v>1.0485359999999999</v>
      </c>
      <c r="Z479" s="57">
        <v>1.0485359999999999</v>
      </c>
      <c r="AA479" s="57">
        <v>0.97992000000000001</v>
      </c>
      <c r="AB479" s="57">
        <v>0.97992000000000001</v>
      </c>
      <c r="AC479" s="57">
        <v>0.967333</v>
      </c>
      <c r="AD479" s="57">
        <v>0.959727</v>
      </c>
      <c r="AE479" s="57">
        <v>1.0223850000000001</v>
      </c>
      <c r="AF479" s="57">
        <v>0.96417399999999998</v>
      </c>
      <c r="AG479" s="57">
        <v>0.96417399999999998</v>
      </c>
      <c r="AH479" s="57">
        <v>1.038424</v>
      </c>
      <c r="AI479" s="57">
        <v>1.038424</v>
      </c>
      <c r="AJ479" s="57">
        <v>1.009009</v>
      </c>
      <c r="AK479" s="57">
        <v>1.009009</v>
      </c>
      <c r="AL479" s="57">
        <v>1.0538479999999999</v>
      </c>
      <c r="AM479" s="57">
        <v>0.967333</v>
      </c>
      <c r="AN479" s="57">
        <v>0.967333</v>
      </c>
      <c r="AO479" s="57">
        <v>0.97992000000000001</v>
      </c>
      <c r="AP479" s="57">
        <v>1.0401689999999999</v>
      </c>
      <c r="AQ479" s="57">
        <v>1.0401689999999999</v>
      </c>
      <c r="AR479" s="57">
        <v>0.96445000000000003</v>
      </c>
      <c r="AS479" s="57">
        <v>0.96445000000000003</v>
      </c>
      <c r="AT479" s="57">
        <v>1.0134879999999999</v>
      </c>
    </row>
    <row r="480" spans="1:46" x14ac:dyDescent="0.25">
      <c r="A480" s="65">
        <v>2021</v>
      </c>
      <c r="B480" s="65">
        <v>12</v>
      </c>
      <c r="C480" s="63">
        <v>20</v>
      </c>
      <c r="D480" s="64">
        <v>23</v>
      </c>
      <c r="E480" s="5">
        <v>1.0297639999999999</v>
      </c>
      <c r="F480" s="57">
        <v>1.0297639999999999</v>
      </c>
      <c r="G480" s="57">
        <v>0.97331599999999996</v>
      </c>
      <c r="H480" s="57">
        <v>0.973329</v>
      </c>
      <c r="I480" s="57">
        <v>0.97622299999999995</v>
      </c>
      <c r="J480" s="57">
        <v>0.97622299999999995</v>
      </c>
      <c r="K480" s="57">
        <v>0.97992000000000001</v>
      </c>
      <c r="L480" s="57">
        <v>0.97992000000000001</v>
      </c>
      <c r="M480" s="57">
        <v>1.038424</v>
      </c>
      <c r="N480" s="57">
        <v>1.038424</v>
      </c>
      <c r="O480" s="57">
        <v>1.0134879999999999</v>
      </c>
      <c r="P480" s="57">
        <v>1.0134879999999999</v>
      </c>
      <c r="Q480" s="57">
        <v>1.0254080000000001</v>
      </c>
      <c r="R480" s="57">
        <v>1.0134879999999999</v>
      </c>
      <c r="S480" s="57">
        <v>1.0134879999999999</v>
      </c>
      <c r="T480" s="57">
        <v>1.0297639999999999</v>
      </c>
      <c r="U480" s="57">
        <v>1.0297639999999999</v>
      </c>
      <c r="V480" s="57">
        <v>1.0538479999999999</v>
      </c>
      <c r="W480" s="57">
        <v>1.0840669999999999</v>
      </c>
      <c r="X480" s="57">
        <v>1.0840669999999999</v>
      </c>
      <c r="Y480" s="57">
        <v>1.0485359999999999</v>
      </c>
      <c r="Z480" s="57">
        <v>1.0485359999999999</v>
      </c>
      <c r="AA480" s="57">
        <v>0.97992000000000001</v>
      </c>
      <c r="AB480" s="57">
        <v>0.97992000000000001</v>
      </c>
      <c r="AC480" s="57">
        <v>0.967333</v>
      </c>
      <c r="AD480" s="57">
        <v>0.959727</v>
      </c>
      <c r="AE480" s="57">
        <v>1.0223850000000001</v>
      </c>
      <c r="AF480" s="57">
        <v>0.96417399999999998</v>
      </c>
      <c r="AG480" s="57">
        <v>0.96417399999999998</v>
      </c>
      <c r="AH480" s="57">
        <v>1.038424</v>
      </c>
      <c r="AI480" s="57">
        <v>1.038424</v>
      </c>
      <c r="AJ480" s="57">
        <v>1.009009</v>
      </c>
      <c r="AK480" s="57">
        <v>1.009009</v>
      </c>
      <c r="AL480" s="57">
        <v>1.0538479999999999</v>
      </c>
      <c r="AM480" s="57">
        <v>0.967333</v>
      </c>
      <c r="AN480" s="57">
        <v>0.967333</v>
      </c>
      <c r="AO480" s="57">
        <v>0.97992000000000001</v>
      </c>
      <c r="AP480" s="57">
        <v>1.0401689999999999</v>
      </c>
      <c r="AQ480" s="57">
        <v>1.0401689999999999</v>
      </c>
      <c r="AR480" s="57">
        <v>0.96445000000000003</v>
      </c>
      <c r="AS480" s="57">
        <v>0.96445000000000003</v>
      </c>
      <c r="AT480" s="57">
        <v>1.0134879999999999</v>
      </c>
    </row>
    <row r="481" spans="1:46" x14ac:dyDescent="0.25">
      <c r="A481" s="65">
        <v>2021</v>
      </c>
      <c r="B481" s="65">
        <v>12</v>
      </c>
      <c r="C481" s="63">
        <v>20</v>
      </c>
      <c r="D481" s="64">
        <v>24</v>
      </c>
      <c r="E481" s="5">
        <v>1.0297639999999999</v>
      </c>
      <c r="F481" s="57">
        <v>1.0297639999999999</v>
      </c>
      <c r="G481" s="57">
        <v>0.97331599999999996</v>
      </c>
      <c r="H481" s="57">
        <v>0.973329</v>
      </c>
      <c r="I481" s="57">
        <v>0.97622299999999995</v>
      </c>
      <c r="J481" s="57">
        <v>0.97622299999999995</v>
      </c>
      <c r="K481" s="57">
        <v>0.97992000000000001</v>
      </c>
      <c r="L481" s="57">
        <v>0.97992000000000001</v>
      </c>
      <c r="M481" s="57">
        <v>1.038424</v>
      </c>
      <c r="N481" s="57">
        <v>1.038424</v>
      </c>
      <c r="O481" s="57">
        <v>1.0134879999999999</v>
      </c>
      <c r="P481" s="57">
        <v>1.0134879999999999</v>
      </c>
      <c r="Q481" s="57">
        <v>1.0254080000000001</v>
      </c>
      <c r="R481" s="57">
        <v>1.0134879999999999</v>
      </c>
      <c r="S481" s="57">
        <v>1.0134879999999999</v>
      </c>
      <c r="T481" s="57">
        <v>1.0297639999999999</v>
      </c>
      <c r="U481" s="57">
        <v>1.0297639999999999</v>
      </c>
      <c r="V481" s="57">
        <v>1.0538479999999999</v>
      </c>
      <c r="W481" s="57">
        <v>1.0840669999999999</v>
      </c>
      <c r="X481" s="57">
        <v>1.0840669999999999</v>
      </c>
      <c r="Y481" s="57">
        <v>1.0485359999999999</v>
      </c>
      <c r="Z481" s="57">
        <v>1.0485359999999999</v>
      </c>
      <c r="AA481" s="57">
        <v>0.97992000000000001</v>
      </c>
      <c r="AB481" s="57">
        <v>0.97992000000000001</v>
      </c>
      <c r="AC481" s="57">
        <v>0.967333</v>
      </c>
      <c r="AD481" s="57">
        <v>0.959727</v>
      </c>
      <c r="AE481" s="57">
        <v>1.0223850000000001</v>
      </c>
      <c r="AF481" s="57">
        <v>0.96417399999999998</v>
      </c>
      <c r="AG481" s="57">
        <v>0.96417399999999998</v>
      </c>
      <c r="AH481" s="57">
        <v>1.038424</v>
      </c>
      <c r="AI481" s="57">
        <v>1.038424</v>
      </c>
      <c r="AJ481" s="57">
        <v>1.009009</v>
      </c>
      <c r="AK481" s="57">
        <v>1.009009</v>
      </c>
      <c r="AL481" s="57">
        <v>1.0538479999999999</v>
      </c>
      <c r="AM481" s="57">
        <v>0.967333</v>
      </c>
      <c r="AN481" s="57">
        <v>0.967333</v>
      </c>
      <c r="AO481" s="57">
        <v>0.97992000000000001</v>
      </c>
      <c r="AP481" s="57">
        <v>1.0401689999999999</v>
      </c>
      <c r="AQ481" s="57">
        <v>1.0401689999999999</v>
      </c>
      <c r="AR481" s="57">
        <v>0.96445000000000003</v>
      </c>
      <c r="AS481" s="57">
        <v>0.96445000000000003</v>
      </c>
      <c r="AT481" s="57">
        <v>1.0134879999999999</v>
      </c>
    </row>
    <row r="482" spans="1:46" x14ac:dyDescent="0.25">
      <c r="A482" s="65">
        <v>2021</v>
      </c>
      <c r="B482" s="65">
        <v>12</v>
      </c>
      <c r="C482" s="63">
        <v>21</v>
      </c>
      <c r="D482" s="64">
        <v>1</v>
      </c>
      <c r="E482" s="5">
        <v>1.0272250000000001</v>
      </c>
      <c r="F482" s="57">
        <v>1.0272250000000001</v>
      </c>
      <c r="G482" s="57">
        <v>0.98161399999999999</v>
      </c>
      <c r="H482" s="57">
        <v>0.98161500000000002</v>
      </c>
      <c r="I482" s="57">
        <v>0.98367700000000002</v>
      </c>
      <c r="J482" s="57">
        <v>0.98367700000000002</v>
      </c>
      <c r="K482" s="57">
        <v>0.98675999999999997</v>
      </c>
      <c r="L482" s="57">
        <v>0.98675999999999997</v>
      </c>
      <c r="M482" s="57">
        <v>1.0204420000000001</v>
      </c>
      <c r="N482" s="57">
        <v>1.0204420000000001</v>
      </c>
      <c r="O482" s="57">
        <v>1.0171289999999999</v>
      </c>
      <c r="P482" s="57">
        <v>1.0171289999999999</v>
      </c>
      <c r="Q482" s="57">
        <v>1.0264720000000001</v>
      </c>
      <c r="R482" s="57">
        <v>1.0171289999999999</v>
      </c>
      <c r="S482" s="57">
        <v>1.0171289999999999</v>
      </c>
      <c r="T482" s="57">
        <v>1.0272250000000001</v>
      </c>
      <c r="U482" s="57">
        <v>1.0272250000000001</v>
      </c>
      <c r="V482" s="57">
        <v>1.0441469999999999</v>
      </c>
      <c r="W482" s="57">
        <v>1.0732999999999999</v>
      </c>
      <c r="X482" s="57">
        <v>1.0732999999999999</v>
      </c>
      <c r="Y482" s="57">
        <v>1.0401530000000001</v>
      </c>
      <c r="Z482" s="57">
        <v>1.0401530000000001</v>
      </c>
      <c r="AA482" s="57">
        <v>0.98675999999999997</v>
      </c>
      <c r="AB482" s="57">
        <v>0.98675999999999997</v>
      </c>
      <c r="AC482" s="57">
        <v>0.97795600000000005</v>
      </c>
      <c r="AD482" s="57">
        <v>0.97032499999999999</v>
      </c>
      <c r="AE482" s="57">
        <v>1.0373730000000001</v>
      </c>
      <c r="AF482" s="57">
        <v>0.97506800000000005</v>
      </c>
      <c r="AG482" s="57">
        <v>0.97506800000000005</v>
      </c>
      <c r="AH482" s="57">
        <v>1.0204420000000001</v>
      </c>
      <c r="AI482" s="57">
        <v>1.0204420000000001</v>
      </c>
      <c r="AJ482" s="57">
        <v>1.0083500000000001</v>
      </c>
      <c r="AK482" s="57">
        <v>1.0083500000000001</v>
      </c>
      <c r="AL482" s="57">
        <v>1.0441469999999999</v>
      </c>
      <c r="AM482" s="57">
        <v>0.97795600000000005</v>
      </c>
      <c r="AN482" s="57">
        <v>0.97795600000000005</v>
      </c>
      <c r="AO482" s="57">
        <v>0.98675999999999997</v>
      </c>
      <c r="AP482" s="57">
        <v>1.0117849999999999</v>
      </c>
      <c r="AQ482" s="57">
        <v>1.0117849999999999</v>
      </c>
      <c r="AR482" s="57">
        <v>0.97542300000000004</v>
      </c>
      <c r="AS482" s="57">
        <v>0.97542300000000004</v>
      </c>
      <c r="AT482" s="57">
        <v>1.0171289999999999</v>
      </c>
    </row>
    <row r="483" spans="1:46" x14ac:dyDescent="0.25">
      <c r="A483" s="65">
        <v>2021</v>
      </c>
      <c r="B483" s="65">
        <v>12</v>
      </c>
      <c r="C483" s="63">
        <v>21</v>
      </c>
      <c r="D483" s="64">
        <v>2</v>
      </c>
      <c r="E483" s="5">
        <v>1.0272250000000001</v>
      </c>
      <c r="F483" s="57">
        <v>1.0272250000000001</v>
      </c>
      <c r="G483" s="57">
        <v>0.98161399999999999</v>
      </c>
      <c r="H483" s="57">
        <v>0.98161500000000002</v>
      </c>
      <c r="I483" s="57">
        <v>0.98367700000000002</v>
      </c>
      <c r="J483" s="57">
        <v>0.98367700000000002</v>
      </c>
      <c r="K483" s="57">
        <v>0.98675999999999997</v>
      </c>
      <c r="L483" s="57">
        <v>0.98675999999999997</v>
      </c>
      <c r="M483" s="57">
        <v>1.0204420000000001</v>
      </c>
      <c r="N483" s="57">
        <v>1.0204420000000001</v>
      </c>
      <c r="O483" s="57">
        <v>1.0171289999999999</v>
      </c>
      <c r="P483" s="57">
        <v>1.0171289999999999</v>
      </c>
      <c r="Q483" s="57">
        <v>1.0264720000000001</v>
      </c>
      <c r="R483" s="57">
        <v>1.0171289999999999</v>
      </c>
      <c r="S483" s="57">
        <v>1.0171289999999999</v>
      </c>
      <c r="T483" s="57">
        <v>1.0272250000000001</v>
      </c>
      <c r="U483" s="57">
        <v>1.0272250000000001</v>
      </c>
      <c r="V483" s="57">
        <v>1.0441469999999999</v>
      </c>
      <c r="W483" s="57">
        <v>1.0732999999999999</v>
      </c>
      <c r="X483" s="57">
        <v>1.0732999999999999</v>
      </c>
      <c r="Y483" s="57">
        <v>1.0401530000000001</v>
      </c>
      <c r="Z483" s="57">
        <v>1.0401530000000001</v>
      </c>
      <c r="AA483" s="57">
        <v>0.98675999999999997</v>
      </c>
      <c r="AB483" s="57">
        <v>0.98675999999999997</v>
      </c>
      <c r="AC483" s="57">
        <v>0.97795600000000005</v>
      </c>
      <c r="AD483" s="57">
        <v>0.97032499999999999</v>
      </c>
      <c r="AE483" s="57">
        <v>1.0373730000000001</v>
      </c>
      <c r="AF483" s="57">
        <v>0.97506800000000005</v>
      </c>
      <c r="AG483" s="57">
        <v>0.97506800000000005</v>
      </c>
      <c r="AH483" s="57">
        <v>1.0204420000000001</v>
      </c>
      <c r="AI483" s="57">
        <v>1.0204420000000001</v>
      </c>
      <c r="AJ483" s="57">
        <v>1.0083500000000001</v>
      </c>
      <c r="AK483" s="57">
        <v>1.0083500000000001</v>
      </c>
      <c r="AL483" s="57">
        <v>1.0441469999999999</v>
      </c>
      <c r="AM483" s="57">
        <v>0.97795600000000005</v>
      </c>
      <c r="AN483" s="57">
        <v>0.97795600000000005</v>
      </c>
      <c r="AO483" s="57">
        <v>0.98675999999999997</v>
      </c>
      <c r="AP483" s="57">
        <v>1.0117849999999999</v>
      </c>
      <c r="AQ483" s="57">
        <v>1.0117849999999999</v>
      </c>
      <c r="AR483" s="57">
        <v>0.97542300000000004</v>
      </c>
      <c r="AS483" s="57">
        <v>0.97542300000000004</v>
      </c>
      <c r="AT483" s="57">
        <v>1.0171289999999999</v>
      </c>
    </row>
    <row r="484" spans="1:46" x14ac:dyDescent="0.25">
      <c r="A484" s="65">
        <v>2021</v>
      </c>
      <c r="B484" s="65">
        <v>12</v>
      </c>
      <c r="C484" s="63">
        <v>21</v>
      </c>
      <c r="D484" s="64">
        <v>3</v>
      </c>
      <c r="E484" s="5">
        <v>1.0272250000000001</v>
      </c>
      <c r="F484" s="57">
        <v>1.0272250000000001</v>
      </c>
      <c r="G484" s="57">
        <v>0.98161399999999999</v>
      </c>
      <c r="H484" s="57">
        <v>0.98161500000000002</v>
      </c>
      <c r="I484" s="57">
        <v>0.98367700000000002</v>
      </c>
      <c r="J484" s="57">
        <v>0.98367700000000002</v>
      </c>
      <c r="K484" s="57">
        <v>0.98675999999999997</v>
      </c>
      <c r="L484" s="57">
        <v>0.98675999999999997</v>
      </c>
      <c r="M484" s="57">
        <v>1.0204420000000001</v>
      </c>
      <c r="N484" s="57">
        <v>1.0204420000000001</v>
      </c>
      <c r="O484" s="57">
        <v>1.0171289999999999</v>
      </c>
      <c r="P484" s="57">
        <v>1.0171289999999999</v>
      </c>
      <c r="Q484" s="57">
        <v>1.0264720000000001</v>
      </c>
      <c r="R484" s="57">
        <v>1.0171289999999999</v>
      </c>
      <c r="S484" s="57">
        <v>1.0171289999999999</v>
      </c>
      <c r="T484" s="57">
        <v>1.0272250000000001</v>
      </c>
      <c r="U484" s="57">
        <v>1.0272250000000001</v>
      </c>
      <c r="V484" s="57">
        <v>1.0441469999999999</v>
      </c>
      <c r="W484" s="57">
        <v>1.0732999999999999</v>
      </c>
      <c r="X484" s="57">
        <v>1.0732999999999999</v>
      </c>
      <c r="Y484" s="57">
        <v>1.0401530000000001</v>
      </c>
      <c r="Z484" s="57">
        <v>1.0401530000000001</v>
      </c>
      <c r="AA484" s="57">
        <v>0.98675999999999997</v>
      </c>
      <c r="AB484" s="57">
        <v>0.98675999999999997</v>
      </c>
      <c r="AC484" s="57">
        <v>0.97795600000000005</v>
      </c>
      <c r="AD484" s="57">
        <v>0.97032499999999999</v>
      </c>
      <c r="AE484" s="57">
        <v>1.0373730000000001</v>
      </c>
      <c r="AF484" s="57">
        <v>0.97506800000000005</v>
      </c>
      <c r="AG484" s="57">
        <v>0.97506800000000005</v>
      </c>
      <c r="AH484" s="57">
        <v>1.0204420000000001</v>
      </c>
      <c r="AI484" s="57">
        <v>1.0204420000000001</v>
      </c>
      <c r="AJ484" s="57">
        <v>1.0083500000000001</v>
      </c>
      <c r="AK484" s="57">
        <v>1.0083500000000001</v>
      </c>
      <c r="AL484" s="57">
        <v>1.0441469999999999</v>
      </c>
      <c r="AM484" s="57">
        <v>0.97795600000000005</v>
      </c>
      <c r="AN484" s="57">
        <v>0.97795600000000005</v>
      </c>
      <c r="AO484" s="57">
        <v>0.98675999999999997</v>
      </c>
      <c r="AP484" s="57">
        <v>1.0117849999999999</v>
      </c>
      <c r="AQ484" s="57">
        <v>1.0117849999999999</v>
      </c>
      <c r="AR484" s="57">
        <v>0.97542300000000004</v>
      </c>
      <c r="AS484" s="57">
        <v>0.97542300000000004</v>
      </c>
      <c r="AT484" s="57">
        <v>1.0171289999999999</v>
      </c>
    </row>
    <row r="485" spans="1:46" x14ac:dyDescent="0.25">
      <c r="A485" s="65">
        <v>2021</v>
      </c>
      <c r="B485" s="65">
        <v>12</v>
      </c>
      <c r="C485" s="63">
        <v>21</v>
      </c>
      <c r="D485" s="64">
        <v>4</v>
      </c>
      <c r="E485" s="5">
        <v>1.0272250000000001</v>
      </c>
      <c r="F485" s="57">
        <v>1.0272250000000001</v>
      </c>
      <c r="G485" s="57">
        <v>0.98161399999999999</v>
      </c>
      <c r="H485" s="57">
        <v>0.98161500000000002</v>
      </c>
      <c r="I485" s="57">
        <v>0.98367700000000002</v>
      </c>
      <c r="J485" s="57">
        <v>0.98367700000000002</v>
      </c>
      <c r="K485" s="57">
        <v>0.98675999999999997</v>
      </c>
      <c r="L485" s="57">
        <v>0.98675999999999997</v>
      </c>
      <c r="M485" s="57">
        <v>1.0204420000000001</v>
      </c>
      <c r="N485" s="57">
        <v>1.0204420000000001</v>
      </c>
      <c r="O485" s="57">
        <v>1.0171289999999999</v>
      </c>
      <c r="P485" s="57">
        <v>1.0171289999999999</v>
      </c>
      <c r="Q485" s="57">
        <v>1.0264720000000001</v>
      </c>
      <c r="R485" s="57">
        <v>1.0171289999999999</v>
      </c>
      <c r="S485" s="57">
        <v>1.0171289999999999</v>
      </c>
      <c r="T485" s="57">
        <v>1.0272250000000001</v>
      </c>
      <c r="U485" s="57">
        <v>1.0272250000000001</v>
      </c>
      <c r="V485" s="57">
        <v>1.0441469999999999</v>
      </c>
      <c r="W485" s="57">
        <v>1.0732999999999999</v>
      </c>
      <c r="X485" s="57">
        <v>1.0732999999999999</v>
      </c>
      <c r="Y485" s="57">
        <v>1.0401530000000001</v>
      </c>
      <c r="Z485" s="57">
        <v>1.0401530000000001</v>
      </c>
      <c r="AA485" s="57">
        <v>0.98675999999999997</v>
      </c>
      <c r="AB485" s="57">
        <v>0.98675999999999997</v>
      </c>
      <c r="AC485" s="57">
        <v>0.97795600000000005</v>
      </c>
      <c r="AD485" s="57">
        <v>0.97032499999999999</v>
      </c>
      <c r="AE485" s="57">
        <v>1.0373730000000001</v>
      </c>
      <c r="AF485" s="57">
        <v>0.97506800000000005</v>
      </c>
      <c r="AG485" s="57">
        <v>0.97506800000000005</v>
      </c>
      <c r="AH485" s="57">
        <v>1.0204420000000001</v>
      </c>
      <c r="AI485" s="57">
        <v>1.0204420000000001</v>
      </c>
      <c r="AJ485" s="57">
        <v>1.0083500000000001</v>
      </c>
      <c r="AK485" s="57">
        <v>1.0083500000000001</v>
      </c>
      <c r="AL485" s="57">
        <v>1.0441469999999999</v>
      </c>
      <c r="AM485" s="57">
        <v>0.97795600000000005</v>
      </c>
      <c r="AN485" s="57">
        <v>0.97795600000000005</v>
      </c>
      <c r="AO485" s="57">
        <v>0.98675999999999997</v>
      </c>
      <c r="AP485" s="57">
        <v>1.0117849999999999</v>
      </c>
      <c r="AQ485" s="57">
        <v>1.0117849999999999</v>
      </c>
      <c r="AR485" s="57">
        <v>0.97542300000000004</v>
      </c>
      <c r="AS485" s="57">
        <v>0.97542300000000004</v>
      </c>
      <c r="AT485" s="57">
        <v>1.0171289999999999</v>
      </c>
    </row>
    <row r="486" spans="1:46" x14ac:dyDescent="0.25">
      <c r="A486" s="65">
        <v>2021</v>
      </c>
      <c r="B486" s="65">
        <v>12</v>
      </c>
      <c r="C486" s="63">
        <v>21</v>
      </c>
      <c r="D486" s="64">
        <v>5</v>
      </c>
      <c r="E486" s="5">
        <v>1.0272250000000001</v>
      </c>
      <c r="F486" s="57">
        <v>1.0272250000000001</v>
      </c>
      <c r="G486" s="57">
        <v>0.98161399999999999</v>
      </c>
      <c r="H486" s="57">
        <v>0.98161500000000002</v>
      </c>
      <c r="I486" s="57">
        <v>0.98367700000000002</v>
      </c>
      <c r="J486" s="57">
        <v>0.98367700000000002</v>
      </c>
      <c r="K486" s="57">
        <v>0.98675999999999997</v>
      </c>
      <c r="L486" s="57">
        <v>0.98675999999999997</v>
      </c>
      <c r="M486" s="57">
        <v>1.0204420000000001</v>
      </c>
      <c r="N486" s="57">
        <v>1.0204420000000001</v>
      </c>
      <c r="O486" s="57">
        <v>1.0171289999999999</v>
      </c>
      <c r="P486" s="57">
        <v>1.0171289999999999</v>
      </c>
      <c r="Q486" s="57">
        <v>1.0264720000000001</v>
      </c>
      <c r="R486" s="57">
        <v>1.0171289999999999</v>
      </c>
      <c r="S486" s="57">
        <v>1.0171289999999999</v>
      </c>
      <c r="T486" s="57">
        <v>1.0272250000000001</v>
      </c>
      <c r="U486" s="57">
        <v>1.0272250000000001</v>
      </c>
      <c r="V486" s="57">
        <v>1.0441469999999999</v>
      </c>
      <c r="W486" s="57">
        <v>1.0732999999999999</v>
      </c>
      <c r="X486" s="57">
        <v>1.0732999999999999</v>
      </c>
      <c r="Y486" s="57">
        <v>1.0401530000000001</v>
      </c>
      <c r="Z486" s="57">
        <v>1.0401530000000001</v>
      </c>
      <c r="AA486" s="57">
        <v>0.98675999999999997</v>
      </c>
      <c r="AB486" s="57">
        <v>0.98675999999999997</v>
      </c>
      <c r="AC486" s="57">
        <v>0.97795600000000005</v>
      </c>
      <c r="AD486" s="57">
        <v>0.97032499999999999</v>
      </c>
      <c r="AE486" s="57">
        <v>1.0373730000000001</v>
      </c>
      <c r="AF486" s="57">
        <v>0.97506800000000005</v>
      </c>
      <c r="AG486" s="57">
        <v>0.97506800000000005</v>
      </c>
      <c r="AH486" s="57">
        <v>1.0204420000000001</v>
      </c>
      <c r="AI486" s="57">
        <v>1.0204420000000001</v>
      </c>
      <c r="AJ486" s="57">
        <v>1.0083500000000001</v>
      </c>
      <c r="AK486" s="57">
        <v>1.0083500000000001</v>
      </c>
      <c r="AL486" s="57">
        <v>1.0441469999999999</v>
      </c>
      <c r="AM486" s="57">
        <v>0.97795600000000005</v>
      </c>
      <c r="AN486" s="57">
        <v>0.97795600000000005</v>
      </c>
      <c r="AO486" s="57">
        <v>0.98675999999999997</v>
      </c>
      <c r="AP486" s="57">
        <v>1.0117849999999999</v>
      </c>
      <c r="AQ486" s="57">
        <v>1.0117849999999999</v>
      </c>
      <c r="AR486" s="57">
        <v>0.97542300000000004</v>
      </c>
      <c r="AS486" s="57">
        <v>0.97542300000000004</v>
      </c>
      <c r="AT486" s="57">
        <v>1.0171289999999999</v>
      </c>
    </row>
    <row r="487" spans="1:46" x14ac:dyDescent="0.25">
      <c r="A487" s="65">
        <v>2021</v>
      </c>
      <c r="B487" s="65">
        <v>12</v>
      </c>
      <c r="C487" s="63">
        <v>21</v>
      </c>
      <c r="D487" s="64">
        <v>6</v>
      </c>
      <c r="E487" s="5">
        <v>1.0272250000000001</v>
      </c>
      <c r="F487" s="57">
        <v>1.0272250000000001</v>
      </c>
      <c r="G487" s="57">
        <v>0.98161399999999999</v>
      </c>
      <c r="H487" s="57">
        <v>0.98161500000000002</v>
      </c>
      <c r="I487" s="57">
        <v>0.98367700000000002</v>
      </c>
      <c r="J487" s="57">
        <v>0.98367700000000002</v>
      </c>
      <c r="K487" s="57">
        <v>0.98675999999999997</v>
      </c>
      <c r="L487" s="57">
        <v>0.98675999999999997</v>
      </c>
      <c r="M487" s="57">
        <v>1.0204420000000001</v>
      </c>
      <c r="N487" s="57">
        <v>1.0204420000000001</v>
      </c>
      <c r="O487" s="57">
        <v>1.0171289999999999</v>
      </c>
      <c r="P487" s="57">
        <v>1.0171289999999999</v>
      </c>
      <c r="Q487" s="57">
        <v>1.0264720000000001</v>
      </c>
      <c r="R487" s="57">
        <v>1.0171289999999999</v>
      </c>
      <c r="S487" s="57">
        <v>1.0171289999999999</v>
      </c>
      <c r="T487" s="57">
        <v>1.0272250000000001</v>
      </c>
      <c r="U487" s="57">
        <v>1.0272250000000001</v>
      </c>
      <c r="V487" s="57">
        <v>1.0441469999999999</v>
      </c>
      <c r="W487" s="57">
        <v>1.0732999999999999</v>
      </c>
      <c r="X487" s="57">
        <v>1.0732999999999999</v>
      </c>
      <c r="Y487" s="57">
        <v>1.0401530000000001</v>
      </c>
      <c r="Z487" s="57">
        <v>1.0401530000000001</v>
      </c>
      <c r="AA487" s="57">
        <v>0.98675999999999997</v>
      </c>
      <c r="AB487" s="57">
        <v>0.98675999999999997</v>
      </c>
      <c r="AC487" s="57">
        <v>0.97795600000000005</v>
      </c>
      <c r="AD487" s="57">
        <v>0.97032499999999999</v>
      </c>
      <c r="AE487" s="57">
        <v>1.0373730000000001</v>
      </c>
      <c r="AF487" s="57">
        <v>0.97506800000000005</v>
      </c>
      <c r="AG487" s="57">
        <v>0.97506800000000005</v>
      </c>
      <c r="AH487" s="57">
        <v>1.0204420000000001</v>
      </c>
      <c r="AI487" s="57">
        <v>1.0204420000000001</v>
      </c>
      <c r="AJ487" s="57">
        <v>1.0083500000000001</v>
      </c>
      <c r="AK487" s="57">
        <v>1.0083500000000001</v>
      </c>
      <c r="AL487" s="57">
        <v>1.0441469999999999</v>
      </c>
      <c r="AM487" s="57">
        <v>0.97795600000000005</v>
      </c>
      <c r="AN487" s="57">
        <v>0.97795600000000005</v>
      </c>
      <c r="AO487" s="57">
        <v>0.98675999999999997</v>
      </c>
      <c r="AP487" s="57">
        <v>1.0117849999999999</v>
      </c>
      <c r="AQ487" s="57">
        <v>1.0117849999999999</v>
      </c>
      <c r="AR487" s="57">
        <v>0.97542300000000004</v>
      </c>
      <c r="AS487" s="57">
        <v>0.97542300000000004</v>
      </c>
      <c r="AT487" s="57">
        <v>1.0171289999999999</v>
      </c>
    </row>
    <row r="488" spans="1:46" x14ac:dyDescent="0.25">
      <c r="A488" s="65">
        <v>2021</v>
      </c>
      <c r="B488" s="65">
        <v>12</v>
      </c>
      <c r="C488" s="63">
        <v>21</v>
      </c>
      <c r="D488" s="64">
        <v>7</v>
      </c>
      <c r="E488" s="5">
        <v>1.0272250000000001</v>
      </c>
      <c r="F488" s="57">
        <v>1.0272250000000001</v>
      </c>
      <c r="G488" s="57">
        <v>0.98161399999999999</v>
      </c>
      <c r="H488" s="57">
        <v>0.98161500000000002</v>
      </c>
      <c r="I488" s="57">
        <v>0.98367700000000002</v>
      </c>
      <c r="J488" s="57">
        <v>0.98367700000000002</v>
      </c>
      <c r="K488" s="57">
        <v>0.98675999999999997</v>
      </c>
      <c r="L488" s="57">
        <v>0.98675999999999997</v>
      </c>
      <c r="M488" s="57">
        <v>1.0204420000000001</v>
      </c>
      <c r="N488" s="57">
        <v>1.0204420000000001</v>
      </c>
      <c r="O488" s="57">
        <v>1.0171289999999999</v>
      </c>
      <c r="P488" s="57">
        <v>1.0171289999999999</v>
      </c>
      <c r="Q488" s="57">
        <v>1.0264720000000001</v>
      </c>
      <c r="R488" s="57">
        <v>1.0171289999999999</v>
      </c>
      <c r="S488" s="57">
        <v>1.0171289999999999</v>
      </c>
      <c r="T488" s="57">
        <v>1.0272250000000001</v>
      </c>
      <c r="U488" s="57">
        <v>1.0272250000000001</v>
      </c>
      <c r="V488" s="57">
        <v>1.0441469999999999</v>
      </c>
      <c r="W488" s="57">
        <v>1.0732999999999999</v>
      </c>
      <c r="X488" s="57">
        <v>1.0732999999999999</v>
      </c>
      <c r="Y488" s="57">
        <v>1.0401530000000001</v>
      </c>
      <c r="Z488" s="57">
        <v>1.0401530000000001</v>
      </c>
      <c r="AA488" s="57">
        <v>0.98675999999999997</v>
      </c>
      <c r="AB488" s="57">
        <v>0.98675999999999997</v>
      </c>
      <c r="AC488" s="57">
        <v>0.97795600000000005</v>
      </c>
      <c r="AD488" s="57">
        <v>0.97032499999999999</v>
      </c>
      <c r="AE488" s="57">
        <v>1.0373730000000001</v>
      </c>
      <c r="AF488" s="57">
        <v>0.97506800000000005</v>
      </c>
      <c r="AG488" s="57">
        <v>0.97506800000000005</v>
      </c>
      <c r="AH488" s="57">
        <v>1.0204420000000001</v>
      </c>
      <c r="AI488" s="57">
        <v>1.0204420000000001</v>
      </c>
      <c r="AJ488" s="57">
        <v>1.0083500000000001</v>
      </c>
      <c r="AK488" s="57">
        <v>1.0083500000000001</v>
      </c>
      <c r="AL488" s="57">
        <v>1.0441469999999999</v>
      </c>
      <c r="AM488" s="57">
        <v>0.97795600000000005</v>
      </c>
      <c r="AN488" s="57">
        <v>0.97795600000000005</v>
      </c>
      <c r="AO488" s="57">
        <v>0.98675999999999997</v>
      </c>
      <c r="AP488" s="57">
        <v>1.0117849999999999</v>
      </c>
      <c r="AQ488" s="57">
        <v>1.0117849999999999</v>
      </c>
      <c r="AR488" s="57">
        <v>0.97542300000000004</v>
      </c>
      <c r="AS488" s="57">
        <v>0.97542300000000004</v>
      </c>
      <c r="AT488" s="57">
        <v>1.0171289999999999</v>
      </c>
    </row>
    <row r="489" spans="1:46" x14ac:dyDescent="0.25">
      <c r="A489" s="65">
        <v>2021</v>
      </c>
      <c r="B489" s="65">
        <v>12</v>
      </c>
      <c r="C489" s="63">
        <v>21</v>
      </c>
      <c r="D489" s="64">
        <v>8</v>
      </c>
      <c r="E489" s="5">
        <v>1.0272250000000001</v>
      </c>
      <c r="F489" s="57">
        <v>1.0272250000000001</v>
      </c>
      <c r="G489" s="57">
        <v>0.98161399999999999</v>
      </c>
      <c r="H489" s="57">
        <v>0.98161500000000002</v>
      </c>
      <c r="I489" s="57">
        <v>0.98367700000000002</v>
      </c>
      <c r="J489" s="57">
        <v>0.98367700000000002</v>
      </c>
      <c r="K489" s="57">
        <v>0.98675999999999997</v>
      </c>
      <c r="L489" s="57">
        <v>0.98675999999999997</v>
      </c>
      <c r="M489" s="57">
        <v>1.0204420000000001</v>
      </c>
      <c r="N489" s="57">
        <v>1.0204420000000001</v>
      </c>
      <c r="O489" s="57">
        <v>1.0171289999999999</v>
      </c>
      <c r="P489" s="57">
        <v>1.0171289999999999</v>
      </c>
      <c r="Q489" s="57">
        <v>1.0264720000000001</v>
      </c>
      <c r="R489" s="57">
        <v>1.0171289999999999</v>
      </c>
      <c r="S489" s="57">
        <v>1.0171289999999999</v>
      </c>
      <c r="T489" s="57">
        <v>1.0272250000000001</v>
      </c>
      <c r="U489" s="57">
        <v>1.0272250000000001</v>
      </c>
      <c r="V489" s="57">
        <v>1.0441469999999999</v>
      </c>
      <c r="W489" s="57">
        <v>1.0732999999999999</v>
      </c>
      <c r="X489" s="57">
        <v>1.0732999999999999</v>
      </c>
      <c r="Y489" s="57">
        <v>1.0401530000000001</v>
      </c>
      <c r="Z489" s="57">
        <v>1.0401530000000001</v>
      </c>
      <c r="AA489" s="57">
        <v>0.98675999999999997</v>
      </c>
      <c r="AB489" s="57">
        <v>0.98675999999999997</v>
      </c>
      <c r="AC489" s="57">
        <v>0.97795600000000005</v>
      </c>
      <c r="AD489" s="57">
        <v>0.97032499999999999</v>
      </c>
      <c r="AE489" s="57">
        <v>1.0373730000000001</v>
      </c>
      <c r="AF489" s="57">
        <v>0.97506800000000005</v>
      </c>
      <c r="AG489" s="57">
        <v>0.97506800000000005</v>
      </c>
      <c r="AH489" s="57">
        <v>1.0204420000000001</v>
      </c>
      <c r="AI489" s="57">
        <v>1.0204420000000001</v>
      </c>
      <c r="AJ489" s="57">
        <v>1.0083500000000001</v>
      </c>
      <c r="AK489" s="57">
        <v>1.0083500000000001</v>
      </c>
      <c r="AL489" s="57">
        <v>1.0441469999999999</v>
      </c>
      <c r="AM489" s="57">
        <v>0.97795600000000005</v>
      </c>
      <c r="AN489" s="57">
        <v>0.97795600000000005</v>
      </c>
      <c r="AO489" s="57">
        <v>0.98675999999999997</v>
      </c>
      <c r="AP489" s="57">
        <v>1.0117849999999999</v>
      </c>
      <c r="AQ489" s="57">
        <v>1.0117849999999999</v>
      </c>
      <c r="AR489" s="57">
        <v>0.97542300000000004</v>
      </c>
      <c r="AS489" s="57">
        <v>0.97542300000000004</v>
      </c>
      <c r="AT489" s="57">
        <v>1.0171289999999999</v>
      </c>
    </row>
    <row r="490" spans="1:46" x14ac:dyDescent="0.25">
      <c r="A490" s="65">
        <v>2021</v>
      </c>
      <c r="B490" s="65">
        <v>12</v>
      </c>
      <c r="C490" s="63">
        <v>21</v>
      </c>
      <c r="D490" s="64">
        <v>9</v>
      </c>
      <c r="E490" s="5">
        <v>1.0272250000000001</v>
      </c>
      <c r="F490" s="57">
        <v>1.0272250000000001</v>
      </c>
      <c r="G490" s="57">
        <v>0.98161399999999999</v>
      </c>
      <c r="H490" s="57">
        <v>0.98161500000000002</v>
      </c>
      <c r="I490" s="57">
        <v>0.98367700000000002</v>
      </c>
      <c r="J490" s="57">
        <v>0.98367700000000002</v>
      </c>
      <c r="K490" s="57">
        <v>0.98675999999999997</v>
      </c>
      <c r="L490" s="57">
        <v>0.98675999999999997</v>
      </c>
      <c r="M490" s="57">
        <v>1.0204420000000001</v>
      </c>
      <c r="N490" s="57">
        <v>1.0204420000000001</v>
      </c>
      <c r="O490" s="57">
        <v>1.0171289999999999</v>
      </c>
      <c r="P490" s="57">
        <v>1.0171289999999999</v>
      </c>
      <c r="Q490" s="57">
        <v>1.0264720000000001</v>
      </c>
      <c r="R490" s="57">
        <v>1.0171289999999999</v>
      </c>
      <c r="S490" s="57">
        <v>1.0171289999999999</v>
      </c>
      <c r="T490" s="57">
        <v>1.0272250000000001</v>
      </c>
      <c r="U490" s="57">
        <v>1.0272250000000001</v>
      </c>
      <c r="V490" s="57">
        <v>1.0441469999999999</v>
      </c>
      <c r="W490" s="57">
        <v>1.0732999999999999</v>
      </c>
      <c r="X490" s="57">
        <v>1.0732999999999999</v>
      </c>
      <c r="Y490" s="57">
        <v>1.0401530000000001</v>
      </c>
      <c r="Z490" s="57">
        <v>1.0401530000000001</v>
      </c>
      <c r="AA490" s="57">
        <v>0.98675999999999997</v>
      </c>
      <c r="AB490" s="57">
        <v>0.98675999999999997</v>
      </c>
      <c r="AC490" s="57">
        <v>0.97795600000000005</v>
      </c>
      <c r="AD490" s="57">
        <v>0.97032499999999999</v>
      </c>
      <c r="AE490" s="57">
        <v>1.0373730000000001</v>
      </c>
      <c r="AF490" s="57">
        <v>0.97506800000000005</v>
      </c>
      <c r="AG490" s="57">
        <v>0.97506800000000005</v>
      </c>
      <c r="AH490" s="57">
        <v>1.0204420000000001</v>
      </c>
      <c r="AI490" s="57">
        <v>1.0204420000000001</v>
      </c>
      <c r="AJ490" s="57">
        <v>1.0083500000000001</v>
      </c>
      <c r="AK490" s="57">
        <v>1.0083500000000001</v>
      </c>
      <c r="AL490" s="57">
        <v>1.0441469999999999</v>
      </c>
      <c r="AM490" s="57">
        <v>0.97795600000000005</v>
      </c>
      <c r="AN490" s="57">
        <v>0.97795600000000005</v>
      </c>
      <c r="AO490" s="57">
        <v>0.98675999999999997</v>
      </c>
      <c r="AP490" s="57">
        <v>1.0117849999999999</v>
      </c>
      <c r="AQ490" s="57">
        <v>1.0117849999999999</v>
      </c>
      <c r="AR490" s="57">
        <v>0.97542300000000004</v>
      </c>
      <c r="AS490" s="57">
        <v>0.97542300000000004</v>
      </c>
      <c r="AT490" s="57">
        <v>1.0171289999999999</v>
      </c>
    </row>
    <row r="491" spans="1:46" x14ac:dyDescent="0.25">
      <c r="A491" s="65">
        <v>2021</v>
      </c>
      <c r="B491" s="65">
        <v>12</v>
      </c>
      <c r="C491" s="63">
        <v>21</v>
      </c>
      <c r="D491" s="64">
        <v>10</v>
      </c>
      <c r="E491" s="5">
        <v>1.0272250000000001</v>
      </c>
      <c r="F491" s="57">
        <v>1.0272250000000001</v>
      </c>
      <c r="G491" s="57">
        <v>0.98161399999999999</v>
      </c>
      <c r="H491" s="57">
        <v>0.98161500000000002</v>
      </c>
      <c r="I491" s="57">
        <v>0.98367700000000002</v>
      </c>
      <c r="J491" s="57">
        <v>0.98367700000000002</v>
      </c>
      <c r="K491" s="57">
        <v>0.98675999999999997</v>
      </c>
      <c r="L491" s="57">
        <v>0.98675999999999997</v>
      </c>
      <c r="M491" s="57">
        <v>1.0204420000000001</v>
      </c>
      <c r="N491" s="57">
        <v>1.0204420000000001</v>
      </c>
      <c r="O491" s="57">
        <v>1.0171289999999999</v>
      </c>
      <c r="P491" s="57">
        <v>1.0171289999999999</v>
      </c>
      <c r="Q491" s="57">
        <v>1.0264720000000001</v>
      </c>
      <c r="R491" s="57">
        <v>1.0171289999999999</v>
      </c>
      <c r="S491" s="57">
        <v>1.0171289999999999</v>
      </c>
      <c r="T491" s="57">
        <v>1.0272250000000001</v>
      </c>
      <c r="U491" s="57">
        <v>1.0272250000000001</v>
      </c>
      <c r="V491" s="57">
        <v>1.0441469999999999</v>
      </c>
      <c r="W491" s="57">
        <v>1.0732999999999999</v>
      </c>
      <c r="X491" s="57">
        <v>1.0732999999999999</v>
      </c>
      <c r="Y491" s="57">
        <v>1.0401530000000001</v>
      </c>
      <c r="Z491" s="57">
        <v>1.0401530000000001</v>
      </c>
      <c r="AA491" s="57">
        <v>0.98675999999999997</v>
      </c>
      <c r="AB491" s="57">
        <v>0.98675999999999997</v>
      </c>
      <c r="AC491" s="57">
        <v>0.97795600000000005</v>
      </c>
      <c r="AD491" s="57">
        <v>0.97032499999999999</v>
      </c>
      <c r="AE491" s="57">
        <v>1.0373730000000001</v>
      </c>
      <c r="AF491" s="57">
        <v>0.97506800000000005</v>
      </c>
      <c r="AG491" s="57">
        <v>0.97506800000000005</v>
      </c>
      <c r="AH491" s="57">
        <v>1.0204420000000001</v>
      </c>
      <c r="AI491" s="57">
        <v>1.0204420000000001</v>
      </c>
      <c r="AJ491" s="57">
        <v>1.0083500000000001</v>
      </c>
      <c r="AK491" s="57">
        <v>1.0083500000000001</v>
      </c>
      <c r="AL491" s="57">
        <v>1.0441469999999999</v>
      </c>
      <c r="AM491" s="57">
        <v>0.97795600000000005</v>
      </c>
      <c r="AN491" s="57">
        <v>0.97795600000000005</v>
      </c>
      <c r="AO491" s="57">
        <v>0.98675999999999997</v>
      </c>
      <c r="AP491" s="57">
        <v>1.0117849999999999</v>
      </c>
      <c r="AQ491" s="57">
        <v>1.0117849999999999</v>
      </c>
      <c r="AR491" s="57">
        <v>0.97542300000000004</v>
      </c>
      <c r="AS491" s="57">
        <v>0.97542300000000004</v>
      </c>
      <c r="AT491" s="57">
        <v>1.0171289999999999</v>
      </c>
    </row>
    <row r="492" spans="1:46" x14ac:dyDescent="0.25">
      <c r="A492" s="65">
        <v>2021</v>
      </c>
      <c r="B492" s="65">
        <v>12</v>
      </c>
      <c r="C492" s="63">
        <v>21</v>
      </c>
      <c r="D492" s="64">
        <v>11</v>
      </c>
      <c r="E492" s="5">
        <v>1.0272250000000001</v>
      </c>
      <c r="F492" s="57">
        <v>1.0272250000000001</v>
      </c>
      <c r="G492" s="57">
        <v>0.98161399999999999</v>
      </c>
      <c r="H492" s="57">
        <v>0.98161500000000002</v>
      </c>
      <c r="I492" s="57">
        <v>0.98367700000000002</v>
      </c>
      <c r="J492" s="57">
        <v>0.98367700000000002</v>
      </c>
      <c r="K492" s="57">
        <v>0.98675999999999997</v>
      </c>
      <c r="L492" s="57">
        <v>0.98675999999999997</v>
      </c>
      <c r="M492" s="57">
        <v>1.0204420000000001</v>
      </c>
      <c r="N492" s="57">
        <v>1.0204420000000001</v>
      </c>
      <c r="O492" s="57">
        <v>1.0171289999999999</v>
      </c>
      <c r="P492" s="57">
        <v>1.0171289999999999</v>
      </c>
      <c r="Q492" s="57">
        <v>1.0264720000000001</v>
      </c>
      <c r="R492" s="57">
        <v>1.0171289999999999</v>
      </c>
      <c r="S492" s="57">
        <v>1.0171289999999999</v>
      </c>
      <c r="T492" s="57">
        <v>1.0272250000000001</v>
      </c>
      <c r="U492" s="57">
        <v>1.0272250000000001</v>
      </c>
      <c r="V492" s="57">
        <v>1.0441469999999999</v>
      </c>
      <c r="W492" s="57">
        <v>1.0732999999999999</v>
      </c>
      <c r="X492" s="57">
        <v>1.0732999999999999</v>
      </c>
      <c r="Y492" s="57">
        <v>1.0401530000000001</v>
      </c>
      <c r="Z492" s="57">
        <v>1.0401530000000001</v>
      </c>
      <c r="AA492" s="57">
        <v>0.98675999999999997</v>
      </c>
      <c r="AB492" s="57">
        <v>0.98675999999999997</v>
      </c>
      <c r="AC492" s="57">
        <v>0.97795600000000005</v>
      </c>
      <c r="AD492" s="57">
        <v>0.97032499999999999</v>
      </c>
      <c r="AE492" s="57">
        <v>1.0373730000000001</v>
      </c>
      <c r="AF492" s="57">
        <v>0.97506800000000005</v>
      </c>
      <c r="AG492" s="57">
        <v>0.97506800000000005</v>
      </c>
      <c r="AH492" s="57">
        <v>1.0204420000000001</v>
      </c>
      <c r="AI492" s="57">
        <v>1.0204420000000001</v>
      </c>
      <c r="AJ492" s="57">
        <v>1.0083500000000001</v>
      </c>
      <c r="AK492" s="57">
        <v>1.0083500000000001</v>
      </c>
      <c r="AL492" s="57">
        <v>1.0441469999999999</v>
      </c>
      <c r="AM492" s="57">
        <v>0.97795600000000005</v>
      </c>
      <c r="AN492" s="57">
        <v>0.97795600000000005</v>
      </c>
      <c r="AO492" s="57">
        <v>0.98675999999999997</v>
      </c>
      <c r="AP492" s="57">
        <v>1.0117849999999999</v>
      </c>
      <c r="AQ492" s="57">
        <v>1.0117849999999999</v>
      </c>
      <c r="AR492" s="57">
        <v>0.97542300000000004</v>
      </c>
      <c r="AS492" s="57">
        <v>0.97542300000000004</v>
      </c>
      <c r="AT492" s="57">
        <v>1.0171289999999999</v>
      </c>
    </row>
    <row r="493" spans="1:46" x14ac:dyDescent="0.25">
      <c r="A493" s="65">
        <v>2021</v>
      </c>
      <c r="B493" s="65">
        <v>12</v>
      </c>
      <c r="C493" s="63">
        <v>21</v>
      </c>
      <c r="D493" s="64">
        <v>12</v>
      </c>
      <c r="E493" s="5">
        <v>1.0272250000000001</v>
      </c>
      <c r="F493" s="57">
        <v>1.0272250000000001</v>
      </c>
      <c r="G493" s="57">
        <v>0.98161399999999999</v>
      </c>
      <c r="H493" s="57">
        <v>0.98161500000000002</v>
      </c>
      <c r="I493" s="57">
        <v>0.98367700000000002</v>
      </c>
      <c r="J493" s="57">
        <v>0.98367700000000002</v>
      </c>
      <c r="K493" s="57">
        <v>0.98675999999999997</v>
      </c>
      <c r="L493" s="57">
        <v>0.98675999999999997</v>
      </c>
      <c r="M493" s="57">
        <v>1.0204420000000001</v>
      </c>
      <c r="N493" s="57">
        <v>1.0204420000000001</v>
      </c>
      <c r="O493" s="57">
        <v>1.0171289999999999</v>
      </c>
      <c r="P493" s="57">
        <v>1.0171289999999999</v>
      </c>
      <c r="Q493" s="57">
        <v>1.0264720000000001</v>
      </c>
      <c r="R493" s="57">
        <v>1.0171289999999999</v>
      </c>
      <c r="S493" s="57">
        <v>1.0171289999999999</v>
      </c>
      <c r="T493" s="57">
        <v>1.0272250000000001</v>
      </c>
      <c r="U493" s="57">
        <v>1.0272250000000001</v>
      </c>
      <c r="V493" s="57">
        <v>1.0441469999999999</v>
      </c>
      <c r="W493" s="57">
        <v>1.0732999999999999</v>
      </c>
      <c r="X493" s="57">
        <v>1.0732999999999999</v>
      </c>
      <c r="Y493" s="57">
        <v>1.0401530000000001</v>
      </c>
      <c r="Z493" s="57">
        <v>1.0401530000000001</v>
      </c>
      <c r="AA493" s="57">
        <v>0.98675999999999997</v>
      </c>
      <c r="AB493" s="57">
        <v>0.98675999999999997</v>
      </c>
      <c r="AC493" s="57">
        <v>0.97795600000000005</v>
      </c>
      <c r="AD493" s="57">
        <v>0.97032499999999999</v>
      </c>
      <c r="AE493" s="57">
        <v>1.0373730000000001</v>
      </c>
      <c r="AF493" s="57">
        <v>0.97506800000000005</v>
      </c>
      <c r="AG493" s="57">
        <v>0.97506800000000005</v>
      </c>
      <c r="AH493" s="57">
        <v>1.0204420000000001</v>
      </c>
      <c r="AI493" s="57">
        <v>1.0204420000000001</v>
      </c>
      <c r="AJ493" s="57">
        <v>1.0083500000000001</v>
      </c>
      <c r="AK493" s="57">
        <v>1.0083500000000001</v>
      </c>
      <c r="AL493" s="57">
        <v>1.0441469999999999</v>
      </c>
      <c r="AM493" s="57">
        <v>0.97795600000000005</v>
      </c>
      <c r="AN493" s="57">
        <v>0.97795600000000005</v>
      </c>
      <c r="AO493" s="57">
        <v>0.98675999999999997</v>
      </c>
      <c r="AP493" s="57">
        <v>1.0117849999999999</v>
      </c>
      <c r="AQ493" s="57">
        <v>1.0117849999999999</v>
      </c>
      <c r="AR493" s="57">
        <v>0.97542300000000004</v>
      </c>
      <c r="AS493" s="57">
        <v>0.97542300000000004</v>
      </c>
      <c r="AT493" s="57">
        <v>1.0171289999999999</v>
      </c>
    </row>
    <row r="494" spans="1:46" x14ac:dyDescent="0.25">
      <c r="A494" s="65">
        <v>2021</v>
      </c>
      <c r="B494" s="65">
        <v>12</v>
      </c>
      <c r="C494" s="63">
        <v>21</v>
      </c>
      <c r="D494" s="64">
        <v>13</v>
      </c>
      <c r="E494" s="5">
        <v>1.0272250000000001</v>
      </c>
      <c r="F494" s="57">
        <v>1.0272250000000001</v>
      </c>
      <c r="G494" s="57">
        <v>0.98161399999999999</v>
      </c>
      <c r="H494" s="57">
        <v>0.98161500000000002</v>
      </c>
      <c r="I494" s="57">
        <v>0.98367700000000002</v>
      </c>
      <c r="J494" s="57">
        <v>0.98367700000000002</v>
      </c>
      <c r="K494" s="57">
        <v>0.98675999999999997</v>
      </c>
      <c r="L494" s="57">
        <v>0.98675999999999997</v>
      </c>
      <c r="M494" s="57">
        <v>1.0204420000000001</v>
      </c>
      <c r="N494" s="57">
        <v>1.0204420000000001</v>
      </c>
      <c r="O494" s="57">
        <v>1.0171289999999999</v>
      </c>
      <c r="P494" s="57">
        <v>1.0171289999999999</v>
      </c>
      <c r="Q494" s="57">
        <v>1.0264720000000001</v>
      </c>
      <c r="R494" s="57">
        <v>1.0171289999999999</v>
      </c>
      <c r="S494" s="57">
        <v>1.0171289999999999</v>
      </c>
      <c r="T494" s="57">
        <v>1.0272250000000001</v>
      </c>
      <c r="U494" s="57">
        <v>1.0272250000000001</v>
      </c>
      <c r="V494" s="57">
        <v>1.0441469999999999</v>
      </c>
      <c r="W494" s="57">
        <v>1.0732999999999999</v>
      </c>
      <c r="X494" s="57">
        <v>1.0732999999999999</v>
      </c>
      <c r="Y494" s="57">
        <v>1.0401530000000001</v>
      </c>
      <c r="Z494" s="57">
        <v>1.0401530000000001</v>
      </c>
      <c r="AA494" s="57">
        <v>0.98675999999999997</v>
      </c>
      <c r="AB494" s="57">
        <v>0.98675999999999997</v>
      </c>
      <c r="AC494" s="57">
        <v>0.97795600000000005</v>
      </c>
      <c r="AD494" s="57">
        <v>0.97032499999999999</v>
      </c>
      <c r="AE494" s="57">
        <v>1.0373730000000001</v>
      </c>
      <c r="AF494" s="57">
        <v>0.97506800000000005</v>
      </c>
      <c r="AG494" s="57">
        <v>0.97506800000000005</v>
      </c>
      <c r="AH494" s="57">
        <v>1.0204420000000001</v>
      </c>
      <c r="AI494" s="57">
        <v>1.0204420000000001</v>
      </c>
      <c r="AJ494" s="57">
        <v>1.0083500000000001</v>
      </c>
      <c r="AK494" s="57">
        <v>1.0083500000000001</v>
      </c>
      <c r="AL494" s="57">
        <v>1.0441469999999999</v>
      </c>
      <c r="AM494" s="57">
        <v>0.97795600000000005</v>
      </c>
      <c r="AN494" s="57">
        <v>0.97795600000000005</v>
      </c>
      <c r="AO494" s="57">
        <v>0.98675999999999997</v>
      </c>
      <c r="AP494" s="57">
        <v>1.0117849999999999</v>
      </c>
      <c r="AQ494" s="57">
        <v>1.0117849999999999</v>
      </c>
      <c r="AR494" s="57">
        <v>0.97542300000000004</v>
      </c>
      <c r="AS494" s="57">
        <v>0.97542300000000004</v>
      </c>
      <c r="AT494" s="57">
        <v>1.0171289999999999</v>
      </c>
    </row>
    <row r="495" spans="1:46" x14ac:dyDescent="0.25">
      <c r="A495" s="65">
        <v>2021</v>
      </c>
      <c r="B495" s="65">
        <v>12</v>
      </c>
      <c r="C495" s="63">
        <v>21</v>
      </c>
      <c r="D495" s="64">
        <v>14</v>
      </c>
      <c r="E495" s="5">
        <v>1.0272250000000001</v>
      </c>
      <c r="F495" s="57">
        <v>1.0272250000000001</v>
      </c>
      <c r="G495" s="57">
        <v>0.98161399999999999</v>
      </c>
      <c r="H495" s="57">
        <v>0.98161500000000002</v>
      </c>
      <c r="I495" s="57">
        <v>0.98367700000000002</v>
      </c>
      <c r="J495" s="57">
        <v>0.98367700000000002</v>
      </c>
      <c r="K495" s="57">
        <v>0.98675999999999997</v>
      </c>
      <c r="L495" s="57">
        <v>0.98675999999999997</v>
      </c>
      <c r="M495" s="57">
        <v>1.0204420000000001</v>
      </c>
      <c r="N495" s="57">
        <v>1.0204420000000001</v>
      </c>
      <c r="O495" s="57">
        <v>1.0171289999999999</v>
      </c>
      <c r="P495" s="57">
        <v>1.0171289999999999</v>
      </c>
      <c r="Q495" s="57">
        <v>1.0264720000000001</v>
      </c>
      <c r="R495" s="57">
        <v>1.0171289999999999</v>
      </c>
      <c r="S495" s="57">
        <v>1.0171289999999999</v>
      </c>
      <c r="T495" s="57">
        <v>1.0272250000000001</v>
      </c>
      <c r="U495" s="57">
        <v>1.0272250000000001</v>
      </c>
      <c r="V495" s="57">
        <v>1.0441469999999999</v>
      </c>
      <c r="W495" s="57">
        <v>1.0732999999999999</v>
      </c>
      <c r="X495" s="57">
        <v>1.0732999999999999</v>
      </c>
      <c r="Y495" s="57">
        <v>1.0401530000000001</v>
      </c>
      <c r="Z495" s="57">
        <v>1.0401530000000001</v>
      </c>
      <c r="AA495" s="57">
        <v>0.98675999999999997</v>
      </c>
      <c r="AB495" s="57">
        <v>0.98675999999999997</v>
      </c>
      <c r="AC495" s="57">
        <v>0.97795600000000005</v>
      </c>
      <c r="AD495" s="57">
        <v>0.97032499999999999</v>
      </c>
      <c r="AE495" s="57">
        <v>1.0373730000000001</v>
      </c>
      <c r="AF495" s="57">
        <v>0.97506800000000005</v>
      </c>
      <c r="AG495" s="57">
        <v>0.97506800000000005</v>
      </c>
      <c r="AH495" s="57">
        <v>1.0204420000000001</v>
      </c>
      <c r="AI495" s="57">
        <v>1.0204420000000001</v>
      </c>
      <c r="AJ495" s="57">
        <v>1.0083500000000001</v>
      </c>
      <c r="AK495" s="57">
        <v>1.0083500000000001</v>
      </c>
      <c r="AL495" s="57">
        <v>1.0441469999999999</v>
      </c>
      <c r="AM495" s="57">
        <v>0.97795600000000005</v>
      </c>
      <c r="AN495" s="57">
        <v>0.97795600000000005</v>
      </c>
      <c r="AO495" s="57">
        <v>0.98675999999999997</v>
      </c>
      <c r="AP495" s="57">
        <v>1.0117849999999999</v>
      </c>
      <c r="AQ495" s="57">
        <v>1.0117849999999999</v>
      </c>
      <c r="AR495" s="57">
        <v>0.97542300000000004</v>
      </c>
      <c r="AS495" s="57">
        <v>0.97542300000000004</v>
      </c>
      <c r="AT495" s="57">
        <v>1.0171289999999999</v>
      </c>
    </row>
    <row r="496" spans="1:46" x14ac:dyDescent="0.25">
      <c r="A496" s="65">
        <v>2021</v>
      </c>
      <c r="B496" s="65">
        <v>12</v>
      </c>
      <c r="C496" s="63">
        <v>21</v>
      </c>
      <c r="D496" s="64">
        <v>15</v>
      </c>
      <c r="E496" s="5">
        <v>1.0272250000000001</v>
      </c>
      <c r="F496" s="57">
        <v>1.0272250000000001</v>
      </c>
      <c r="G496" s="57">
        <v>0.98161399999999999</v>
      </c>
      <c r="H496" s="57">
        <v>0.98161500000000002</v>
      </c>
      <c r="I496" s="57">
        <v>0.98367700000000002</v>
      </c>
      <c r="J496" s="57">
        <v>0.98367700000000002</v>
      </c>
      <c r="K496" s="57">
        <v>0.98675999999999997</v>
      </c>
      <c r="L496" s="57">
        <v>0.98675999999999997</v>
      </c>
      <c r="M496" s="57">
        <v>1.0204420000000001</v>
      </c>
      <c r="N496" s="57">
        <v>1.0204420000000001</v>
      </c>
      <c r="O496" s="57">
        <v>1.0171289999999999</v>
      </c>
      <c r="P496" s="57">
        <v>1.0171289999999999</v>
      </c>
      <c r="Q496" s="57">
        <v>1.0264720000000001</v>
      </c>
      <c r="R496" s="57">
        <v>1.0171289999999999</v>
      </c>
      <c r="S496" s="57">
        <v>1.0171289999999999</v>
      </c>
      <c r="T496" s="57">
        <v>1.0272250000000001</v>
      </c>
      <c r="U496" s="57">
        <v>1.0272250000000001</v>
      </c>
      <c r="V496" s="57">
        <v>1.0441469999999999</v>
      </c>
      <c r="W496" s="57">
        <v>1.0732999999999999</v>
      </c>
      <c r="X496" s="57">
        <v>1.0732999999999999</v>
      </c>
      <c r="Y496" s="57">
        <v>1.0401530000000001</v>
      </c>
      <c r="Z496" s="57">
        <v>1.0401530000000001</v>
      </c>
      <c r="AA496" s="57">
        <v>0.98675999999999997</v>
      </c>
      <c r="AB496" s="57">
        <v>0.98675999999999997</v>
      </c>
      <c r="AC496" s="57">
        <v>0.97795600000000005</v>
      </c>
      <c r="AD496" s="57">
        <v>0.97032499999999999</v>
      </c>
      <c r="AE496" s="57">
        <v>1.0373730000000001</v>
      </c>
      <c r="AF496" s="57">
        <v>0.97506800000000005</v>
      </c>
      <c r="AG496" s="57">
        <v>0.97506800000000005</v>
      </c>
      <c r="AH496" s="57">
        <v>1.0204420000000001</v>
      </c>
      <c r="AI496" s="57">
        <v>1.0204420000000001</v>
      </c>
      <c r="AJ496" s="57">
        <v>1.0083500000000001</v>
      </c>
      <c r="AK496" s="57">
        <v>1.0083500000000001</v>
      </c>
      <c r="AL496" s="57">
        <v>1.0441469999999999</v>
      </c>
      <c r="AM496" s="57">
        <v>0.97795600000000005</v>
      </c>
      <c r="AN496" s="57">
        <v>0.97795600000000005</v>
      </c>
      <c r="AO496" s="57">
        <v>0.98675999999999997</v>
      </c>
      <c r="AP496" s="57">
        <v>1.0117849999999999</v>
      </c>
      <c r="AQ496" s="57">
        <v>1.0117849999999999</v>
      </c>
      <c r="AR496" s="57">
        <v>0.97542300000000004</v>
      </c>
      <c r="AS496" s="57">
        <v>0.97542300000000004</v>
      </c>
      <c r="AT496" s="57">
        <v>1.0171289999999999</v>
      </c>
    </row>
    <row r="497" spans="1:46" x14ac:dyDescent="0.25">
      <c r="A497" s="65">
        <v>2021</v>
      </c>
      <c r="B497" s="65">
        <v>12</v>
      </c>
      <c r="C497" s="63">
        <v>21</v>
      </c>
      <c r="D497" s="64">
        <v>16</v>
      </c>
      <c r="E497" s="5">
        <v>1.0272250000000001</v>
      </c>
      <c r="F497" s="57">
        <v>1.0272250000000001</v>
      </c>
      <c r="G497" s="57">
        <v>0.98161399999999999</v>
      </c>
      <c r="H497" s="57">
        <v>0.98161500000000002</v>
      </c>
      <c r="I497" s="57">
        <v>0.98367700000000002</v>
      </c>
      <c r="J497" s="57">
        <v>0.98367700000000002</v>
      </c>
      <c r="K497" s="57">
        <v>0.98675999999999997</v>
      </c>
      <c r="L497" s="57">
        <v>0.98675999999999997</v>
      </c>
      <c r="M497" s="57">
        <v>1.0204420000000001</v>
      </c>
      <c r="N497" s="57">
        <v>1.0204420000000001</v>
      </c>
      <c r="O497" s="57">
        <v>1.0171289999999999</v>
      </c>
      <c r="P497" s="57">
        <v>1.0171289999999999</v>
      </c>
      <c r="Q497" s="57">
        <v>1.0264720000000001</v>
      </c>
      <c r="R497" s="57">
        <v>1.0171289999999999</v>
      </c>
      <c r="S497" s="57">
        <v>1.0171289999999999</v>
      </c>
      <c r="T497" s="57">
        <v>1.0272250000000001</v>
      </c>
      <c r="U497" s="57">
        <v>1.0272250000000001</v>
      </c>
      <c r="V497" s="57">
        <v>1.0441469999999999</v>
      </c>
      <c r="W497" s="57">
        <v>1.0732999999999999</v>
      </c>
      <c r="X497" s="57">
        <v>1.0732999999999999</v>
      </c>
      <c r="Y497" s="57">
        <v>1.0401530000000001</v>
      </c>
      <c r="Z497" s="57">
        <v>1.0401530000000001</v>
      </c>
      <c r="AA497" s="57">
        <v>0.98675999999999997</v>
      </c>
      <c r="AB497" s="57">
        <v>0.98675999999999997</v>
      </c>
      <c r="AC497" s="57">
        <v>0.97795600000000005</v>
      </c>
      <c r="AD497" s="57">
        <v>0.97032499999999999</v>
      </c>
      <c r="AE497" s="57">
        <v>1.0373730000000001</v>
      </c>
      <c r="AF497" s="57">
        <v>0.97506800000000005</v>
      </c>
      <c r="AG497" s="57">
        <v>0.97506800000000005</v>
      </c>
      <c r="AH497" s="57">
        <v>1.0204420000000001</v>
      </c>
      <c r="AI497" s="57">
        <v>1.0204420000000001</v>
      </c>
      <c r="AJ497" s="57">
        <v>1.0083500000000001</v>
      </c>
      <c r="AK497" s="57">
        <v>1.0083500000000001</v>
      </c>
      <c r="AL497" s="57">
        <v>1.0441469999999999</v>
      </c>
      <c r="AM497" s="57">
        <v>0.97795600000000005</v>
      </c>
      <c r="AN497" s="57">
        <v>0.97795600000000005</v>
      </c>
      <c r="AO497" s="57">
        <v>0.98675999999999997</v>
      </c>
      <c r="AP497" s="57">
        <v>1.0117849999999999</v>
      </c>
      <c r="AQ497" s="57">
        <v>1.0117849999999999</v>
      </c>
      <c r="AR497" s="57">
        <v>0.97542300000000004</v>
      </c>
      <c r="AS497" s="57">
        <v>0.97542300000000004</v>
      </c>
      <c r="AT497" s="57">
        <v>1.0171289999999999</v>
      </c>
    </row>
    <row r="498" spans="1:46" x14ac:dyDescent="0.25">
      <c r="A498" s="65">
        <v>2021</v>
      </c>
      <c r="B498" s="65">
        <v>12</v>
      </c>
      <c r="C498" s="63">
        <v>21</v>
      </c>
      <c r="D498" s="64">
        <v>17</v>
      </c>
      <c r="E498" s="5">
        <v>1.0272250000000001</v>
      </c>
      <c r="F498" s="57">
        <v>1.0272250000000001</v>
      </c>
      <c r="G498" s="57">
        <v>0.98161399999999999</v>
      </c>
      <c r="H498" s="57">
        <v>0.98161500000000002</v>
      </c>
      <c r="I498" s="57">
        <v>0.98367700000000002</v>
      </c>
      <c r="J498" s="57">
        <v>0.98367700000000002</v>
      </c>
      <c r="K498" s="57">
        <v>0.98675999999999997</v>
      </c>
      <c r="L498" s="57">
        <v>0.98675999999999997</v>
      </c>
      <c r="M498" s="57">
        <v>1.0204420000000001</v>
      </c>
      <c r="N498" s="57">
        <v>1.0204420000000001</v>
      </c>
      <c r="O498" s="57">
        <v>1.0171289999999999</v>
      </c>
      <c r="P498" s="57">
        <v>1.0171289999999999</v>
      </c>
      <c r="Q498" s="57">
        <v>1.0264720000000001</v>
      </c>
      <c r="R498" s="57">
        <v>1.0171289999999999</v>
      </c>
      <c r="S498" s="57">
        <v>1.0171289999999999</v>
      </c>
      <c r="T498" s="57">
        <v>1.0272250000000001</v>
      </c>
      <c r="U498" s="57">
        <v>1.0272250000000001</v>
      </c>
      <c r="V498" s="57">
        <v>1.0441469999999999</v>
      </c>
      <c r="W498" s="57">
        <v>1.0732999999999999</v>
      </c>
      <c r="X498" s="57">
        <v>1.0732999999999999</v>
      </c>
      <c r="Y498" s="57">
        <v>1.0401530000000001</v>
      </c>
      <c r="Z498" s="57">
        <v>1.0401530000000001</v>
      </c>
      <c r="AA498" s="57">
        <v>0.98675999999999997</v>
      </c>
      <c r="AB498" s="57">
        <v>0.98675999999999997</v>
      </c>
      <c r="AC498" s="57">
        <v>0.97795600000000005</v>
      </c>
      <c r="AD498" s="57">
        <v>0.97032499999999999</v>
      </c>
      <c r="AE498" s="57">
        <v>1.0373730000000001</v>
      </c>
      <c r="AF498" s="57">
        <v>0.97506800000000005</v>
      </c>
      <c r="AG498" s="57">
        <v>0.97506800000000005</v>
      </c>
      <c r="AH498" s="57">
        <v>1.0204420000000001</v>
      </c>
      <c r="AI498" s="57">
        <v>1.0204420000000001</v>
      </c>
      <c r="AJ498" s="57">
        <v>1.0083500000000001</v>
      </c>
      <c r="AK498" s="57">
        <v>1.0083500000000001</v>
      </c>
      <c r="AL498" s="57">
        <v>1.0441469999999999</v>
      </c>
      <c r="AM498" s="57">
        <v>0.97795600000000005</v>
      </c>
      <c r="AN498" s="57">
        <v>0.97795600000000005</v>
      </c>
      <c r="AO498" s="57">
        <v>0.98675999999999997</v>
      </c>
      <c r="AP498" s="57">
        <v>1.0117849999999999</v>
      </c>
      <c r="AQ498" s="57">
        <v>1.0117849999999999</v>
      </c>
      <c r="AR498" s="57">
        <v>0.97542300000000004</v>
      </c>
      <c r="AS498" s="57">
        <v>0.97542300000000004</v>
      </c>
      <c r="AT498" s="57">
        <v>1.0171289999999999</v>
      </c>
    </row>
    <row r="499" spans="1:46" x14ac:dyDescent="0.25">
      <c r="A499" s="65">
        <v>2021</v>
      </c>
      <c r="B499" s="65">
        <v>12</v>
      </c>
      <c r="C499" s="63">
        <v>21</v>
      </c>
      <c r="D499" s="64">
        <v>18</v>
      </c>
      <c r="E499" s="5">
        <v>1.0272250000000001</v>
      </c>
      <c r="F499" s="57">
        <v>1.0272250000000001</v>
      </c>
      <c r="G499" s="57">
        <v>0.98161399999999999</v>
      </c>
      <c r="H499" s="57">
        <v>0.98161500000000002</v>
      </c>
      <c r="I499" s="57">
        <v>0.98367700000000002</v>
      </c>
      <c r="J499" s="57">
        <v>0.98367700000000002</v>
      </c>
      <c r="K499" s="57">
        <v>0.98675999999999997</v>
      </c>
      <c r="L499" s="57">
        <v>0.98675999999999997</v>
      </c>
      <c r="M499" s="57">
        <v>1.0204420000000001</v>
      </c>
      <c r="N499" s="57">
        <v>1.0204420000000001</v>
      </c>
      <c r="O499" s="57">
        <v>1.0171289999999999</v>
      </c>
      <c r="P499" s="57">
        <v>1.0171289999999999</v>
      </c>
      <c r="Q499" s="57">
        <v>1.0264720000000001</v>
      </c>
      <c r="R499" s="57">
        <v>1.0171289999999999</v>
      </c>
      <c r="S499" s="57">
        <v>1.0171289999999999</v>
      </c>
      <c r="T499" s="57">
        <v>1.0272250000000001</v>
      </c>
      <c r="U499" s="57">
        <v>1.0272250000000001</v>
      </c>
      <c r="V499" s="57">
        <v>1.0441469999999999</v>
      </c>
      <c r="W499" s="57">
        <v>1.0732999999999999</v>
      </c>
      <c r="X499" s="57">
        <v>1.0732999999999999</v>
      </c>
      <c r="Y499" s="57">
        <v>1.0401530000000001</v>
      </c>
      <c r="Z499" s="57">
        <v>1.0401530000000001</v>
      </c>
      <c r="AA499" s="57">
        <v>0.98675999999999997</v>
      </c>
      <c r="AB499" s="57">
        <v>0.98675999999999997</v>
      </c>
      <c r="AC499" s="57">
        <v>0.97795600000000005</v>
      </c>
      <c r="AD499" s="57">
        <v>0.97032499999999999</v>
      </c>
      <c r="AE499" s="57">
        <v>1.0373730000000001</v>
      </c>
      <c r="AF499" s="57">
        <v>0.97506800000000005</v>
      </c>
      <c r="AG499" s="57">
        <v>0.97506800000000005</v>
      </c>
      <c r="AH499" s="57">
        <v>1.0204420000000001</v>
      </c>
      <c r="AI499" s="57">
        <v>1.0204420000000001</v>
      </c>
      <c r="AJ499" s="57">
        <v>1.0083500000000001</v>
      </c>
      <c r="AK499" s="57">
        <v>1.0083500000000001</v>
      </c>
      <c r="AL499" s="57">
        <v>1.0441469999999999</v>
      </c>
      <c r="AM499" s="57">
        <v>0.97795600000000005</v>
      </c>
      <c r="AN499" s="57">
        <v>0.97795600000000005</v>
      </c>
      <c r="AO499" s="57">
        <v>0.98675999999999997</v>
      </c>
      <c r="AP499" s="57">
        <v>1.0117849999999999</v>
      </c>
      <c r="AQ499" s="57">
        <v>1.0117849999999999</v>
      </c>
      <c r="AR499" s="57">
        <v>0.97542300000000004</v>
      </c>
      <c r="AS499" s="57">
        <v>0.97542300000000004</v>
      </c>
      <c r="AT499" s="57">
        <v>1.0171289999999999</v>
      </c>
    </row>
    <row r="500" spans="1:46" x14ac:dyDescent="0.25">
      <c r="A500" s="65">
        <v>2021</v>
      </c>
      <c r="B500" s="65">
        <v>12</v>
      </c>
      <c r="C500" s="63">
        <v>21</v>
      </c>
      <c r="D500" s="64">
        <v>19</v>
      </c>
      <c r="E500" s="5">
        <v>1.0272250000000001</v>
      </c>
      <c r="F500" s="57">
        <v>1.0272250000000001</v>
      </c>
      <c r="G500" s="57">
        <v>0.98161399999999999</v>
      </c>
      <c r="H500" s="57">
        <v>0.98161500000000002</v>
      </c>
      <c r="I500" s="57">
        <v>0.98367700000000002</v>
      </c>
      <c r="J500" s="57">
        <v>0.98367700000000002</v>
      </c>
      <c r="K500" s="57">
        <v>0.98675999999999997</v>
      </c>
      <c r="L500" s="57">
        <v>0.98675999999999997</v>
      </c>
      <c r="M500" s="57">
        <v>1.0204420000000001</v>
      </c>
      <c r="N500" s="57">
        <v>1.0204420000000001</v>
      </c>
      <c r="O500" s="57">
        <v>1.0171289999999999</v>
      </c>
      <c r="P500" s="57">
        <v>1.0171289999999999</v>
      </c>
      <c r="Q500" s="57">
        <v>1.0264720000000001</v>
      </c>
      <c r="R500" s="57">
        <v>1.0171289999999999</v>
      </c>
      <c r="S500" s="57">
        <v>1.0171289999999999</v>
      </c>
      <c r="T500" s="57">
        <v>1.0272250000000001</v>
      </c>
      <c r="U500" s="57">
        <v>1.0272250000000001</v>
      </c>
      <c r="V500" s="57">
        <v>1.0441469999999999</v>
      </c>
      <c r="W500" s="57">
        <v>1.0732999999999999</v>
      </c>
      <c r="X500" s="57">
        <v>1.0732999999999999</v>
      </c>
      <c r="Y500" s="57">
        <v>1.0401530000000001</v>
      </c>
      <c r="Z500" s="57">
        <v>1.0401530000000001</v>
      </c>
      <c r="AA500" s="57">
        <v>0.98675999999999997</v>
      </c>
      <c r="AB500" s="57">
        <v>0.98675999999999997</v>
      </c>
      <c r="AC500" s="57">
        <v>0.97795600000000005</v>
      </c>
      <c r="AD500" s="57">
        <v>0.97032499999999999</v>
      </c>
      <c r="AE500" s="57">
        <v>1.0373730000000001</v>
      </c>
      <c r="AF500" s="57">
        <v>0.97506800000000005</v>
      </c>
      <c r="AG500" s="57">
        <v>0.97506800000000005</v>
      </c>
      <c r="AH500" s="57">
        <v>1.0204420000000001</v>
      </c>
      <c r="AI500" s="57">
        <v>1.0204420000000001</v>
      </c>
      <c r="AJ500" s="57">
        <v>1.0083500000000001</v>
      </c>
      <c r="AK500" s="57">
        <v>1.0083500000000001</v>
      </c>
      <c r="AL500" s="57">
        <v>1.0441469999999999</v>
      </c>
      <c r="AM500" s="57">
        <v>0.97795600000000005</v>
      </c>
      <c r="AN500" s="57">
        <v>0.97795600000000005</v>
      </c>
      <c r="AO500" s="57">
        <v>0.98675999999999997</v>
      </c>
      <c r="AP500" s="57">
        <v>1.0117849999999999</v>
      </c>
      <c r="AQ500" s="57">
        <v>1.0117849999999999</v>
      </c>
      <c r="AR500" s="57">
        <v>0.97542300000000004</v>
      </c>
      <c r="AS500" s="57">
        <v>0.97542300000000004</v>
      </c>
      <c r="AT500" s="57">
        <v>1.0171289999999999</v>
      </c>
    </row>
    <row r="501" spans="1:46" x14ac:dyDescent="0.25">
      <c r="A501" s="65">
        <v>2021</v>
      </c>
      <c r="B501" s="65">
        <v>12</v>
      </c>
      <c r="C501" s="63">
        <v>21</v>
      </c>
      <c r="D501" s="64">
        <v>20</v>
      </c>
      <c r="E501" s="5">
        <v>1.0272250000000001</v>
      </c>
      <c r="F501" s="57">
        <v>1.0272250000000001</v>
      </c>
      <c r="G501" s="57">
        <v>0.98161399999999999</v>
      </c>
      <c r="H501" s="57">
        <v>0.98161500000000002</v>
      </c>
      <c r="I501" s="57">
        <v>0.98367700000000002</v>
      </c>
      <c r="J501" s="57">
        <v>0.98367700000000002</v>
      </c>
      <c r="K501" s="57">
        <v>0.98675999999999997</v>
      </c>
      <c r="L501" s="57">
        <v>0.98675999999999997</v>
      </c>
      <c r="M501" s="57">
        <v>1.0204420000000001</v>
      </c>
      <c r="N501" s="57">
        <v>1.0204420000000001</v>
      </c>
      <c r="O501" s="57">
        <v>1.0171289999999999</v>
      </c>
      <c r="P501" s="57">
        <v>1.0171289999999999</v>
      </c>
      <c r="Q501" s="57">
        <v>1.0264720000000001</v>
      </c>
      <c r="R501" s="57">
        <v>1.0171289999999999</v>
      </c>
      <c r="S501" s="57">
        <v>1.0171289999999999</v>
      </c>
      <c r="T501" s="57">
        <v>1.0272250000000001</v>
      </c>
      <c r="U501" s="57">
        <v>1.0272250000000001</v>
      </c>
      <c r="V501" s="57">
        <v>1.0441469999999999</v>
      </c>
      <c r="W501" s="57">
        <v>1.0732999999999999</v>
      </c>
      <c r="X501" s="57">
        <v>1.0732999999999999</v>
      </c>
      <c r="Y501" s="57">
        <v>1.0401530000000001</v>
      </c>
      <c r="Z501" s="57">
        <v>1.0401530000000001</v>
      </c>
      <c r="AA501" s="57">
        <v>0.98675999999999997</v>
      </c>
      <c r="AB501" s="57">
        <v>0.98675999999999997</v>
      </c>
      <c r="AC501" s="57">
        <v>0.97795600000000005</v>
      </c>
      <c r="AD501" s="57">
        <v>0.97032499999999999</v>
      </c>
      <c r="AE501" s="57">
        <v>1.0373730000000001</v>
      </c>
      <c r="AF501" s="57">
        <v>0.97506800000000005</v>
      </c>
      <c r="AG501" s="57">
        <v>0.97506800000000005</v>
      </c>
      <c r="AH501" s="57">
        <v>1.0204420000000001</v>
      </c>
      <c r="AI501" s="57">
        <v>1.0204420000000001</v>
      </c>
      <c r="AJ501" s="57">
        <v>1.0083500000000001</v>
      </c>
      <c r="AK501" s="57">
        <v>1.0083500000000001</v>
      </c>
      <c r="AL501" s="57">
        <v>1.0441469999999999</v>
      </c>
      <c r="AM501" s="57">
        <v>0.97795600000000005</v>
      </c>
      <c r="AN501" s="57">
        <v>0.97795600000000005</v>
      </c>
      <c r="AO501" s="57">
        <v>0.98675999999999997</v>
      </c>
      <c r="AP501" s="57">
        <v>1.0117849999999999</v>
      </c>
      <c r="AQ501" s="57">
        <v>1.0117849999999999</v>
      </c>
      <c r="AR501" s="57">
        <v>0.97542300000000004</v>
      </c>
      <c r="AS501" s="57">
        <v>0.97542300000000004</v>
      </c>
      <c r="AT501" s="57">
        <v>1.0171289999999999</v>
      </c>
    </row>
    <row r="502" spans="1:46" x14ac:dyDescent="0.25">
      <c r="A502" s="65">
        <v>2021</v>
      </c>
      <c r="B502" s="65">
        <v>12</v>
      </c>
      <c r="C502" s="63">
        <v>21</v>
      </c>
      <c r="D502" s="64">
        <v>21</v>
      </c>
      <c r="E502" s="5">
        <v>1.0272250000000001</v>
      </c>
      <c r="F502" s="57">
        <v>1.0272250000000001</v>
      </c>
      <c r="G502" s="57">
        <v>0.98161399999999999</v>
      </c>
      <c r="H502" s="57">
        <v>0.98161500000000002</v>
      </c>
      <c r="I502" s="57">
        <v>0.98367700000000002</v>
      </c>
      <c r="J502" s="57">
        <v>0.98367700000000002</v>
      </c>
      <c r="K502" s="57">
        <v>0.98675999999999997</v>
      </c>
      <c r="L502" s="57">
        <v>0.98675999999999997</v>
      </c>
      <c r="M502" s="57">
        <v>1.0204420000000001</v>
      </c>
      <c r="N502" s="57">
        <v>1.0204420000000001</v>
      </c>
      <c r="O502" s="57">
        <v>1.0171289999999999</v>
      </c>
      <c r="P502" s="57">
        <v>1.0171289999999999</v>
      </c>
      <c r="Q502" s="57">
        <v>1.0264720000000001</v>
      </c>
      <c r="R502" s="57">
        <v>1.0171289999999999</v>
      </c>
      <c r="S502" s="57">
        <v>1.0171289999999999</v>
      </c>
      <c r="T502" s="57">
        <v>1.0272250000000001</v>
      </c>
      <c r="U502" s="57">
        <v>1.0272250000000001</v>
      </c>
      <c r="V502" s="57">
        <v>1.0441469999999999</v>
      </c>
      <c r="W502" s="57">
        <v>1.0732999999999999</v>
      </c>
      <c r="X502" s="57">
        <v>1.0732999999999999</v>
      </c>
      <c r="Y502" s="57">
        <v>1.0401530000000001</v>
      </c>
      <c r="Z502" s="57">
        <v>1.0401530000000001</v>
      </c>
      <c r="AA502" s="57">
        <v>0.98675999999999997</v>
      </c>
      <c r="AB502" s="57">
        <v>0.98675999999999997</v>
      </c>
      <c r="AC502" s="57">
        <v>0.97795600000000005</v>
      </c>
      <c r="AD502" s="57">
        <v>0.97032499999999999</v>
      </c>
      <c r="AE502" s="57">
        <v>1.0373730000000001</v>
      </c>
      <c r="AF502" s="57">
        <v>0.97506800000000005</v>
      </c>
      <c r="AG502" s="57">
        <v>0.97506800000000005</v>
      </c>
      <c r="AH502" s="57">
        <v>1.0204420000000001</v>
      </c>
      <c r="AI502" s="57">
        <v>1.0204420000000001</v>
      </c>
      <c r="AJ502" s="57">
        <v>1.0083500000000001</v>
      </c>
      <c r="AK502" s="57">
        <v>1.0083500000000001</v>
      </c>
      <c r="AL502" s="57">
        <v>1.0441469999999999</v>
      </c>
      <c r="AM502" s="57">
        <v>0.97795600000000005</v>
      </c>
      <c r="AN502" s="57">
        <v>0.97795600000000005</v>
      </c>
      <c r="AO502" s="57">
        <v>0.98675999999999997</v>
      </c>
      <c r="AP502" s="57">
        <v>1.0117849999999999</v>
      </c>
      <c r="AQ502" s="57">
        <v>1.0117849999999999</v>
      </c>
      <c r="AR502" s="57">
        <v>0.97542300000000004</v>
      </c>
      <c r="AS502" s="57">
        <v>0.97542300000000004</v>
      </c>
      <c r="AT502" s="57">
        <v>1.0171289999999999</v>
      </c>
    </row>
    <row r="503" spans="1:46" x14ac:dyDescent="0.25">
      <c r="A503" s="65">
        <v>2021</v>
      </c>
      <c r="B503" s="65">
        <v>12</v>
      </c>
      <c r="C503" s="63">
        <v>21</v>
      </c>
      <c r="D503" s="64">
        <v>22</v>
      </c>
      <c r="E503" s="5">
        <v>1.0272250000000001</v>
      </c>
      <c r="F503" s="57">
        <v>1.0272250000000001</v>
      </c>
      <c r="G503" s="57">
        <v>0.98161399999999999</v>
      </c>
      <c r="H503" s="57">
        <v>0.98161500000000002</v>
      </c>
      <c r="I503" s="57">
        <v>0.98367700000000002</v>
      </c>
      <c r="J503" s="57">
        <v>0.98367700000000002</v>
      </c>
      <c r="K503" s="57">
        <v>0.98675999999999997</v>
      </c>
      <c r="L503" s="57">
        <v>0.98675999999999997</v>
      </c>
      <c r="M503" s="57">
        <v>1.0204420000000001</v>
      </c>
      <c r="N503" s="57">
        <v>1.0204420000000001</v>
      </c>
      <c r="O503" s="57">
        <v>1.0171289999999999</v>
      </c>
      <c r="P503" s="57">
        <v>1.0171289999999999</v>
      </c>
      <c r="Q503" s="57">
        <v>1.0264720000000001</v>
      </c>
      <c r="R503" s="57">
        <v>1.0171289999999999</v>
      </c>
      <c r="S503" s="57">
        <v>1.0171289999999999</v>
      </c>
      <c r="T503" s="57">
        <v>1.0272250000000001</v>
      </c>
      <c r="U503" s="57">
        <v>1.0272250000000001</v>
      </c>
      <c r="V503" s="57">
        <v>1.0441469999999999</v>
      </c>
      <c r="W503" s="57">
        <v>1.0732999999999999</v>
      </c>
      <c r="X503" s="57">
        <v>1.0732999999999999</v>
      </c>
      <c r="Y503" s="57">
        <v>1.0401530000000001</v>
      </c>
      <c r="Z503" s="57">
        <v>1.0401530000000001</v>
      </c>
      <c r="AA503" s="57">
        <v>0.98675999999999997</v>
      </c>
      <c r="AB503" s="57">
        <v>0.98675999999999997</v>
      </c>
      <c r="AC503" s="57">
        <v>0.97795600000000005</v>
      </c>
      <c r="AD503" s="57">
        <v>0.97032499999999999</v>
      </c>
      <c r="AE503" s="57">
        <v>1.0373730000000001</v>
      </c>
      <c r="AF503" s="57">
        <v>0.97506800000000005</v>
      </c>
      <c r="AG503" s="57">
        <v>0.97506800000000005</v>
      </c>
      <c r="AH503" s="57">
        <v>1.0204420000000001</v>
      </c>
      <c r="AI503" s="57">
        <v>1.0204420000000001</v>
      </c>
      <c r="AJ503" s="57">
        <v>1.0083500000000001</v>
      </c>
      <c r="AK503" s="57">
        <v>1.0083500000000001</v>
      </c>
      <c r="AL503" s="57">
        <v>1.0441469999999999</v>
      </c>
      <c r="AM503" s="57">
        <v>0.97795600000000005</v>
      </c>
      <c r="AN503" s="57">
        <v>0.97795600000000005</v>
      </c>
      <c r="AO503" s="57">
        <v>0.98675999999999997</v>
      </c>
      <c r="AP503" s="57">
        <v>1.0117849999999999</v>
      </c>
      <c r="AQ503" s="57">
        <v>1.0117849999999999</v>
      </c>
      <c r="AR503" s="57">
        <v>0.97542300000000004</v>
      </c>
      <c r="AS503" s="57">
        <v>0.97542300000000004</v>
      </c>
      <c r="AT503" s="57">
        <v>1.0171289999999999</v>
      </c>
    </row>
    <row r="504" spans="1:46" x14ac:dyDescent="0.25">
      <c r="A504" s="65">
        <v>2021</v>
      </c>
      <c r="B504" s="65">
        <v>12</v>
      </c>
      <c r="C504" s="63">
        <v>21</v>
      </c>
      <c r="D504" s="64">
        <v>23</v>
      </c>
      <c r="E504" s="5">
        <v>1.0272250000000001</v>
      </c>
      <c r="F504" s="57">
        <v>1.0272250000000001</v>
      </c>
      <c r="G504" s="57">
        <v>0.98161399999999999</v>
      </c>
      <c r="H504" s="57">
        <v>0.98161500000000002</v>
      </c>
      <c r="I504" s="57">
        <v>0.98367700000000002</v>
      </c>
      <c r="J504" s="57">
        <v>0.98367700000000002</v>
      </c>
      <c r="K504" s="57">
        <v>0.98675999999999997</v>
      </c>
      <c r="L504" s="57">
        <v>0.98675999999999997</v>
      </c>
      <c r="M504" s="57">
        <v>1.0204420000000001</v>
      </c>
      <c r="N504" s="57">
        <v>1.0204420000000001</v>
      </c>
      <c r="O504" s="57">
        <v>1.0171289999999999</v>
      </c>
      <c r="P504" s="57">
        <v>1.0171289999999999</v>
      </c>
      <c r="Q504" s="57">
        <v>1.0264720000000001</v>
      </c>
      <c r="R504" s="57">
        <v>1.0171289999999999</v>
      </c>
      <c r="S504" s="57">
        <v>1.0171289999999999</v>
      </c>
      <c r="T504" s="57">
        <v>1.0272250000000001</v>
      </c>
      <c r="U504" s="57">
        <v>1.0272250000000001</v>
      </c>
      <c r="V504" s="57">
        <v>1.0441469999999999</v>
      </c>
      <c r="W504" s="57">
        <v>1.0732999999999999</v>
      </c>
      <c r="X504" s="57">
        <v>1.0732999999999999</v>
      </c>
      <c r="Y504" s="57">
        <v>1.0401530000000001</v>
      </c>
      <c r="Z504" s="57">
        <v>1.0401530000000001</v>
      </c>
      <c r="AA504" s="57">
        <v>0.98675999999999997</v>
      </c>
      <c r="AB504" s="57">
        <v>0.98675999999999997</v>
      </c>
      <c r="AC504" s="57">
        <v>0.97795600000000005</v>
      </c>
      <c r="AD504" s="57">
        <v>0.97032499999999999</v>
      </c>
      <c r="AE504" s="57">
        <v>1.0373730000000001</v>
      </c>
      <c r="AF504" s="57">
        <v>0.97506800000000005</v>
      </c>
      <c r="AG504" s="57">
        <v>0.97506800000000005</v>
      </c>
      <c r="AH504" s="57">
        <v>1.0204420000000001</v>
      </c>
      <c r="AI504" s="57">
        <v>1.0204420000000001</v>
      </c>
      <c r="AJ504" s="57">
        <v>1.0083500000000001</v>
      </c>
      <c r="AK504" s="57">
        <v>1.0083500000000001</v>
      </c>
      <c r="AL504" s="57">
        <v>1.0441469999999999</v>
      </c>
      <c r="AM504" s="57">
        <v>0.97795600000000005</v>
      </c>
      <c r="AN504" s="57">
        <v>0.97795600000000005</v>
      </c>
      <c r="AO504" s="57">
        <v>0.98675999999999997</v>
      </c>
      <c r="AP504" s="57">
        <v>1.0117849999999999</v>
      </c>
      <c r="AQ504" s="57">
        <v>1.0117849999999999</v>
      </c>
      <c r="AR504" s="57">
        <v>0.97542300000000004</v>
      </c>
      <c r="AS504" s="57">
        <v>0.97542300000000004</v>
      </c>
      <c r="AT504" s="57">
        <v>1.0171289999999999</v>
      </c>
    </row>
    <row r="505" spans="1:46" x14ac:dyDescent="0.25">
      <c r="A505" s="65">
        <v>2021</v>
      </c>
      <c r="B505" s="65">
        <v>12</v>
      </c>
      <c r="C505" s="63">
        <v>21</v>
      </c>
      <c r="D505" s="64">
        <v>24</v>
      </c>
      <c r="E505" s="5">
        <v>1.0272250000000001</v>
      </c>
      <c r="F505" s="57">
        <v>1.0272250000000001</v>
      </c>
      <c r="G505" s="57">
        <v>0.98161399999999999</v>
      </c>
      <c r="H505" s="57">
        <v>0.98161500000000002</v>
      </c>
      <c r="I505" s="57">
        <v>0.98367700000000002</v>
      </c>
      <c r="J505" s="57">
        <v>0.98367700000000002</v>
      </c>
      <c r="K505" s="57">
        <v>0.98675999999999997</v>
      </c>
      <c r="L505" s="57">
        <v>0.98675999999999997</v>
      </c>
      <c r="M505" s="57">
        <v>1.0204420000000001</v>
      </c>
      <c r="N505" s="57">
        <v>1.0204420000000001</v>
      </c>
      <c r="O505" s="57">
        <v>1.0171289999999999</v>
      </c>
      <c r="P505" s="57">
        <v>1.0171289999999999</v>
      </c>
      <c r="Q505" s="57">
        <v>1.0264720000000001</v>
      </c>
      <c r="R505" s="57">
        <v>1.0171289999999999</v>
      </c>
      <c r="S505" s="57">
        <v>1.0171289999999999</v>
      </c>
      <c r="T505" s="57">
        <v>1.0272250000000001</v>
      </c>
      <c r="U505" s="57">
        <v>1.0272250000000001</v>
      </c>
      <c r="V505" s="57">
        <v>1.0441469999999999</v>
      </c>
      <c r="W505" s="57">
        <v>1.0732999999999999</v>
      </c>
      <c r="X505" s="57">
        <v>1.0732999999999999</v>
      </c>
      <c r="Y505" s="57">
        <v>1.0401530000000001</v>
      </c>
      <c r="Z505" s="57">
        <v>1.0401530000000001</v>
      </c>
      <c r="AA505" s="57">
        <v>0.98675999999999997</v>
      </c>
      <c r="AB505" s="57">
        <v>0.98675999999999997</v>
      </c>
      <c r="AC505" s="57">
        <v>0.97795600000000005</v>
      </c>
      <c r="AD505" s="57">
        <v>0.97032499999999999</v>
      </c>
      <c r="AE505" s="57">
        <v>1.0373730000000001</v>
      </c>
      <c r="AF505" s="57">
        <v>0.97506800000000005</v>
      </c>
      <c r="AG505" s="57">
        <v>0.97506800000000005</v>
      </c>
      <c r="AH505" s="57">
        <v>1.0204420000000001</v>
      </c>
      <c r="AI505" s="57">
        <v>1.0204420000000001</v>
      </c>
      <c r="AJ505" s="57">
        <v>1.0083500000000001</v>
      </c>
      <c r="AK505" s="57">
        <v>1.0083500000000001</v>
      </c>
      <c r="AL505" s="57">
        <v>1.0441469999999999</v>
      </c>
      <c r="AM505" s="57">
        <v>0.97795600000000005</v>
      </c>
      <c r="AN505" s="57">
        <v>0.97795600000000005</v>
      </c>
      <c r="AO505" s="57">
        <v>0.98675999999999997</v>
      </c>
      <c r="AP505" s="57">
        <v>1.0117849999999999</v>
      </c>
      <c r="AQ505" s="57">
        <v>1.0117849999999999</v>
      </c>
      <c r="AR505" s="57">
        <v>0.97542300000000004</v>
      </c>
      <c r="AS505" s="57">
        <v>0.97542300000000004</v>
      </c>
      <c r="AT505" s="57">
        <v>1.0171289999999999</v>
      </c>
    </row>
    <row r="506" spans="1:46" x14ac:dyDescent="0.25">
      <c r="A506" s="65">
        <v>2021</v>
      </c>
      <c r="B506" s="65">
        <v>12</v>
      </c>
      <c r="C506" s="63">
        <v>22</v>
      </c>
      <c r="D506" s="64">
        <v>1</v>
      </c>
      <c r="E506" s="5">
        <v>1.035485</v>
      </c>
      <c r="F506" s="57">
        <v>1.035485</v>
      </c>
      <c r="G506" s="57">
        <v>0.98319800000000002</v>
      </c>
      <c r="H506" s="57">
        <v>0.98319800000000002</v>
      </c>
      <c r="I506" s="57">
        <v>0.98516700000000001</v>
      </c>
      <c r="J506" s="57">
        <v>0.98516700000000001</v>
      </c>
      <c r="K506" s="57">
        <v>0.988174</v>
      </c>
      <c r="L506" s="57">
        <v>0.988174</v>
      </c>
      <c r="M506" s="57">
        <v>1.0263420000000001</v>
      </c>
      <c r="N506" s="57">
        <v>1.0263420000000001</v>
      </c>
      <c r="O506" s="57">
        <v>1.0376460000000001</v>
      </c>
      <c r="P506" s="57">
        <v>1.0376460000000001</v>
      </c>
      <c r="Q506" s="57">
        <v>1.024429</v>
      </c>
      <c r="R506" s="57">
        <v>1.0376460000000001</v>
      </c>
      <c r="S506" s="57">
        <v>1.0376460000000001</v>
      </c>
      <c r="T506" s="57">
        <v>1.035485</v>
      </c>
      <c r="U506" s="57">
        <v>1.035485</v>
      </c>
      <c r="V506" s="57">
        <v>1.04887</v>
      </c>
      <c r="W506" s="57">
        <v>1.083804</v>
      </c>
      <c r="X506" s="57">
        <v>1.083804</v>
      </c>
      <c r="Y506" s="57">
        <v>1.0481640000000001</v>
      </c>
      <c r="Z506" s="57">
        <v>1.0481640000000001</v>
      </c>
      <c r="AA506" s="57">
        <v>0.988174</v>
      </c>
      <c r="AB506" s="57">
        <v>0.988174</v>
      </c>
      <c r="AC506" s="57">
        <v>0.98244600000000004</v>
      </c>
      <c r="AD506" s="57">
        <v>0.975082</v>
      </c>
      <c r="AE506" s="57">
        <v>1.0678080000000001</v>
      </c>
      <c r="AF506" s="57">
        <v>0.98012200000000005</v>
      </c>
      <c r="AG506" s="57">
        <v>0.98012200000000005</v>
      </c>
      <c r="AH506" s="57">
        <v>1.0263420000000001</v>
      </c>
      <c r="AI506" s="57">
        <v>1.0263420000000001</v>
      </c>
      <c r="AJ506" s="57">
        <v>0.99361100000000002</v>
      </c>
      <c r="AK506" s="57">
        <v>0.99361100000000002</v>
      </c>
      <c r="AL506" s="57">
        <v>1.04887</v>
      </c>
      <c r="AM506" s="57">
        <v>0.98244600000000004</v>
      </c>
      <c r="AN506" s="57">
        <v>0.98244600000000004</v>
      </c>
      <c r="AO506" s="57">
        <v>0.988174</v>
      </c>
      <c r="AP506" s="57">
        <v>1.024859</v>
      </c>
      <c r="AQ506" s="57">
        <v>1.024859</v>
      </c>
      <c r="AR506" s="57">
        <v>0.98027500000000001</v>
      </c>
      <c r="AS506" s="57">
        <v>0.98027500000000001</v>
      </c>
      <c r="AT506" s="57">
        <v>1.0376460000000001</v>
      </c>
    </row>
    <row r="507" spans="1:46" x14ac:dyDescent="0.25">
      <c r="A507" s="65">
        <v>2021</v>
      </c>
      <c r="B507" s="65">
        <v>12</v>
      </c>
      <c r="C507" s="63">
        <v>22</v>
      </c>
      <c r="D507" s="64">
        <v>2</v>
      </c>
      <c r="E507" s="5">
        <v>1.035485</v>
      </c>
      <c r="F507" s="57">
        <v>1.035485</v>
      </c>
      <c r="G507" s="57">
        <v>0.98319800000000002</v>
      </c>
      <c r="H507" s="57">
        <v>0.98319800000000002</v>
      </c>
      <c r="I507" s="57">
        <v>0.98516700000000001</v>
      </c>
      <c r="J507" s="57">
        <v>0.98516700000000001</v>
      </c>
      <c r="K507" s="57">
        <v>0.988174</v>
      </c>
      <c r="L507" s="57">
        <v>0.988174</v>
      </c>
      <c r="M507" s="57">
        <v>1.0263420000000001</v>
      </c>
      <c r="N507" s="57">
        <v>1.0263420000000001</v>
      </c>
      <c r="O507" s="57">
        <v>1.0376460000000001</v>
      </c>
      <c r="P507" s="57">
        <v>1.0376460000000001</v>
      </c>
      <c r="Q507" s="57">
        <v>1.024429</v>
      </c>
      <c r="R507" s="57">
        <v>1.0376460000000001</v>
      </c>
      <c r="S507" s="57">
        <v>1.0376460000000001</v>
      </c>
      <c r="T507" s="57">
        <v>1.035485</v>
      </c>
      <c r="U507" s="57">
        <v>1.035485</v>
      </c>
      <c r="V507" s="57">
        <v>1.04887</v>
      </c>
      <c r="W507" s="57">
        <v>1.083804</v>
      </c>
      <c r="X507" s="57">
        <v>1.083804</v>
      </c>
      <c r="Y507" s="57">
        <v>1.0481640000000001</v>
      </c>
      <c r="Z507" s="57">
        <v>1.0481640000000001</v>
      </c>
      <c r="AA507" s="57">
        <v>0.988174</v>
      </c>
      <c r="AB507" s="57">
        <v>0.988174</v>
      </c>
      <c r="AC507" s="57">
        <v>0.98244600000000004</v>
      </c>
      <c r="AD507" s="57">
        <v>0.975082</v>
      </c>
      <c r="AE507" s="57">
        <v>1.0678080000000001</v>
      </c>
      <c r="AF507" s="57">
        <v>0.98012200000000005</v>
      </c>
      <c r="AG507" s="57">
        <v>0.98012200000000005</v>
      </c>
      <c r="AH507" s="57">
        <v>1.0263420000000001</v>
      </c>
      <c r="AI507" s="57">
        <v>1.0263420000000001</v>
      </c>
      <c r="AJ507" s="57">
        <v>0.99361100000000002</v>
      </c>
      <c r="AK507" s="57">
        <v>0.99361100000000002</v>
      </c>
      <c r="AL507" s="57">
        <v>1.04887</v>
      </c>
      <c r="AM507" s="57">
        <v>0.98244600000000004</v>
      </c>
      <c r="AN507" s="57">
        <v>0.98244600000000004</v>
      </c>
      <c r="AO507" s="57">
        <v>0.988174</v>
      </c>
      <c r="AP507" s="57">
        <v>1.024859</v>
      </c>
      <c r="AQ507" s="57">
        <v>1.024859</v>
      </c>
      <c r="AR507" s="57">
        <v>0.98027500000000001</v>
      </c>
      <c r="AS507" s="57">
        <v>0.98027500000000001</v>
      </c>
      <c r="AT507" s="57">
        <v>1.0376460000000001</v>
      </c>
    </row>
    <row r="508" spans="1:46" x14ac:dyDescent="0.25">
      <c r="A508" s="65">
        <v>2021</v>
      </c>
      <c r="B508" s="65">
        <v>12</v>
      </c>
      <c r="C508" s="63">
        <v>22</v>
      </c>
      <c r="D508" s="64">
        <v>3</v>
      </c>
      <c r="E508" s="5">
        <v>1.035485</v>
      </c>
      <c r="F508" s="57">
        <v>1.035485</v>
      </c>
      <c r="G508" s="57">
        <v>0.98319800000000002</v>
      </c>
      <c r="H508" s="57">
        <v>0.98319800000000002</v>
      </c>
      <c r="I508" s="57">
        <v>0.98516700000000001</v>
      </c>
      <c r="J508" s="57">
        <v>0.98516700000000001</v>
      </c>
      <c r="K508" s="57">
        <v>0.988174</v>
      </c>
      <c r="L508" s="57">
        <v>0.988174</v>
      </c>
      <c r="M508" s="57">
        <v>1.0263420000000001</v>
      </c>
      <c r="N508" s="57">
        <v>1.0263420000000001</v>
      </c>
      <c r="O508" s="57">
        <v>1.0376460000000001</v>
      </c>
      <c r="P508" s="57">
        <v>1.0376460000000001</v>
      </c>
      <c r="Q508" s="57">
        <v>1.024429</v>
      </c>
      <c r="R508" s="57">
        <v>1.0376460000000001</v>
      </c>
      <c r="S508" s="57">
        <v>1.0376460000000001</v>
      </c>
      <c r="T508" s="57">
        <v>1.035485</v>
      </c>
      <c r="U508" s="57">
        <v>1.035485</v>
      </c>
      <c r="V508" s="57">
        <v>1.04887</v>
      </c>
      <c r="W508" s="57">
        <v>1.083804</v>
      </c>
      <c r="X508" s="57">
        <v>1.083804</v>
      </c>
      <c r="Y508" s="57">
        <v>1.0481640000000001</v>
      </c>
      <c r="Z508" s="57">
        <v>1.0481640000000001</v>
      </c>
      <c r="AA508" s="57">
        <v>0.988174</v>
      </c>
      <c r="AB508" s="57">
        <v>0.988174</v>
      </c>
      <c r="AC508" s="57">
        <v>0.98244600000000004</v>
      </c>
      <c r="AD508" s="57">
        <v>0.975082</v>
      </c>
      <c r="AE508" s="57">
        <v>1.0678080000000001</v>
      </c>
      <c r="AF508" s="57">
        <v>0.98012200000000005</v>
      </c>
      <c r="AG508" s="57">
        <v>0.98012200000000005</v>
      </c>
      <c r="AH508" s="57">
        <v>1.0263420000000001</v>
      </c>
      <c r="AI508" s="57">
        <v>1.0263420000000001</v>
      </c>
      <c r="AJ508" s="57">
        <v>0.99361100000000002</v>
      </c>
      <c r="AK508" s="57">
        <v>0.99361100000000002</v>
      </c>
      <c r="AL508" s="57">
        <v>1.04887</v>
      </c>
      <c r="AM508" s="57">
        <v>0.98244600000000004</v>
      </c>
      <c r="AN508" s="57">
        <v>0.98244600000000004</v>
      </c>
      <c r="AO508" s="57">
        <v>0.988174</v>
      </c>
      <c r="AP508" s="57">
        <v>1.024859</v>
      </c>
      <c r="AQ508" s="57">
        <v>1.024859</v>
      </c>
      <c r="AR508" s="57">
        <v>0.98027500000000001</v>
      </c>
      <c r="AS508" s="57">
        <v>0.98027500000000001</v>
      </c>
      <c r="AT508" s="57">
        <v>1.0376460000000001</v>
      </c>
    </row>
    <row r="509" spans="1:46" x14ac:dyDescent="0.25">
      <c r="A509" s="65">
        <v>2021</v>
      </c>
      <c r="B509" s="65">
        <v>12</v>
      </c>
      <c r="C509" s="63">
        <v>22</v>
      </c>
      <c r="D509" s="64">
        <v>4</v>
      </c>
      <c r="E509" s="5">
        <v>1.035485</v>
      </c>
      <c r="F509" s="57">
        <v>1.035485</v>
      </c>
      <c r="G509" s="57">
        <v>0.98319800000000002</v>
      </c>
      <c r="H509" s="57">
        <v>0.98319800000000002</v>
      </c>
      <c r="I509" s="57">
        <v>0.98516700000000001</v>
      </c>
      <c r="J509" s="57">
        <v>0.98516700000000001</v>
      </c>
      <c r="K509" s="57">
        <v>0.988174</v>
      </c>
      <c r="L509" s="57">
        <v>0.988174</v>
      </c>
      <c r="M509" s="57">
        <v>1.0263420000000001</v>
      </c>
      <c r="N509" s="57">
        <v>1.0263420000000001</v>
      </c>
      <c r="O509" s="57">
        <v>1.0376460000000001</v>
      </c>
      <c r="P509" s="57">
        <v>1.0376460000000001</v>
      </c>
      <c r="Q509" s="57">
        <v>1.024429</v>
      </c>
      <c r="R509" s="57">
        <v>1.0376460000000001</v>
      </c>
      <c r="S509" s="57">
        <v>1.0376460000000001</v>
      </c>
      <c r="T509" s="57">
        <v>1.035485</v>
      </c>
      <c r="U509" s="57">
        <v>1.035485</v>
      </c>
      <c r="V509" s="57">
        <v>1.04887</v>
      </c>
      <c r="W509" s="57">
        <v>1.083804</v>
      </c>
      <c r="X509" s="57">
        <v>1.083804</v>
      </c>
      <c r="Y509" s="57">
        <v>1.0481640000000001</v>
      </c>
      <c r="Z509" s="57">
        <v>1.0481640000000001</v>
      </c>
      <c r="AA509" s="57">
        <v>0.988174</v>
      </c>
      <c r="AB509" s="57">
        <v>0.988174</v>
      </c>
      <c r="AC509" s="57">
        <v>0.98244600000000004</v>
      </c>
      <c r="AD509" s="57">
        <v>0.975082</v>
      </c>
      <c r="AE509" s="57">
        <v>1.0678080000000001</v>
      </c>
      <c r="AF509" s="57">
        <v>0.98012200000000005</v>
      </c>
      <c r="AG509" s="57">
        <v>0.98012200000000005</v>
      </c>
      <c r="AH509" s="57">
        <v>1.0263420000000001</v>
      </c>
      <c r="AI509" s="57">
        <v>1.0263420000000001</v>
      </c>
      <c r="AJ509" s="57">
        <v>0.99361100000000002</v>
      </c>
      <c r="AK509" s="57">
        <v>0.99361100000000002</v>
      </c>
      <c r="AL509" s="57">
        <v>1.04887</v>
      </c>
      <c r="AM509" s="57">
        <v>0.98244600000000004</v>
      </c>
      <c r="AN509" s="57">
        <v>0.98244600000000004</v>
      </c>
      <c r="AO509" s="57">
        <v>0.988174</v>
      </c>
      <c r="AP509" s="57">
        <v>1.024859</v>
      </c>
      <c r="AQ509" s="57">
        <v>1.024859</v>
      </c>
      <c r="AR509" s="57">
        <v>0.98027500000000001</v>
      </c>
      <c r="AS509" s="57">
        <v>0.98027500000000001</v>
      </c>
      <c r="AT509" s="57">
        <v>1.0376460000000001</v>
      </c>
    </row>
    <row r="510" spans="1:46" x14ac:dyDescent="0.25">
      <c r="A510" s="65">
        <v>2021</v>
      </c>
      <c r="B510" s="65">
        <v>12</v>
      </c>
      <c r="C510" s="63">
        <v>22</v>
      </c>
      <c r="D510" s="64">
        <v>5</v>
      </c>
      <c r="E510" s="5">
        <v>1.035485</v>
      </c>
      <c r="F510" s="57">
        <v>1.035485</v>
      </c>
      <c r="G510" s="57">
        <v>0.98319800000000002</v>
      </c>
      <c r="H510" s="57">
        <v>0.98319800000000002</v>
      </c>
      <c r="I510" s="57">
        <v>0.98516700000000001</v>
      </c>
      <c r="J510" s="57">
        <v>0.98516700000000001</v>
      </c>
      <c r="K510" s="57">
        <v>0.988174</v>
      </c>
      <c r="L510" s="57">
        <v>0.988174</v>
      </c>
      <c r="M510" s="57">
        <v>1.0263420000000001</v>
      </c>
      <c r="N510" s="57">
        <v>1.0263420000000001</v>
      </c>
      <c r="O510" s="57">
        <v>1.0376460000000001</v>
      </c>
      <c r="P510" s="57">
        <v>1.0376460000000001</v>
      </c>
      <c r="Q510" s="57">
        <v>1.024429</v>
      </c>
      <c r="R510" s="57">
        <v>1.0376460000000001</v>
      </c>
      <c r="S510" s="57">
        <v>1.0376460000000001</v>
      </c>
      <c r="T510" s="57">
        <v>1.035485</v>
      </c>
      <c r="U510" s="57">
        <v>1.035485</v>
      </c>
      <c r="V510" s="57">
        <v>1.04887</v>
      </c>
      <c r="W510" s="57">
        <v>1.083804</v>
      </c>
      <c r="X510" s="57">
        <v>1.083804</v>
      </c>
      <c r="Y510" s="57">
        <v>1.0481640000000001</v>
      </c>
      <c r="Z510" s="57">
        <v>1.0481640000000001</v>
      </c>
      <c r="AA510" s="57">
        <v>0.988174</v>
      </c>
      <c r="AB510" s="57">
        <v>0.988174</v>
      </c>
      <c r="AC510" s="57">
        <v>0.98244600000000004</v>
      </c>
      <c r="AD510" s="57">
        <v>0.975082</v>
      </c>
      <c r="AE510" s="57">
        <v>1.0678080000000001</v>
      </c>
      <c r="AF510" s="57">
        <v>0.98012200000000005</v>
      </c>
      <c r="AG510" s="57">
        <v>0.98012200000000005</v>
      </c>
      <c r="AH510" s="57">
        <v>1.0263420000000001</v>
      </c>
      <c r="AI510" s="57">
        <v>1.0263420000000001</v>
      </c>
      <c r="AJ510" s="57">
        <v>0.99361100000000002</v>
      </c>
      <c r="AK510" s="57">
        <v>0.99361100000000002</v>
      </c>
      <c r="AL510" s="57">
        <v>1.04887</v>
      </c>
      <c r="AM510" s="57">
        <v>0.98244600000000004</v>
      </c>
      <c r="AN510" s="57">
        <v>0.98244600000000004</v>
      </c>
      <c r="AO510" s="57">
        <v>0.988174</v>
      </c>
      <c r="AP510" s="57">
        <v>1.024859</v>
      </c>
      <c r="AQ510" s="57">
        <v>1.024859</v>
      </c>
      <c r="AR510" s="57">
        <v>0.98027500000000001</v>
      </c>
      <c r="AS510" s="57">
        <v>0.98027500000000001</v>
      </c>
      <c r="AT510" s="57">
        <v>1.0376460000000001</v>
      </c>
    </row>
    <row r="511" spans="1:46" x14ac:dyDescent="0.25">
      <c r="A511" s="65">
        <v>2021</v>
      </c>
      <c r="B511" s="65">
        <v>12</v>
      </c>
      <c r="C511" s="63">
        <v>22</v>
      </c>
      <c r="D511" s="64">
        <v>6</v>
      </c>
      <c r="E511" s="5">
        <v>1.035485</v>
      </c>
      <c r="F511" s="57">
        <v>1.035485</v>
      </c>
      <c r="G511" s="57">
        <v>0.98319800000000002</v>
      </c>
      <c r="H511" s="57">
        <v>0.98319800000000002</v>
      </c>
      <c r="I511" s="57">
        <v>0.98516700000000001</v>
      </c>
      <c r="J511" s="57">
        <v>0.98516700000000001</v>
      </c>
      <c r="K511" s="57">
        <v>0.988174</v>
      </c>
      <c r="L511" s="57">
        <v>0.988174</v>
      </c>
      <c r="M511" s="57">
        <v>1.0263420000000001</v>
      </c>
      <c r="N511" s="57">
        <v>1.0263420000000001</v>
      </c>
      <c r="O511" s="57">
        <v>1.0376460000000001</v>
      </c>
      <c r="P511" s="57">
        <v>1.0376460000000001</v>
      </c>
      <c r="Q511" s="57">
        <v>1.024429</v>
      </c>
      <c r="R511" s="57">
        <v>1.0376460000000001</v>
      </c>
      <c r="S511" s="57">
        <v>1.0376460000000001</v>
      </c>
      <c r="T511" s="57">
        <v>1.035485</v>
      </c>
      <c r="U511" s="57">
        <v>1.035485</v>
      </c>
      <c r="V511" s="57">
        <v>1.04887</v>
      </c>
      <c r="W511" s="57">
        <v>1.083804</v>
      </c>
      <c r="X511" s="57">
        <v>1.083804</v>
      </c>
      <c r="Y511" s="57">
        <v>1.0481640000000001</v>
      </c>
      <c r="Z511" s="57">
        <v>1.0481640000000001</v>
      </c>
      <c r="AA511" s="57">
        <v>0.988174</v>
      </c>
      <c r="AB511" s="57">
        <v>0.988174</v>
      </c>
      <c r="AC511" s="57">
        <v>0.98244600000000004</v>
      </c>
      <c r="AD511" s="57">
        <v>0.975082</v>
      </c>
      <c r="AE511" s="57">
        <v>1.0678080000000001</v>
      </c>
      <c r="AF511" s="57">
        <v>0.98012200000000005</v>
      </c>
      <c r="AG511" s="57">
        <v>0.98012200000000005</v>
      </c>
      <c r="AH511" s="57">
        <v>1.0263420000000001</v>
      </c>
      <c r="AI511" s="57">
        <v>1.0263420000000001</v>
      </c>
      <c r="AJ511" s="57">
        <v>0.99361100000000002</v>
      </c>
      <c r="AK511" s="57">
        <v>0.99361100000000002</v>
      </c>
      <c r="AL511" s="57">
        <v>1.04887</v>
      </c>
      <c r="AM511" s="57">
        <v>0.98244600000000004</v>
      </c>
      <c r="AN511" s="57">
        <v>0.98244600000000004</v>
      </c>
      <c r="AO511" s="57">
        <v>0.988174</v>
      </c>
      <c r="AP511" s="57">
        <v>1.024859</v>
      </c>
      <c r="AQ511" s="57">
        <v>1.024859</v>
      </c>
      <c r="AR511" s="57">
        <v>0.98027500000000001</v>
      </c>
      <c r="AS511" s="57">
        <v>0.98027500000000001</v>
      </c>
      <c r="AT511" s="57">
        <v>1.0376460000000001</v>
      </c>
    </row>
    <row r="512" spans="1:46" x14ac:dyDescent="0.25">
      <c r="A512" s="65">
        <v>2021</v>
      </c>
      <c r="B512" s="65">
        <v>12</v>
      </c>
      <c r="C512" s="63">
        <v>22</v>
      </c>
      <c r="D512" s="64">
        <v>7</v>
      </c>
      <c r="E512" s="5">
        <v>1.035485</v>
      </c>
      <c r="F512" s="57">
        <v>1.035485</v>
      </c>
      <c r="G512" s="57">
        <v>0.98319800000000002</v>
      </c>
      <c r="H512" s="57">
        <v>0.98319800000000002</v>
      </c>
      <c r="I512" s="57">
        <v>0.98516700000000001</v>
      </c>
      <c r="J512" s="57">
        <v>0.98516700000000001</v>
      </c>
      <c r="K512" s="57">
        <v>0.988174</v>
      </c>
      <c r="L512" s="57">
        <v>0.988174</v>
      </c>
      <c r="M512" s="57">
        <v>1.0263420000000001</v>
      </c>
      <c r="N512" s="57">
        <v>1.0263420000000001</v>
      </c>
      <c r="O512" s="57">
        <v>1.0376460000000001</v>
      </c>
      <c r="P512" s="57">
        <v>1.0376460000000001</v>
      </c>
      <c r="Q512" s="57">
        <v>1.024429</v>
      </c>
      <c r="R512" s="57">
        <v>1.0376460000000001</v>
      </c>
      <c r="S512" s="57">
        <v>1.0376460000000001</v>
      </c>
      <c r="T512" s="57">
        <v>1.035485</v>
      </c>
      <c r="U512" s="57">
        <v>1.035485</v>
      </c>
      <c r="V512" s="57">
        <v>1.04887</v>
      </c>
      <c r="W512" s="57">
        <v>1.083804</v>
      </c>
      <c r="X512" s="57">
        <v>1.083804</v>
      </c>
      <c r="Y512" s="57">
        <v>1.0481640000000001</v>
      </c>
      <c r="Z512" s="57">
        <v>1.0481640000000001</v>
      </c>
      <c r="AA512" s="57">
        <v>0.988174</v>
      </c>
      <c r="AB512" s="57">
        <v>0.988174</v>
      </c>
      <c r="AC512" s="57">
        <v>0.98244600000000004</v>
      </c>
      <c r="AD512" s="57">
        <v>0.975082</v>
      </c>
      <c r="AE512" s="57">
        <v>1.0678080000000001</v>
      </c>
      <c r="AF512" s="57">
        <v>0.98012200000000005</v>
      </c>
      <c r="AG512" s="57">
        <v>0.98012200000000005</v>
      </c>
      <c r="AH512" s="57">
        <v>1.0263420000000001</v>
      </c>
      <c r="AI512" s="57">
        <v>1.0263420000000001</v>
      </c>
      <c r="AJ512" s="57">
        <v>0.99361100000000002</v>
      </c>
      <c r="AK512" s="57">
        <v>0.99361100000000002</v>
      </c>
      <c r="AL512" s="57">
        <v>1.04887</v>
      </c>
      <c r="AM512" s="57">
        <v>0.98244600000000004</v>
      </c>
      <c r="AN512" s="57">
        <v>0.98244600000000004</v>
      </c>
      <c r="AO512" s="57">
        <v>0.988174</v>
      </c>
      <c r="AP512" s="57">
        <v>1.024859</v>
      </c>
      <c r="AQ512" s="57">
        <v>1.024859</v>
      </c>
      <c r="AR512" s="57">
        <v>0.98027500000000001</v>
      </c>
      <c r="AS512" s="57">
        <v>0.98027500000000001</v>
      </c>
      <c r="AT512" s="57">
        <v>1.0376460000000001</v>
      </c>
    </row>
    <row r="513" spans="1:46" x14ac:dyDescent="0.25">
      <c r="A513" s="65">
        <v>2021</v>
      </c>
      <c r="B513" s="65">
        <v>12</v>
      </c>
      <c r="C513" s="63">
        <v>22</v>
      </c>
      <c r="D513" s="64">
        <v>8</v>
      </c>
      <c r="E513" s="5">
        <v>1.035485</v>
      </c>
      <c r="F513" s="57">
        <v>1.035485</v>
      </c>
      <c r="G513" s="57">
        <v>0.98319800000000002</v>
      </c>
      <c r="H513" s="57">
        <v>0.98319800000000002</v>
      </c>
      <c r="I513" s="57">
        <v>0.98516700000000001</v>
      </c>
      <c r="J513" s="57">
        <v>0.98516700000000001</v>
      </c>
      <c r="K513" s="57">
        <v>0.988174</v>
      </c>
      <c r="L513" s="57">
        <v>0.988174</v>
      </c>
      <c r="M513" s="57">
        <v>1.0263420000000001</v>
      </c>
      <c r="N513" s="57">
        <v>1.0263420000000001</v>
      </c>
      <c r="O513" s="57">
        <v>1.0376460000000001</v>
      </c>
      <c r="P513" s="57">
        <v>1.0376460000000001</v>
      </c>
      <c r="Q513" s="57">
        <v>1.024429</v>
      </c>
      <c r="R513" s="57">
        <v>1.0376460000000001</v>
      </c>
      <c r="S513" s="57">
        <v>1.0376460000000001</v>
      </c>
      <c r="T513" s="57">
        <v>1.035485</v>
      </c>
      <c r="U513" s="57">
        <v>1.035485</v>
      </c>
      <c r="V513" s="57">
        <v>1.04887</v>
      </c>
      <c r="W513" s="57">
        <v>1.083804</v>
      </c>
      <c r="X513" s="57">
        <v>1.083804</v>
      </c>
      <c r="Y513" s="57">
        <v>1.0481640000000001</v>
      </c>
      <c r="Z513" s="57">
        <v>1.0481640000000001</v>
      </c>
      <c r="AA513" s="57">
        <v>0.988174</v>
      </c>
      <c r="AB513" s="57">
        <v>0.988174</v>
      </c>
      <c r="AC513" s="57">
        <v>0.98244600000000004</v>
      </c>
      <c r="AD513" s="57">
        <v>0.975082</v>
      </c>
      <c r="AE513" s="57">
        <v>1.0678080000000001</v>
      </c>
      <c r="AF513" s="57">
        <v>0.98012200000000005</v>
      </c>
      <c r="AG513" s="57">
        <v>0.98012200000000005</v>
      </c>
      <c r="AH513" s="57">
        <v>1.0263420000000001</v>
      </c>
      <c r="AI513" s="57">
        <v>1.0263420000000001</v>
      </c>
      <c r="AJ513" s="57">
        <v>0.99361100000000002</v>
      </c>
      <c r="AK513" s="57">
        <v>0.99361100000000002</v>
      </c>
      <c r="AL513" s="57">
        <v>1.04887</v>
      </c>
      <c r="AM513" s="57">
        <v>0.98244600000000004</v>
      </c>
      <c r="AN513" s="57">
        <v>0.98244600000000004</v>
      </c>
      <c r="AO513" s="57">
        <v>0.988174</v>
      </c>
      <c r="AP513" s="57">
        <v>1.024859</v>
      </c>
      <c r="AQ513" s="57">
        <v>1.024859</v>
      </c>
      <c r="AR513" s="57">
        <v>0.98027500000000001</v>
      </c>
      <c r="AS513" s="57">
        <v>0.98027500000000001</v>
      </c>
      <c r="AT513" s="57">
        <v>1.0376460000000001</v>
      </c>
    </row>
    <row r="514" spans="1:46" x14ac:dyDescent="0.25">
      <c r="A514" s="65">
        <v>2021</v>
      </c>
      <c r="B514" s="65">
        <v>12</v>
      </c>
      <c r="C514" s="63">
        <v>22</v>
      </c>
      <c r="D514" s="64">
        <v>9</v>
      </c>
      <c r="E514" s="5">
        <v>1.035485</v>
      </c>
      <c r="F514" s="57">
        <v>1.035485</v>
      </c>
      <c r="G514" s="57">
        <v>0.98319800000000002</v>
      </c>
      <c r="H514" s="57">
        <v>0.98319800000000002</v>
      </c>
      <c r="I514" s="57">
        <v>0.98516700000000001</v>
      </c>
      <c r="J514" s="57">
        <v>0.98516700000000001</v>
      </c>
      <c r="K514" s="57">
        <v>0.988174</v>
      </c>
      <c r="L514" s="57">
        <v>0.988174</v>
      </c>
      <c r="M514" s="57">
        <v>1.0263420000000001</v>
      </c>
      <c r="N514" s="57">
        <v>1.0263420000000001</v>
      </c>
      <c r="O514" s="57">
        <v>1.0376460000000001</v>
      </c>
      <c r="P514" s="57">
        <v>1.0376460000000001</v>
      </c>
      <c r="Q514" s="57">
        <v>1.024429</v>
      </c>
      <c r="R514" s="57">
        <v>1.0376460000000001</v>
      </c>
      <c r="S514" s="57">
        <v>1.0376460000000001</v>
      </c>
      <c r="T514" s="57">
        <v>1.035485</v>
      </c>
      <c r="U514" s="57">
        <v>1.035485</v>
      </c>
      <c r="V514" s="57">
        <v>1.04887</v>
      </c>
      <c r="W514" s="57">
        <v>1.083804</v>
      </c>
      <c r="X514" s="57">
        <v>1.083804</v>
      </c>
      <c r="Y514" s="57">
        <v>1.0481640000000001</v>
      </c>
      <c r="Z514" s="57">
        <v>1.0481640000000001</v>
      </c>
      <c r="AA514" s="57">
        <v>0.988174</v>
      </c>
      <c r="AB514" s="57">
        <v>0.988174</v>
      </c>
      <c r="AC514" s="57">
        <v>0.98244600000000004</v>
      </c>
      <c r="AD514" s="57">
        <v>0.975082</v>
      </c>
      <c r="AE514" s="57">
        <v>1.0678080000000001</v>
      </c>
      <c r="AF514" s="57">
        <v>0.98012200000000005</v>
      </c>
      <c r="AG514" s="57">
        <v>0.98012200000000005</v>
      </c>
      <c r="AH514" s="57">
        <v>1.0263420000000001</v>
      </c>
      <c r="AI514" s="57">
        <v>1.0263420000000001</v>
      </c>
      <c r="AJ514" s="57">
        <v>0.99361100000000002</v>
      </c>
      <c r="AK514" s="57">
        <v>0.99361100000000002</v>
      </c>
      <c r="AL514" s="57">
        <v>1.04887</v>
      </c>
      <c r="AM514" s="57">
        <v>0.98244600000000004</v>
      </c>
      <c r="AN514" s="57">
        <v>0.98244600000000004</v>
      </c>
      <c r="AO514" s="57">
        <v>0.988174</v>
      </c>
      <c r="AP514" s="57">
        <v>1.024859</v>
      </c>
      <c r="AQ514" s="57">
        <v>1.024859</v>
      </c>
      <c r="AR514" s="57">
        <v>0.98027500000000001</v>
      </c>
      <c r="AS514" s="57">
        <v>0.98027500000000001</v>
      </c>
      <c r="AT514" s="57">
        <v>1.0376460000000001</v>
      </c>
    </row>
    <row r="515" spans="1:46" x14ac:dyDescent="0.25">
      <c r="A515" s="65">
        <v>2021</v>
      </c>
      <c r="B515" s="65">
        <v>12</v>
      </c>
      <c r="C515" s="63">
        <v>22</v>
      </c>
      <c r="D515" s="64">
        <v>10</v>
      </c>
      <c r="E515" s="5">
        <v>1.035485</v>
      </c>
      <c r="F515" s="57">
        <v>1.035485</v>
      </c>
      <c r="G515" s="57">
        <v>0.98319800000000002</v>
      </c>
      <c r="H515" s="57">
        <v>0.98319800000000002</v>
      </c>
      <c r="I515" s="57">
        <v>0.98516700000000001</v>
      </c>
      <c r="J515" s="57">
        <v>0.98516700000000001</v>
      </c>
      <c r="K515" s="57">
        <v>0.988174</v>
      </c>
      <c r="L515" s="57">
        <v>0.988174</v>
      </c>
      <c r="M515" s="57">
        <v>1.0263420000000001</v>
      </c>
      <c r="N515" s="57">
        <v>1.0263420000000001</v>
      </c>
      <c r="O515" s="57">
        <v>1.0376460000000001</v>
      </c>
      <c r="P515" s="57">
        <v>1.0376460000000001</v>
      </c>
      <c r="Q515" s="57">
        <v>1.024429</v>
      </c>
      <c r="R515" s="57">
        <v>1.0376460000000001</v>
      </c>
      <c r="S515" s="57">
        <v>1.0376460000000001</v>
      </c>
      <c r="T515" s="57">
        <v>1.035485</v>
      </c>
      <c r="U515" s="57">
        <v>1.035485</v>
      </c>
      <c r="V515" s="57">
        <v>1.04887</v>
      </c>
      <c r="W515" s="57">
        <v>1.083804</v>
      </c>
      <c r="X515" s="57">
        <v>1.083804</v>
      </c>
      <c r="Y515" s="57">
        <v>1.0481640000000001</v>
      </c>
      <c r="Z515" s="57">
        <v>1.0481640000000001</v>
      </c>
      <c r="AA515" s="57">
        <v>0.988174</v>
      </c>
      <c r="AB515" s="57">
        <v>0.988174</v>
      </c>
      <c r="AC515" s="57">
        <v>0.98244600000000004</v>
      </c>
      <c r="AD515" s="57">
        <v>0.975082</v>
      </c>
      <c r="AE515" s="57">
        <v>1.0678080000000001</v>
      </c>
      <c r="AF515" s="57">
        <v>0.98012200000000005</v>
      </c>
      <c r="AG515" s="57">
        <v>0.98012200000000005</v>
      </c>
      <c r="AH515" s="57">
        <v>1.0263420000000001</v>
      </c>
      <c r="AI515" s="57">
        <v>1.0263420000000001</v>
      </c>
      <c r="AJ515" s="57">
        <v>0.99361100000000002</v>
      </c>
      <c r="AK515" s="57">
        <v>0.99361100000000002</v>
      </c>
      <c r="AL515" s="57">
        <v>1.04887</v>
      </c>
      <c r="AM515" s="57">
        <v>0.98244600000000004</v>
      </c>
      <c r="AN515" s="57">
        <v>0.98244600000000004</v>
      </c>
      <c r="AO515" s="57">
        <v>0.988174</v>
      </c>
      <c r="AP515" s="57">
        <v>1.024859</v>
      </c>
      <c r="AQ515" s="57">
        <v>1.024859</v>
      </c>
      <c r="AR515" s="57">
        <v>0.98027500000000001</v>
      </c>
      <c r="AS515" s="57">
        <v>0.98027500000000001</v>
      </c>
      <c r="AT515" s="57">
        <v>1.0376460000000001</v>
      </c>
    </row>
    <row r="516" spans="1:46" x14ac:dyDescent="0.25">
      <c r="A516" s="65">
        <v>2021</v>
      </c>
      <c r="B516" s="65">
        <v>12</v>
      </c>
      <c r="C516" s="63">
        <v>22</v>
      </c>
      <c r="D516" s="64">
        <v>11</v>
      </c>
      <c r="E516" s="5">
        <v>1.035485</v>
      </c>
      <c r="F516" s="57">
        <v>1.035485</v>
      </c>
      <c r="G516" s="57">
        <v>0.98319800000000002</v>
      </c>
      <c r="H516" s="57">
        <v>0.98319800000000002</v>
      </c>
      <c r="I516" s="57">
        <v>0.98516700000000001</v>
      </c>
      <c r="J516" s="57">
        <v>0.98516700000000001</v>
      </c>
      <c r="K516" s="57">
        <v>0.988174</v>
      </c>
      <c r="L516" s="57">
        <v>0.988174</v>
      </c>
      <c r="M516" s="57">
        <v>1.0263420000000001</v>
      </c>
      <c r="N516" s="57">
        <v>1.0263420000000001</v>
      </c>
      <c r="O516" s="57">
        <v>1.0376460000000001</v>
      </c>
      <c r="P516" s="57">
        <v>1.0376460000000001</v>
      </c>
      <c r="Q516" s="57">
        <v>1.024429</v>
      </c>
      <c r="R516" s="57">
        <v>1.0376460000000001</v>
      </c>
      <c r="S516" s="57">
        <v>1.0376460000000001</v>
      </c>
      <c r="T516" s="57">
        <v>1.035485</v>
      </c>
      <c r="U516" s="57">
        <v>1.035485</v>
      </c>
      <c r="V516" s="57">
        <v>1.04887</v>
      </c>
      <c r="W516" s="57">
        <v>1.083804</v>
      </c>
      <c r="X516" s="57">
        <v>1.083804</v>
      </c>
      <c r="Y516" s="57">
        <v>1.0481640000000001</v>
      </c>
      <c r="Z516" s="57">
        <v>1.0481640000000001</v>
      </c>
      <c r="AA516" s="57">
        <v>0.988174</v>
      </c>
      <c r="AB516" s="57">
        <v>0.988174</v>
      </c>
      <c r="AC516" s="57">
        <v>0.98244600000000004</v>
      </c>
      <c r="AD516" s="57">
        <v>0.975082</v>
      </c>
      <c r="AE516" s="57">
        <v>1.0678080000000001</v>
      </c>
      <c r="AF516" s="57">
        <v>0.98012200000000005</v>
      </c>
      <c r="AG516" s="57">
        <v>0.98012200000000005</v>
      </c>
      <c r="AH516" s="57">
        <v>1.0263420000000001</v>
      </c>
      <c r="AI516" s="57">
        <v>1.0263420000000001</v>
      </c>
      <c r="AJ516" s="57">
        <v>0.99361100000000002</v>
      </c>
      <c r="AK516" s="57">
        <v>0.99361100000000002</v>
      </c>
      <c r="AL516" s="57">
        <v>1.04887</v>
      </c>
      <c r="AM516" s="57">
        <v>0.98244600000000004</v>
      </c>
      <c r="AN516" s="57">
        <v>0.98244600000000004</v>
      </c>
      <c r="AO516" s="57">
        <v>0.988174</v>
      </c>
      <c r="AP516" s="57">
        <v>1.024859</v>
      </c>
      <c r="AQ516" s="57">
        <v>1.024859</v>
      </c>
      <c r="AR516" s="57">
        <v>0.98027500000000001</v>
      </c>
      <c r="AS516" s="57">
        <v>0.98027500000000001</v>
      </c>
      <c r="AT516" s="57">
        <v>1.0376460000000001</v>
      </c>
    </row>
    <row r="517" spans="1:46" x14ac:dyDescent="0.25">
      <c r="A517" s="65">
        <v>2021</v>
      </c>
      <c r="B517" s="65">
        <v>12</v>
      </c>
      <c r="C517" s="63">
        <v>22</v>
      </c>
      <c r="D517" s="64">
        <v>12</v>
      </c>
      <c r="E517" s="5">
        <v>1.035485</v>
      </c>
      <c r="F517" s="57">
        <v>1.035485</v>
      </c>
      <c r="G517" s="57">
        <v>0.98319800000000002</v>
      </c>
      <c r="H517" s="57">
        <v>0.98319800000000002</v>
      </c>
      <c r="I517" s="57">
        <v>0.98516700000000001</v>
      </c>
      <c r="J517" s="57">
        <v>0.98516700000000001</v>
      </c>
      <c r="K517" s="57">
        <v>0.988174</v>
      </c>
      <c r="L517" s="57">
        <v>0.988174</v>
      </c>
      <c r="M517" s="57">
        <v>1.0263420000000001</v>
      </c>
      <c r="N517" s="57">
        <v>1.0263420000000001</v>
      </c>
      <c r="O517" s="57">
        <v>1.0376460000000001</v>
      </c>
      <c r="P517" s="57">
        <v>1.0376460000000001</v>
      </c>
      <c r="Q517" s="57">
        <v>1.024429</v>
      </c>
      <c r="R517" s="57">
        <v>1.0376460000000001</v>
      </c>
      <c r="S517" s="57">
        <v>1.0376460000000001</v>
      </c>
      <c r="T517" s="57">
        <v>1.035485</v>
      </c>
      <c r="U517" s="57">
        <v>1.035485</v>
      </c>
      <c r="V517" s="57">
        <v>1.04887</v>
      </c>
      <c r="W517" s="57">
        <v>1.083804</v>
      </c>
      <c r="X517" s="57">
        <v>1.083804</v>
      </c>
      <c r="Y517" s="57">
        <v>1.0481640000000001</v>
      </c>
      <c r="Z517" s="57">
        <v>1.0481640000000001</v>
      </c>
      <c r="AA517" s="57">
        <v>0.988174</v>
      </c>
      <c r="AB517" s="57">
        <v>0.988174</v>
      </c>
      <c r="AC517" s="57">
        <v>0.98244600000000004</v>
      </c>
      <c r="AD517" s="57">
        <v>0.975082</v>
      </c>
      <c r="AE517" s="57">
        <v>1.0678080000000001</v>
      </c>
      <c r="AF517" s="57">
        <v>0.98012200000000005</v>
      </c>
      <c r="AG517" s="57">
        <v>0.98012200000000005</v>
      </c>
      <c r="AH517" s="57">
        <v>1.0263420000000001</v>
      </c>
      <c r="AI517" s="57">
        <v>1.0263420000000001</v>
      </c>
      <c r="AJ517" s="57">
        <v>0.99361100000000002</v>
      </c>
      <c r="AK517" s="57">
        <v>0.99361100000000002</v>
      </c>
      <c r="AL517" s="57">
        <v>1.04887</v>
      </c>
      <c r="AM517" s="57">
        <v>0.98244600000000004</v>
      </c>
      <c r="AN517" s="57">
        <v>0.98244600000000004</v>
      </c>
      <c r="AO517" s="57">
        <v>0.988174</v>
      </c>
      <c r="AP517" s="57">
        <v>1.024859</v>
      </c>
      <c r="AQ517" s="57">
        <v>1.024859</v>
      </c>
      <c r="AR517" s="57">
        <v>0.98027500000000001</v>
      </c>
      <c r="AS517" s="57">
        <v>0.98027500000000001</v>
      </c>
      <c r="AT517" s="57">
        <v>1.0376460000000001</v>
      </c>
    </row>
    <row r="518" spans="1:46" x14ac:dyDescent="0.25">
      <c r="A518" s="65">
        <v>2021</v>
      </c>
      <c r="B518" s="65">
        <v>12</v>
      </c>
      <c r="C518" s="63">
        <v>22</v>
      </c>
      <c r="D518" s="64">
        <v>13</v>
      </c>
      <c r="E518" s="5">
        <v>1.035485</v>
      </c>
      <c r="F518" s="57">
        <v>1.035485</v>
      </c>
      <c r="G518" s="57">
        <v>0.98319800000000002</v>
      </c>
      <c r="H518" s="57">
        <v>0.98319800000000002</v>
      </c>
      <c r="I518" s="57">
        <v>0.98516700000000001</v>
      </c>
      <c r="J518" s="57">
        <v>0.98516700000000001</v>
      </c>
      <c r="K518" s="57">
        <v>0.988174</v>
      </c>
      <c r="L518" s="57">
        <v>0.988174</v>
      </c>
      <c r="M518" s="57">
        <v>1.0263420000000001</v>
      </c>
      <c r="N518" s="57">
        <v>1.0263420000000001</v>
      </c>
      <c r="O518" s="57">
        <v>1.0376460000000001</v>
      </c>
      <c r="P518" s="57">
        <v>1.0376460000000001</v>
      </c>
      <c r="Q518" s="57">
        <v>1.024429</v>
      </c>
      <c r="R518" s="57">
        <v>1.0376460000000001</v>
      </c>
      <c r="S518" s="57">
        <v>1.0376460000000001</v>
      </c>
      <c r="T518" s="57">
        <v>1.035485</v>
      </c>
      <c r="U518" s="57">
        <v>1.035485</v>
      </c>
      <c r="V518" s="57">
        <v>1.04887</v>
      </c>
      <c r="W518" s="57">
        <v>1.083804</v>
      </c>
      <c r="X518" s="57">
        <v>1.083804</v>
      </c>
      <c r="Y518" s="57">
        <v>1.0481640000000001</v>
      </c>
      <c r="Z518" s="57">
        <v>1.0481640000000001</v>
      </c>
      <c r="AA518" s="57">
        <v>0.988174</v>
      </c>
      <c r="AB518" s="57">
        <v>0.988174</v>
      </c>
      <c r="AC518" s="57">
        <v>0.98244600000000004</v>
      </c>
      <c r="AD518" s="57">
        <v>0.975082</v>
      </c>
      <c r="AE518" s="57">
        <v>1.0678080000000001</v>
      </c>
      <c r="AF518" s="57">
        <v>0.98012200000000005</v>
      </c>
      <c r="AG518" s="57">
        <v>0.98012200000000005</v>
      </c>
      <c r="AH518" s="57">
        <v>1.0263420000000001</v>
      </c>
      <c r="AI518" s="57">
        <v>1.0263420000000001</v>
      </c>
      <c r="AJ518" s="57">
        <v>0.99361100000000002</v>
      </c>
      <c r="AK518" s="57">
        <v>0.99361100000000002</v>
      </c>
      <c r="AL518" s="57">
        <v>1.04887</v>
      </c>
      <c r="AM518" s="57">
        <v>0.98244600000000004</v>
      </c>
      <c r="AN518" s="57">
        <v>0.98244600000000004</v>
      </c>
      <c r="AO518" s="57">
        <v>0.988174</v>
      </c>
      <c r="AP518" s="57">
        <v>1.024859</v>
      </c>
      <c r="AQ518" s="57">
        <v>1.024859</v>
      </c>
      <c r="AR518" s="57">
        <v>0.98027500000000001</v>
      </c>
      <c r="AS518" s="57">
        <v>0.98027500000000001</v>
      </c>
      <c r="AT518" s="57">
        <v>1.0376460000000001</v>
      </c>
    </row>
    <row r="519" spans="1:46" x14ac:dyDescent="0.25">
      <c r="A519" s="65">
        <v>2021</v>
      </c>
      <c r="B519" s="65">
        <v>12</v>
      </c>
      <c r="C519" s="63">
        <v>22</v>
      </c>
      <c r="D519" s="64">
        <v>14</v>
      </c>
      <c r="E519" s="5">
        <v>1.035485</v>
      </c>
      <c r="F519" s="57">
        <v>1.035485</v>
      </c>
      <c r="G519" s="57">
        <v>0.98319800000000002</v>
      </c>
      <c r="H519" s="57">
        <v>0.98319800000000002</v>
      </c>
      <c r="I519" s="57">
        <v>0.98516700000000001</v>
      </c>
      <c r="J519" s="57">
        <v>0.98516700000000001</v>
      </c>
      <c r="K519" s="57">
        <v>0.988174</v>
      </c>
      <c r="L519" s="57">
        <v>0.988174</v>
      </c>
      <c r="M519" s="57">
        <v>1.0263420000000001</v>
      </c>
      <c r="N519" s="57">
        <v>1.0263420000000001</v>
      </c>
      <c r="O519" s="57">
        <v>1.0376460000000001</v>
      </c>
      <c r="P519" s="57">
        <v>1.0376460000000001</v>
      </c>
      <c r="Q519" s="57">
        <v>1.024429</v>
      </c>
      <c r="R519" s="57">
        <v>1.0376460000000001</v>
      </c>
      <c r="S519" s="57">
        <v>1.0376460000000001</v>
      </c>
      <c r="T519" s="57">
        <v>1.035485</v>
      </c>
      <c r="U519" s="57">
        <v>1.035485</v>
      </c>
      <c r="V519" s="57">
        <v>1.04887</v>
      </c>
      <c r="W519" s="57">
        <v>1.083804</v>
      </c>
      <c r="X519" s="57">
        <v>1.083804</v>
      </c>
      <c r="Y519" s="57">
        <v>1.0481640000000001</v>
      </c>
      <c r="Z519" s="57">
        <v>1.0481640000000001</v>
      </c>
      <c r="AA519" s="57">
        <v>0.988174</v>
      </c>
      <c r="AB519" s="57">
        <v>0.988174</v>
      </c>
      <c r="AC519" s="57">
        <v>0.98244600000000004</v>
      </c>
      <c r="AD519" s="57">
        <v>0.975082</v>
      </c>
      <c r="AE519" s="57">
        <v>1.0678080000000001</v>
      </c>
      <c r="AF519" s="57">
        <v>0.98012200000000005</v>
      </c>
      <c r="AG519" s="57">
        <v>0.98012200000000005</v>
      </c>
      <c r="AH519" s="57">
        <v>1.0263420000000001</v>
      </c>
      <c r="AI519" s="57">
        <v>1.0263420000000001</v>
      </c>
      <c r="AJ519" s="57">
        <v>0.99361100000000002</v>
      </c>
      <c r="AK519" s="57">
        <v>0.99361100000000002</v>
      </c>
      <c r="AL519" s="57">
        <v>1.04887</v>
      </c>
      <c r="AM519" s="57">
        <v>0.98244600000000004</v>
      </c>
      <c r="AN519" s="57">
        <v>0.98244600000000004</v>
      </c>
      <c r="AO519" s="57">
        <v>0.988174</v>
      </c>
      <c r="AP519" s="57">
        <v>1.024859</v>
      </c>
      <c r="AQ519" s="57">
        <v>1.024859</v>
      </c>
      <c r="AR519" s="57">
        <v>0.98027500000000001</v>
      </c>
      <c r="AS519" s="57">
        <v>0.98027500000000001</v>
      </c>
      <c r="AT519" s="57">
        <v>1.0376460000000001</v>
      </c>
    </row>
    <row r="520" spans="1:46" x14ac:dyDescent="0.25">
      <c r="A520" s="65">
        <v>2021</v>
      </c>
      <c r="B520" s="65">
        <v>12</v>
      </c>
      <c r="C520" s="63">
        <v>22</v>
      </c>
      <c r="D520" s="64">
        <v>15</v>
      </c>
      <c r="E520" s="5">
        <v>1.035485</v>
      </c>
      <c r="F520" s="57">
        <v>1.035485</v>
      </c>
      <c r="G520" s="57">
        <v>0.98319800000000002</v>
      </c>
      <c r="H520" s="57">
        <v>0.98319800000000002</v>
      </c>
      <c r="I520" s="57">
        <v>0.98516700000000001</v>
      </c>
      <c r="J520" s="57">
        <v>0.98516700000000001</v>
      </c>
      <c r="K520" s="57">
        <v>0.988174</v>
      </c>
      <c r="L520" s="57">
        <v>0.988174</v>
      </c>
      <c r="M520" s="57">
        <v>1.0263420000000001</v>
      </c>
      <c r="N520" s="57">
        <v>1.0263420000000001</v>
      </c>
      <c r="O520" s="57">
        <v>1.0376460000000001</v>
      </c>
      <c r="P520" s="57">
        <v>1.0376460000000001</v>
      </c>
      <c r="Q520" s="57">
        <v>1.024429</v>
      </c>
      <c r="R520" s="57">
        <v>1.0376460000000001</v>
      </c>
      <c r="S520" s="57">
        <v>1.0376460000000001</v>
      </c>
      <c r="T520" s="57">
        <v>1.035485</v>
      </c>
      <c r="U520" s="57">
        <v>1.035485</v>
      </c>
      <c r="V520" s="57">
        <v>1.04887</v>
      </c>
      <c r="W520" s="57">
        <v>1.083804</v>
      </c>
      <c r="X520" s="57">
        <v>1.083804</v>
      </c>
      <c r="Y520" s="57">
        <v>1.0481640000000001</v>
      </c>
      <c r="Z520" s="57">
        <v>1.0481640000000001</v>
      </c>
      <c r="AA520" s="57">
        <v>0.988174</v>
      </c>
      <c r="AB520" s="57">
        <v>0.988174</v>
      </c>
      <c r="AC520" s="57">
        <v>0.98244600000000004</v>
      </c>
      <c r="AD520" s="57">
        <v>0.975082</v>
      </c>
      <c r="AE520" s="57">
        <v>1.0678080000000001</v>
      </c>
      <c r="AF520" s="57">
        <v>0.98012200000000005</v>
      </c>
      <c r="AG520" s="57">
        <v>0.98012200000000005</v>
      </c>
      <c r="AH520" s="57">
        <v>1.0263420000000001</v>
      </c>
      <c r="AI520" s="57">
        <v>1.0263420000000001</v>
      </c>
      <c r="AJ520" s="57">
        <v>0.99361100000000002</v>
      </c>
      <c r="AK520" s="57">
        <v>0.99361100000000002</v>
      </c>
      <c r="AL520" s="57">
        <v>1.04887</v>
      </c>
      <c r="AM520" s="57">
        <v>0.98244600000000004</v>
      </c>
      <c r="AN520" s="57">
        <v>0.98244600000000004</v>
      </c>
      <c r="AO520" s="57">
        <v>0.988174</v>
      </c>
      <c r="AP520" s="57">
        <v>1.024859</v>
      </c>
      <c r="AQ520" s="57">
        <v>1.024859</v>
      </c>
      <c r="AR520" s="57">
        <v>0.98027500000000001</v>
      </c>
      <c r="AS520" s="57">
        <v>0.98027500000000001</v>
      </c>
      <c r="AT520" s="57">
        <v>1.0376460000000001</v>
      </c>
    </row>
    <row r="521" spans="1:46" x14ac:dyDescent="0.25">
      <c r="A521" s="65">
        <v>2021</v>
      </c>
      <c r="B521" s="65">
        <v>12</v>
      </c>
      <c r="C521" s="63">
        <v>22</v>
      </c>
      <c r="D521" s="64">
        <v>16</v>
      </c>
      <c r="E521" s="5">
        <v>1.035485</v>
      </c>
      <c r="F521" s="57">
        <v>1.035485</v>
      </c>
      <c r="G521" s="57">
        <v>0.98319800000000002</v>
      </c>
      <c r="H521" s="57">
        <v>0.98319800000000002</v>
      </c>
      <c r="I521" s="57">
        <v>0.98516700000000001</v>
      </c>
      <c r="J521" s="57">
        <v>0.98516700000000001</v>
      </c>
      <c r="K521" s="57">
        <v>0.988174</v>
      </c>
      <c r="L521" s="57">
        <v>0.988174</v>
      </c>
      <c r="M521" s="57">
        <v>1.0263420000000001</v>
      </c>
      <c r="N521" s="57">
        <v>1.0263420000000001</v>
      </c>
      <c r="O521" s="57">
        <v>1.0376460000000001</v>
      </c>
      <c r="P521" s="57">
        <v>1.0376460000000001</v>
      </c>
      <c r="Q521" s="57">
        <v>1.024429</v>
      </c>
      <c r="R521" s="57">
        <v>1.0376460000000001</v>
      </c>
      <c r="S521" s="57">
        <v>1.0376460000000001</v>
      </c>
      <c r="T521" s="57">
        <v>1.035485</v>
      </c>
      <c r="U521" s="57">
        <v>1.035485</v>
      </c>
      <c r="V521" s="57">
        <v>1.04887</v>
      </c>
      <c r="W521" s="57">
        <v>1.083804</v>
      </c>
      <c r="X521" s="57">
        <v>1.083804</v>
      </c>
      <c r="Y521" s="57">
        <v>1.0481640000000001</v>
      </c>
      <c r="Z521" s="57">
        <v>1.0481640000000001</v>
      </c>
      <c r="AA521" s="57">
        <v>0.988174</v>
      </c>
      <c r="AB521" s="57">
        <v>0.988174</v>
      </c>
      <c r="AC521" s="57">
        <v>0.98244600000000004</v>
      </c>
      <c r="AD521" s="57">
        <v>0.975082</v>
      </c>
      <c r="AE521" s="57">
        <v>1.0678080000000001</v>
      </c>
      <c r="AF521" s="57">
        <v>0.98012200000000005</v>
      </c>
      <c r="AG521" s="57">
        <v>0.98012200000000005</v>
      </c>
      <c r="AH521" s="57">
        <v>1.0263420000000001</v>
      </c>
      <c r="AI521" s="57">
        <v>1.0263420000000001</v>
      </c>
      <c r="AJ521" s="57">
        <v>0.99361100000000002</v>
      </c>
      <c r="AK521" s="57">
        <v>0.99361100000000002</v>
      </c>
      <c r="AL521" s="57">
        <v>1.04887</v>
      </c>
      <c r="AM521" s="57">
        <v>0.98244600000000004</v>
      </c>
      <c r="AN521" s="57">
        <v>0.98244600000000004</v>
      </c>
      <c r="AO521" s="57">
        <v>0.988174</v>
      </c>
      <c r="AP521" s="57">
        <v>1.024859</v>
      </c>
      <c r="AQ521" s="57">
        <v>1.024859</v>
      </c>
      <c r="AR521" s="57">
        <v>0.98027500000000001</v>
      </c>
      <c r="AS521" s="57">
        <v>0.98027500000000001</v>
      </c>
      <c r="AT521" s="57">
        <v>1.0376460000000001</v>
      </c>
    </row>
    <row r="522" spans="1:46" x14ac:dyDescent="0.25">
      <c r="A522" s="65">
        <v>2021</v>
      </c>
      <c r="B522" s="65">
        <v>12</v>
      </c>
      <c r="C522" s="63">
        <v>22</v>
      </c>
      <c r="D522" s="64">
        <v>17</v>
      </c>
      <c r="E522" s="5">
        <v>1.035485</v>
      </c>
      <c r="F522" s="57">
        <v>1.035485</v>
      </c>
      <c r="G522" s="57">
        <v>0.98319800000000002</v>
      </c>
      <c r="H522" s="57">
        <v>0.98319800000000002</v>
      </c>
      <c r="I522" s="57">
        <v>0.98516700000000001</v>
      </c>
      <c r="J522" s="57">
        <v>0.98516700000000001</v>
      </c>
      <c r="K522" s="57">
        <v>0.988174</v>
      </c>
      <c r="L522" s="57">
        <v>0.988174</v>
      </c>
      <c r="M522" s="57">
        <v>1.0263420000000001</v>
      </c>
      <c r="N522" s="57">
        <v>1.0263420000000001</v>
      </c>
      <c r="O522" s="57">
        <v>1.0376460000000001</v>
      </c>
      <c r="P522" s="57">
        <v>1.0376460000000001</v>
      </c>
      <c r="Q522" s="57">
        <v>1.024429</v>
      </c>
      <c r="R522" s="57">
        <v>1.0376460000000001</v>
      </c>
      <c r="S522" s="57">
        <v>1.0376460000000001</v>
      </c>
      <c r="T522" s="57">
        <v>1.035485</v>
      </c>
      <c r="U522" s="57">
        <v>1.035485</v>
      </c>
      <c r="V522" s="57">
        <v>1.04887</v>
      </c>
      <c r="W522" s="57">
        <v>1.083804</v>
      </c>
      <c r="X522" s="57">
        <v>1.083804</v>
      </c>
      <c r="Y522" s="57">
        <v>1.0481640000000001</v>
      </c>
      <c r="Z522" s="57">
        <v>1.0481640000000001</v>
      </c>
      <c r="AA522" s="57">
        <v>0.988174</v>
      </c>
      <c r="AB522" s="57">
        <v>0.988174</v>
      </c>
      <c r="AC522" s="57">
        <v>0.98244600000000004</v>
      </c>
      <c r="AD522" s="57">
        <v>0.975082</v>
      </c>
      <c r="AE522" s="57">
        <v>1.0678080000000001</v>
      </c>
      <c r="AF522" s="57">
        <v>0.98012200000000005</v>
      </c>
      <c r="AG522" s="57">
        <v>0.98012200000000005</v>
      </c>
      <c r="AH522" s="57">
        <v>1.0263420000000001</v>
      </c>
      <c r="AI522" s="57">
        <v>1.0263420000000001</v>
      </c>
      <c r="AJ522" s="57">
        <v>0.99361100000000002</v>
      </c>
      <c r="AK522" s="57">
        <v>0.99361100000000002</v>
      </c>
      <c r="AL522" s="57">
        <v>1.04887</v>
      </c>
      <c r="AM522" s="57">
        <v>0.98244600000000004</v>
      </c>
      <c r="AN522" s="57">
        <v>0.98244600000000004</v>
      </c>
      <c r="AO522" s="57">
        <v>0.988174</v>
      </c>
      <c r="AP522" s="57">
        <v>1.024859</v>
      </c>
      <c r="AQ522" s="57">
        <v>1.024859</v>
      </c>
      <c r="AR522" s="57">
        <v>0.98027500000000001</v>
      </c>
      <c r="AS522" s="57">
        <v>0.98027500000000001</v>
      </c>
      <c r="AT522" s="57">
        <v>1.0376460000000001</v>
      </c>
    </row>
    <row r="523" spans="1:46" x14ac:dyDescent="0.25">
      <c r="A523" s="65">
        <v>2021</v>
      </c>
      <c r="B523" s="65">
        <v>12</v>
      </c>
      <c r="C523" s="63">
        <v>22</v>
      </c>
      <c r="D523" s="64">
        <v>18</v>
      </c>
      <c r="E523" s="5">
        <v>1.035485</v>
      </c>
      <c r="F523" s="57">
        <v>1.035485</v>
      </c>
      <c r="G523" s="57">
        <v>0.98319800000000002</v>
      </c>
      <c r="H523" s="57">
        <v>0.98319800000000002</v>
      </c>
      <c r="I523" s="57">
        <v>0.98516700000000001</v>
      </c>
      <c r="J523" s="57">
        <v>0.98516700000000001</v>
      </c>
      <c r="K523" s="57">
        <v>0.988174</v>
      </c>
      <c r="L523" s="57">
        <v>0.988174</v>
      </c>
      <c r="M523" s="57">
        <v>1.0263420000000001</v>
      </c>
      <c r="N523" s="57">
        <v>1.0263420000000001</v>
      </c>
      <c r="O523" s="57">
        <v>1.0376460000000001</v>
      </c>
      <c r="P523" s="57">
        <v>1.0376460000000001</v>
      </c>
      <c r="Q523" s="57">
        <v>1.024429</v>
      </c>
      <c r="R523" s="57">
        <v>1.0376460000000001</v>
      </c>
      <c r="S523" s="57">
        <v>1.0376460000000001</v>
      </c>
      <c r="T523" s="57">
        <v>1.035485</v>
      </c>
      <c r="U523" s="57">
        <v>1.035485</v>
      </c>
      <c r="V523" s="57">
        <v>1.04887</v>
      </c>
      <c r="W523" s="57">
        <v>1.083804</v>
      </c>
      <c r="X523" s="57">
        <v>1.083804</v>
      </c>
      <c r="Y523" s="57">
        <v>1.0481640000000001</v>
      </c>
      <c r="Z523" s="57">
        <v>1.0481640000000001</v>
      </c>
      <c r="AA523" s="57">
        <v>0.988174</v>
      </c>
      <c r="AB523" s="57">
        <v>0.988174</v>
      </c>
      <c r="AC523" s="57">
        <v>0.98244600000000004</v>
      </c>
      <c r="AD523" s="57">
        <v>0.975082</v>
      </c>
      <c r="AE523" s="57">
        <v>1.0678080000000001</v>
      </c>
      <c r="AF523" s="57">
        <v>0.98012200000000005</v>
      </c>
      <c r="AG523" s="57">
        <v>0.98012200000000005</v>
      </c>
      <c r="AH523" s="57">
        <v>1.0263420000000001</v>
      </c>
      <c r="AI523" s="57">
        <v>1.0263420000000001</v>
      </c>
      <c r="AJ523" s="57">
        <v>0.99361100000000002</v>
      </c>
      <c r="AK523" s="57">
        <v>0.99361100000000002</v>
      </c>
      <c r="AL523" s="57">
        <v>1.04887</v>
      </c>
      <c r="AM523" s="57">
        <v>0.98244600000000004</v>
      </c>
      <c r="AN523" s="57">
        <v>0.98244600000000004</v>
      </c>
      <c r="AO523" s="57">
        <v>0.988174</v>
      </c>
      <c r="AP523" s="57">
        <v>1.024859</v>
      </c>
      <c r="AQ523" s="57">
        <v>1.024859</v>
      </c>
      <c r="AR523" s="57">
        <v>0.98027500000000001</v>
      </c>
      <c r="AS523" s="57">
        <v>0.98027500000000001</v>
      </c>
      <c r="AT523" s="57">
        <v>1.0376460000000001</v>
      </c>
    </row>
    <row r="524" spans="1:46" x14ac:dyDescent="0.25">
      <c r="A524" s="65">
        <v>2021</v>
      </c>
      <c r="B524" s="65">
        <v>12</v>
      </c>
      <c r="C524" s="63">
        <v>22</v>
      </c>
      <c r="D524" s="64">
        <v>19</v>
      </c>
      <c r="E524" s="5">
        <v>1.035485</v>
      </c>
      <c r="F524" s="57">
        <v>1.035485</v>
      </c>
      <c r="G524" s="57">
        <v>0.98319800000000002</v>
      </c>
      <c r="H524" s="57">
        <v>0.98319800000000002</v>
      </c>
      <c r="I524" s="57">
        <v>0.98516700000000001</v>
      </c>
      <c r="J524" s="57">
        <v>0.98516700000000001</v>
      </c>
      <c r="K524" s="57">
        <v>0.988174</v>
      </c>
      <c r="L524" s="57">
        <v>0.988174</v>
      </c>
      <c r="M524" s="57">
        <v>1.0263420000000001</v>
      </c>
      <c r="N524" s="57">
        <v>1.0263420000000001</v>
      </c>
      <c r="O524" s="57">
        <v>1.0376460000000001</v>
      </c>
      <c r="P524" s="57">
        <v>1.0376460000000001</v>
      </c>
      <c r="Q524" s="57">
        <v>1.024429</v>
      </c>
      <c r="R524" s="57">
        <v>1.0376460000000001</v>
      </c>
      <c r="S524" s="57">
        <v>1.0376460000000001</v>
      </c>
      <c r="T524" s="57">
        <v>1.035485</v>
      </c>
      <c r="U524" s="57">
        <v>1.035485</v>
      </c>
      <c r="V524" s="57">
        <v>1.04887</v>
      </c>
      <c r="W524" s="57">
        <v>1.083804</v>
      </c>
      <c r="X524" s="57">
        <v>1.083804</v>
      </c>
      <c r="Y524" s="57">
        <v>1.0481640000000001</v>
      </c>
      <c r="Z524" s="57">
        <v>1.0481640000000001</v>
      </c>
      <c r="AA524" s="57">
        <v>0.988174</v>
      </c>
      <c r="AB524" s="57">
        <v>0.988174</v>
      </c>
      <c r="AC524" s="57">
        <v>0.98244600000000004</v>
      </c>
      <c r="AD524" s="57">
        <v>0.975082</v>
      </c>
      <c r="AE524" s="57">
        <v>1.0678080000000001</v>
      </c>
      <c r="AF524" s="57">
        <v>0.98012200000000005</v>
      </c>
      <c r="AG524" s="57">
        <v>0.98012200000000005</v>
      </c>
      <c r="AH524" s="57">
        <v>1.0263420000000001</v>
      </c>
      <c r="AI524" s="57">
        <v>1.0263420000000001</v>
      </c>
      <c r="AJ524" s="57">
        <v>0.99361100000000002</v>
      </c>
      <c r="AK524" s="57">
        <v>0.99361100000000002</v>
      </c>
      <c r="AL524" s="57">
        <v>1.04887</v>
      </c>
      <c r="AM524" s="57">
        <v>0.98244600000000004</v>
      </c>
      <c r="AN524" s="57">
        <v>0.98244600000000004</v>
      </c>
      <c r="AO524" s="57">
        <v>0.988174</v>
      </c>
      <c r="AP524" s="57">
        <v>1.024859</v>
      </c>
      <c r="AQ524" s="57">
        <v>1.024859</v>
      </c>
      <c r="AR524" s="57">
        <v>0.98027500000000001</v>
      </c>
      <c r="AS524" s="57">
        <v>0.98027500000000001</v>
      </c>
      <c r="AT524" s="57">
        <v>1.0376460000000001</v>
      </c>
    </row>
    <row r="525" spans="1:46" x14ac:dyDescent="0.25">
      <c r="A525" s="65">
        <v>2021</v>
      </c>
      <c r="B525" s="65">
        <v>12</v>
      </c>
      <c r="C525" s="63">
        <v>22</v>
      </c>
      <c r="D525" s="64">
        <v>20</v>
      </c>
      <c r="E525" s="5">
        <v>1.035485</v>
      </c>
      <c r="F525" s="57">
        <v>1.035485</v>
      </c>
      <c r="G525" s="57">
        <v>0.98319800000000002</v>
      </c>
      <c r="H525" s="57">
        <v>0.98319800000000002</v>
      </c>
      <c r="I525" s="57">
        <v>0.98516700000000001</v>
      </c>
      <c r="J525" s="57">
        <v>0.98516700000000001</v>
      </c>
      <c r="K525" s="57">
        <v>0.988174</v>
      </c>
      <c r="L525" s="57">
        <v>0.988174</v>
      </c>
      <c r="M525" s="57">
        <v>1.0263420000000001</v>
      </c>
      <c r="N525" s="57">
        <v>1.0263420000000001</v>
      </c>
      <c r="O525" s="57">
        <v>1.0376460000000001</v>
      </c>
      <c r="P525" s="57">
        <v>1.0376460000000001</v>
      </c>
      <c r="Q525" s="57">
        <v>1.024429</v>
      </c>
      <c r="R525" s="57">
        <v>1.0376460000000001</v>
      </c>
      <c r="S525" s="57">
        <v>1.0376460000000001</v>
      </c>
      <c r="T525" s="57">
        <v>1.035485</v>
      </c>
      <c r="U525" s="57">
        <v>1.035485</v>
      </c>
      <c r="V525" s="57">
        <v>1.04887</v>
      </c>
      <c r="W525" s="57">
        <v>1.083804</v>
      </c>
      <c r="X525" s="57">
        <v>1.083804</v>
      </c>
      <c r="Y525" s="57">
        <v>1.0481640000000001</v>
      </c>
      <c r="Z525" s="57">
        <v>1.0481640000000001</v>
      </c>
      <c r="AA525" s="57">
        <v>0.988174</v>
      </c>
      <c r="AB525" s="57">
        <v>0.988174</v>
      </c>
      <c r="AC525" s="57">
        <v>0.98244600000000004</v>
      </c>
      <c r="AD525" s="57">
        <v>0.975082</v>
      </c>
      <c r="AE525" s="57">
        <v>1.0678080000000001</v>
      </c>
      <c r="AF525" s="57">
        <v>0.98012200000000005</v>
      </c>
      <c r="AG525" s="57">
        <v>0.98012200000000005</v>
      </c>
      <c r="AH525" s="57">
        <v>1.0263420000000001</v>
      </c>
      <c r="AI525" s="57">
        <v>1.0263420000000001</v>
      </c>
      <c r="AJ525" s="57">
        <v>0.99361100000000002</v>
      </c>
      <c r="AK525" s="57">
        <v>0.99361100000000002</v>
      </c>
      <c r="AL525" s="57">
        <v>1.04887</v>
      </c>
      <c r="AM525" s="57">
        <v>0.98244600000000004</v>
      </c>
      <c r="AN525" s="57">
        <v>0.98244600000000004</v>
      </c>
      <c r="AO525" s="57">
        <v>0.988174</v>
      </c>
      <c r="AP525" s="57">
        <v>1.024859</v>
      </c>
      <c r="AQ525" s="57">
        <v>1.024859</v>
      </c>
      <c r="AR525" s="57">
        <v>0.98027500000000001</v>
      </c>
      <c r="AS525" s="57">
        <v>0.98027500000000001</v>
      </c>
      <c r="AT525" s="57">
        <v>1.0376460000000001</v>
      </c>
    </row>
    <row r="526" spans="1:46" x14ac:dyDescent="0.25">
      <c r="A526" s="65">
        <v>2021</v>
      </c>
      <c r="B526" s="65">
        <v>12</v>
      </c>
      <c r="C526" s="63">
        <v>22</v>
      </c>
      <c r="D526" s="64">
        <v>21</v>
      </c>
      <c r="E526" s="5">
        <v>1.035485</v>
      </c>
      <c r="F526" s="57">
        <v>1.035485</v>
      </c>
      <c r="G526" s="57">
        <v>0.98319800000000002</v>
      </c>
      <c r="H526" s="57">
        <v>0.98319800000000002</v>
      </c>
      <c r="I526" s="57">
        <v>0.98516700000000001</v>
      </c>
      <c r="J526" s="57">
        <v>0.98516700000000001</v>
      </c>
      <c r="K526" s="57">
        <v>0.988174</v>
      </c>
      <c r="L526" s="57">
        <v>0.988174</v>
      </c>
      <c r="M526" s="57">
        <v>1.0263420000000001</v>
      </c>
      <c r="N526" s="57">
        <v>1.0263420000000001</v>
      </c>
      <c r="O526" s="57">
        <v>1.0376460000000001</v>
      </c>
      <c r="P526" s="57">
        <v>1.0376460000000001</v>
      </c>
      <c r="Q526" s="57">
        <v>1.024429</v>
      </c>
      <c r="R526" s="57">
        <v>1.0376460000000001</v>
      </c>
      <c r="S526" s="57">
        <v>1.0376460000000001</v>
      </c>
      <c r="T526" s="57">
        <v>1.035485</v>
      </c>
      <c r="U526" s="57">
        <v>1.035485</v>
      </c>
      <c r="V526" s="57">
        <v>1.04887</v>
      </c>
      <c r="W526" s="57">
        <v>1.083804</v>
      </c>
      <c r="X526" s="57">
        <v>1.083804</v>
      </c>
      <c r="Y526" s="57">
        <v>1.0481640000000001</v>
      </c>
      <c r="Z526" s="57">
        <v>1.0481640000000001</v>
      </c>
      <c r="AA526" s="57">
        <v>0.988174</v>
      </c>
      <c r="AB526" s="57">
        <v>0.988174</v>
      </c>
      <c r="AC526" s="57">
        <v>0.98244600000000004</v>
      </c>
      <c r="AD526" s="57">
        <v>0.975082</v>
      </c>
      <c r="AE526" s="57">
        <v>1.0678080000000001</v>
      </c>
      <c r="AF526" s="57">
        <v>0.98012200000000005</v>
      </c>
      <c r="AG526" s="57">
        <v>0.98012200000000005</v>
      </c>
      <c r="AH526" s="57">
        <v>1.0263420000000001</v>
      </c>
      <c r="AI526" s="57">
        <v>1.0263420000000001</v>
      </c>
      <c r="AJ526" s="57">
        <v>0.99361100000000002</v>
      </c>
      <c r="AK526" s="57">
        <v>0.99361100000000002</v>
      </c>
      <c r="AL526" s="57">
        <v>1.04887</v>
      </c>
      <c r="AM526" s="57">
        <v>0.98244600000000004</v>
      </c>
      <c r="AN526" s="57">
        <v>0.98244600000000004</v>
      </c>
      <c r="AO526" s="57">
        <v>0.988174</v>
      </c>
      <c r="AP526" s="57">
        <v>1.024859</v>
      </c>
      <c r="AQ526" s="57">
        <v>1.024859</v>
      </c>
      <c r="AR526" s="57">
        <v>0.98027500000000001</v>
      </c>
      <c r="AS526" s="57">
        <v>0.98027500000000001</v>
      </c>
      <c r="AT526" s="57">
        <v>1.0376460000000001</v>
      </c>
    </row>
    <row r="527" spans="1:46" x14ac:dyDescent="0.25">
      <c r="A527" s="65">
        <v>2021</v>
      </c>
      <c r="B527" s="65">
        <v>12</v>
      </c>
      <c r="C527" s="63">
        <v>22</v>
      </c>
      <c r="D527" s="64">
        <v>22</v>
      </c>
      <c r="E527" s="5">
        <v>1.035485</v>
      </c>
      <c r="F527" s="57">
        <v>1.035485</v>
      </c>
      <c r="G527" s="57">
        <v>0.98319800000000002</v>
      </c>
      <c r="H527" s="57">
        <v>0.98319800000000002</v>
      </c>
      <c r="I527" s="57">
        <v>0.98516700000000001</v>
      </c>
      <c r="J527" s="57">
        <v>0.98516700000000001</v>
      </c>
      <c r="K527" s="57">
        <v>0.988174</v>
      </c>
      <c r="L527" s="57">
        <v>0.988174</v>
      </c>
      <c r="M527" s="57">
        <v>1.0263420000000001</v>
      </c>
      <c r="N527" s="57">
        <v>1.0263420000000001</v>
      </c>
      <c r="O527" s="57">
        <v>1.0376460000000001</v>
      </c>
      <c r="P527" s="57">
        <v>1.0376460000000001</v>
      </c>
      <c r="Q527" s="57">
        <v>1.024429</v>
      </c>
      <c r="R527" s="57">
        <v>1.0376460000000001</v>
      </c>
      <c r="S527" s="57">
        <v>1.0376460000000001</v>
      </c>
      <c r="T527" s="57">
        <v>1.035485</v>
      </c>
      <c r="U527" s="57">
        <v>1.035485</v>
      </c>
      <c r="V527" s="57">
        <v>1.04887</v>
      </c>
      <c r="W527" s="57">
        <v>1.083804</v>
      </c>
      <c r="X527" s="57">
        <v>1.083804</v>
      </c>
      <c r="Y527" s="57">
        <v>1.0481640000000001</v>
      </c>
      <c r="Z527" s="57">
        <v>1.0481640000000001</v>
      </c>
      <c r="AA527" s="57">
        <v>0.988174</v>
      </c>
      <c r="AB527" s="57">
        <v>0.988174</v>
      </c>
      <c r="AC527" s="57">
        <v>0.98244600000000004</v>
      </c>
      <c r="AD527" s="57">
        <v>0.975082</v>
      </c>
      <c r="AE527" s="57">
        <v>1.0678080000000001</v>
      </c>
      <c r="AF527" s="57">
        <v>0.98012200000000005</v>
      </c>
      <c r="AG527" s="57">
        <v>0.98012200000000005</v>
      </c>
      <c r="AH527" s="57">
        <v>1.0263420000000001</v>
      </c>
      <c r="AI527" s="57">
        <v>1.0263420000000001</v>
      </c>
      <c r="AJ527" s="57">
        <v>0.99361100000000002</v>
      </c>
      <c r="AK527" s="57">
        <v>0.99361100000000002</v>
      </c>
      <c r="AL527" s="57">
        <v>1.04887</v>
      </c>
      <c r="AM527" s="57">
        <v>0.98244600000000004</v>
      </c>
      <c r="AN527" s="57">
        <v>0.98244600000000004</v>
      </c>
      <c r="AO527" s="57">
        <v>0.988174</v>
      </c>
      <c r="AP527" s="57">
        <v>1.024859</v>
      </c>
      <c r="AQ527" s="57">
        <v>1.024859</v>
      </c>
      <c r="AR527" s="57">
        <v>0.98027500000000001</v>
      </c>
      <c r="AS527" s="57">
        <v>0.98027500000000001</v>
      </c>
      <c r="AT527" s="57">
        <v>1.0376460000000001</v>
      </c>
    </row>
    <row r="528" spans="1:46" x14ac:dyDescent="0.25">
      <c r="A528" s="65">
        <v>2021</v>
      </c>
      <c r="B528" s="65">
        <v>12</v>
      </c>
      <c r="C528" s="63">
        <v>22</v>
      </c>
      <c r="D528" s="64">
        <v>23</v>
      </c>
      <c r="E528" s="5">
        <v>1.035485</v>
      </c>
      <c r="F528" s="57">
        <v>1.035485</v>
      </c>
      <c r="G528" s="57">
        <v>0.98319800000000002</v>
      </c>
      <c r="H528" s="57">
        <v>0.98319800000000002</v>
      </c>
      <c r="I528" s="57">
        <v>0.98516700000000001</v>
      </c>
      <c r="J528" s="57">
        <v>0.98516700000000001</v>
      </c>
      <c r="K528" s="57">
        <v>0.988174</v>
      </c>
      <c r="L528" s="57">
        <v>0.988174</v>
      </c>
      <c r="M528" s="57">
        <v>1.0263420000000001</v>
      </c>
      <c r="N528" s="57">
        <v>1.0263420000000001</v>
      </c>
      <c r="O528" s="57">
        <v>1.0376460000000001</v>
      </c>
      <c r="P528" s="57">
        <v>1.0376460000000001</v>
      </c>
      <c r="Q528" s="57">
        <v>1.024429</v>
      </c>
      <c r="R528" s="57">
        <v>1.0376460000000001</v>
      </c>
      <c r="S528" s="57">
        <v>1.0376460000000001</v>
      </c>
      <c r="T528" s="57">
        <v>1.035485</v>
      </c>
      <c r="U528" s="57">
        <v>1.035485</v>
      </c>
      <c r="V528" s="57">
        <v>1.04887</v>
      </c>
      <c r="W528" s="57">
        <v>1.083804</v>
      </c>
      <c r="X528" s="57">
        <v>1.083804</v>
      </c>
      <c r="Y528" s="57">
        <v>1.0481640000000001</v>
      </c>
      <c r="Z528" s="57">
        <v>1.0481640000000001</v>
      </c>
      <c r="AA528" s="57">
        <v>0.988174</v>
      </c>
      <c r="AB528" s="57">
        <v>0.988174</v>
      </c>
      <c r="AC528" s="57">
        <v>0.98244600000000004</v>
      </c>
      <c r="AD528" s="57">
        <v>0.975082</v>
      </c>
      <c r="AE528" s="57">
        <v>1.0678080000000001</v>
      </c>
      <c r="AF528" s="57">
        <v>0.98012200000000005</v>
      </c>
      <c r="AG528" s="57">
        <v>0.98012200000000005</v>
      </c>
      <c r="AH528" s="57">
        <v>1.0263420000000001</v>
      </c>
      <c r="AI528" s="57">
        <v>1.0263420000000001</v>
      </c>
      <c r="AJ528" s="57">
        <v>0.99361100000000002</v>
      </c>
      <c r="AK528" s="57">
        <v>0.99361100000000002</v>
      </c>
      <c r="AL528" s="57">
        <v>1.04887</v>
      </c>
      <c r="AM528" s="57">
        <v>0.98244600000000004</v>
      </c>
      <c r="AN528" s="57">
        <v>0.98244600000000004</v>
      </c>
      <c r="AO528" s="57">
        <v>0.988174</v>
      </c>
      <c r="AP528" s="57">
        <v>1.024859</v>
      </c>
      <c r="AQ528" s="57">
        <v>1.024859</v>
      </c>
      <c r="AR528" s="57">
        <v>0.98027500000000001</v>
      </c>
      <c r="AS528" s="57">
        <v>0.98027500000000001</v>
      </c>
      <c r="AT528" s="57">
        <v>1.0376460000000001</v>
      </c>
    </row>
    <row r="529" spans="1:46" x14ac:dyDescent="0.25">
      <c r="A529" s="65">
        <v>2021</v>
      </c>
      <c r="B529" s="65">
        <v>12</v>
      </c>
      <c r="C529" s="63">
        <v>22</v>
      </c>
      <c r="D529" s="64">
        <v>24</v>
      </c>
      <c r="E529" s="5">
        <v>1.035485</v>
      </c>
      <c r="F529" s="57">
        <v>1.035485</v>
      </c>
      <c r="G529" s="57">
        <v>0.98319800000000002</v>
      </c>
      <c r="H529" s="57">
        <v>0.98319800000000002</v>
      </c>
      <c r="I529" s="57">
        <v>0.98516700000000001</v>
      </c>
      <c r="J529" s="57">
        <v>0.98516700000000001</v>
      </c>
      <c r="K529" s="57">
        <v>0.988174</v>
      </c>
      <c r="L529" s="57">
        <v>0.988174</v>
      </c>
      <c r="M529" s="57">
        <v>1.0263420000000001</v>
      </c>
      <c r="N529" s="57">
        <v>1.0263420000000001</v>
      </c>
      <c r="O529" s="57">
        <v>1.0376460000000001</v>
      </c>
      <c r="P529" s="57">
        <v>1.0376460000000001</v>
      </c>
      <c r="Q529" s="57">
        <v>1.024429</v>
      </c>
      <c r="R529" s="57">
        <v>1.0376460000000001</v>
      </c>
      <c r="S529" s="57">
        <v>1.0376460000000001</v>
      </c>
      <c r="T529" s="57">
        <v>1.035485</v>
      </c>
      <c r="U529" s="57">
        <v>1.035485</v>
      </c>
      <c r="V529" s="57">
        <v>1.04887</v>
      </c>
      <c r="W529" s="57">
        <v>1.083804</v>
      </c>
      <c r="X529" s="57">
        <v>1.083804</v>
      </c>
      <c r="Y529" s="57">
        <v>1.0481640000000001</v>
      </c>
      <c r="Z529" s="57">
        <v>1.0481640000000001</v>
      </c>
      <c r="AA529" s="57">
        <v>0.988174</v>
      </c>
      <c r="AB529" s="57">
        <v>0.988174</v>
      </c>
      <c r="AC529" s="57">
        <v>0.98244600000000004</v>
      </c>
      <c r="AD529" s="57">
        <v>0.975082</v>
      </c>
      <c r="AE529" s="57">
        <v>1.0678080000000001</v>
      </c>
      <c r="AF529" s="57">
        <v>0.98012200000000005</v>
      </c>
      <c r="AG529" s="57">
        <v>0.98012200000000005</v>
      </c>
      <c r="AH529" s="57">
        <v>1.0263420000000001</v>
      </c>
      <c r="AI529" s="57">
        <v>1.0263420000000001</v>
      </c>
      <c r="AJ529" s="57">
        <v>0.99361100000000002</v>
      </c>
      <c r="AK529" s="57">
        <v>0.99361100000000002</v>
      </c>
      <c r="AL529" s="57">
        <v>1.04887</v>
      </c>
      <c r="AM529" s="57">
        <v>0.98244600000000004</v>
      </c>
      <c r="AN529" s="57">
        <v>0.98244600000000004</v>
      </c>
      <c r="AO529" s="57">
        <v>0.988174</v>
      </c>
      <c r="AP529" s="57">
        <v>1.024859</v>
      </c>
      <c r="AQ529" s="57">
        <v>1.024859</v>
      </c>
      <c r="AR529" s="57">
        <v>0.98027500000000001</v>
      </c>
      <c r="AS529" s="57">
        <v>0.98027500000000001</v>
      </c>
      <c r="AT529" s="57">
        <v>1.0376460000000001</v>
      </c>
    </row>
    <row r="530" spans="1:46" x14ac:dyDescent="0.25">
      <c r="A530" s="65">
        <v>2021</v>
      </c>
      <c r="B530" s="65">
        <v>12</v>
      </c>
      <c r="C530" s="63">
        <v>23</v>
      </c>
      <c r="D530" s="64">
        <v>1</v>
      </c>
      <c r="E530" s="5">
        <v>1.0343290000000001</v>
      </c>
      <c r="F530" s="57">
        <v>1.0343290000000001</v>
      </c>
      <c r="G530" s="57">
        <v>1.000936</v>
      </c>
      <c r="H530" s="57">
        <v>1.000923</v>
      </c>
      <c r="I530" s="57">
        <v>1.0013609999999999</v>
      </c>
      <c r="J530" s="57">
        <v>1.0013609999999999</v>
      </c>
      <c r="K530" s="57">
        <v>1.00332</v>
      </c>
      <c r="L530" s="57">
        <v>1.00332</v>
      </c>
      <c r="M530" s="57">
        <v>1.031396</v>
      </c>
      <c r="N530" s="57">
        <v>1.031396</v>
      </c>
      <c r="O530" s="57">
        <v>1.0372170000000001</v>
      </c>
      <c r="P530" s="57">
        <v>1.0372170000000001</v>
      </c>
      <c r="Q530" s="57">
        <v>1.0229919999999999</v>
      </c>
      <c r="R530" s="57">
        <v>1.0372170000000001</v>
      </c>
      <c r="S530" s="57">
        <v>1.0372170000000001</v>
      </c>
      <c r="T530" s="57">
        <v>1.0343290000000001</v>
      </c>
      <c r="U530" s="57">
        <v>1.0343290000000001</v>
      </c>
      <c r="V530" s="57">
        <v>1.050292</v>
      </c>
      <c r="W530" s="57">
        <v>1.08053</v>
      </c>
      <c r="X530" s="57">
        <v>1.08053</v>
      </c>
      <c r="Y530" s="57">
        <v>1.050654</v>
      </c>
      <c r="Z530" s="57">
        <v>1.050654</v>
      </c>
      <c r="AA530" s="57">
        <v>1.00332</v>
      </c>
      <c r="AB530" s="57">
        <v>1.00332</v>
      </c>
      <c r="AC530" s="57">
        <v>1.012554</v>
      </c>
      <c r="AD530" s="57">
        <v>1.0050250000000001</v>
      </c>
      <c r="AE530" s="57">
        <v>1.0978289999999999</v>
      </c>
      <c r="AF530" s="57">
        <v>1.0095959999999999</v>
      </c>
      <c r="AG530" s="57">
        <v>1.0095959999999999</v>
      </c>
      <c r="AH530" s="57">
        <v>1.031396</v>
      </c>
      <c r="AI530" s="57">
        <v>1.031396</v>
      </c>
      <c r="AJ530" s="57">
        <v>0.99575999999999998</v>
      </c>
      <c r="AK530" s="57">
        <v>0.99575999999999998</v>
      </c>
      <c r="AL530" s="57">
        <v>1.050292</v>
      </c>
      <c r="AM530" s="57">
        <v>1.012554</v>
      </c>
      <c r="AN530" s="57">
        <v>1.012554</v>
      </c>
      <c r="AO530" s="57">
        <v>1.00332</v>
      </c>
      <c r="AP530" s="57">
        <v>1.029293</v>
      </c>
      <c r="AQ530" s="57">
        <v>1.029293</v>
      </c>
      <c r="AR530" s="57">
        <v>1.0098229999999999</v>
      </c>
      <c r="AS530" s="57">
        <v>1.0098229999999999</v>
      </c>
      <c r="AT530" s="57">
        <v>1.0372170000000001</v>
      </c>
    </row>
    <row r="531" spans="1:46" x14ac:dyDescent="0.25">
      <c r="A531" s="65">
        <v>2021</v>
      </c>
      <c r="B531" s="65">
        <v>12</v>
      </c>
      <c r="C531" s="63">
        <v>23</v>
      </c>
      <c r="D531" s="64">
        <v>2</v>
      </c>
      <c r="E531" s="5">
        <v>1.0343290000000001</v>
      </c>
      <c r="F531" s="57">
        <v>1.0343290000000001</v>
      </c>
      <c r="G531" s="57">
        <v>1.000936</v>
      </c>
      <c r="H531" s="57">
        <v>1.000923</v>
      </c>
      <c r="I531" s="57">
        <v>1.0013609999999999</v>
      </c>
      <c r="J531" s="57">
        <v>1.0013609999999999</v>
      </c>
      <c r="K531" s="57">
        <v>1.00332</v>
      </c>
      <c r="L531" s="57">
        <v>1.00332</v>
      </c>
      <c r="M531" s="57">
        <v>1.031396</v>
      </c>
      <c r="N531" s="57">
        <v>1.031396</v>
      </c>
      <c r="O531" s="57">
        <v>1.0372170000000001</v>
      </c>
      <c r="P531" s="57">
        <v>1.0372170000000001</v>
      </c>
      <c r="Q531" s="57">
        <v>1.0229919999999999</v>
      </c>
      <c r="R531" s="57">
        <v>1.0372170000000001</v>
      </c>
      <c r="S531" s="57">
        <v>1.0372170000000001</v>
      </c>
      <c r="T531" s="57">
        <v>1.0343290000000001</v>
      </c>
      <c r="U531" s="57">
        <v>1.0343290000000001</v>
      </c>
      <c r="V531" s="57">
        <v>1.050292</v>
      </c>
      <c r="W531" s="57">
        <v>1.08053</v>
      </c>
      <c r="X531" s="57">
        <v>1.08053</v>
      </c>
      <c r="Y531" s="57">
        <v>1.050654</v>
      </c>
      <c r="Z531" s="57">
        <v>1.050654</v>
      </c>
      <c r="AA531" s="57">
        <v>1.00332</v>
      </c>
      <c r="AB531" s="57">
        <v>1.00332</v>
      </c>
      <c r="AC531" s="57">
        <v>1.012554</v>
      </c>
      <c r="AD531" s="57">
        <v>1.0050250000000001</v>
      </c>
      <c r="AE531" s="57">
        <v>1.0978289999999999</v>
      </c>
      <c r="AF531" s="57">
        <v>1.0095959999999999</v>
      </c>
      <c r="AG531" s="57">
        <v>1.0095959999999999</v>
      </c>
      <c r="AH531" s="57">
        <v>1.031396</v>
      </c>
      <c r="AI531" s="57">
        <v>1.031396</v>
      </c>
      <c r="AJ531" s="57">
        <v>0.99575999999999998</v>
      </c>
      <c r="AK531" s="57">
        <v>0.99575999999999998</v>
      </c>
      <c r="AL531" s="57">
        <v>1.050292</v>
      </c>
      <c r="AM531" s="57">
        <v>1.012554</v>
      </c>
      <c r="AN531" s="57">
        <v>1.012554</v>
      </c>
      <c r="AO531" s="57">
        <v>1.00332</v>
      </c>
      <c r="AP531" s="57">
        <v>1.029293</v>
      </c>
      <c r="AQ531" s="57">
        <v>1.029293</v>
      </c>
      <c r="AR531" s="57">
        <v>1.0098229999999999</v>
      </c>
      <c r="AS531" s="57">
        <v>1.0098229999999999</v>
      </c>
      <c r="AT531" s="57">
        <v>1.0372170000000001</v>
      </c>
    </row>
    <row r="532" spans="1:46" x14ac:dyDescent="0.25">
      <c r="A532" s="65">
        <v>2021</v>
      </c>
      <c r="B532" s="65">
        <v>12</v>
      </c>
      <c r="C532" s="63">
        <v>23</v>
      </c>
      <c r="D532" s="64">
        <v>3</v>
      </c>
      <c r="E532" s="5">
        <v>1.0343290000000001</v>
      </c>
      <c r="F532" s="57">
        <v>1.0343290000000001</v>
      </c>
      <c r="G532" s="57">
        <v>1.000936</v>
      </c>
      <c r="H532" s="57">
        <v>1.000923</v>
      </c>
      <c r="I532" s="57">
        <v>1.0013609999999999</v>
      </c>
      <c r="J532" s="57">
        <v>1.0013609999999999</v>
      </c>
      <c r="K532" s="57">
        <v>1.00332</v>
      </c>
      <c r="L532" s="57">
        <v>1.00332</v>
      </c>
      <c r="M532" s="57">
        <v>1.031396</v>
      </c>
      <c r="N532" s="57">
        <v>1.031396</v>
      </c>
      <c r="O532" s="57">
        <v>1.0372170000000001</v>
      </c>
      <c r="P532" s="57">
        <v>1.0372170000000001</v>
      </c>
      <c r="Q532" s="57">
        <v>1.0229919999999999</v>
      </c>
      <c r="R532" s="57">
        <v>1.0372170000000001</v>
      </c>
      <c r="S532" s="57">
        <v>1.0372170000000001</v>
      </c>
      <c r="T532" s="57">
        <v>1.0343290000000001</v>
      </c>
      <c r="U532" s="57">
        <v>1.0343290000000001</v>
      </c>
      <c r="V532" s="57">
        <v>1.050292</v>
      </c>
      <c r="W532" s="57">
        <v>1.08053</v>
      </c>
      <c r="X532" s="57">
        <v>1.08053</v>
      </c>
      <c r="Y532" s="57">
        <v>1.050654</v>
      </c>
      <c r="Z532" s="57">
        <v>1.050654</v>
      </c>
      <c r="AA532" s="57">
        <v>1.00332</v>
      </c>
      <c r="AB532" s="57">
        <v>1.00332</v>
      </c>
      <c r="AC532" s="57">
        <v>1.012554</v>
      </c>
      <c r="AD532" s="57">
        <v>1.0050250000000001</v>
      </c>
      <c r="AE532" s="57">
        <v>1.0978289999999999</v>
      </c>
      <c r="AF532" s="57">
        <v>1.0095959999999999</v>
      </c>
      <c r="AG532" s="57">
        <v>1.0095959999999999</v>
      </c>
      <c r="AH532" s="57">
        <v>1.031396</v>
      </c>
      <c r="AI532" s="57">
        <v>1.031396</v>
      </c>
      <c r="AJ532" s="57">
        <v>0.99575999999999998</v>
      </c>
      <c r="AK532" s="57">
        <v>0.99575999999999998</v>
      </c>
      <c r="AL532" s="57">
        <v>1.050292</v>
      </c>
      <c r="AM532" s="57">
        <v>1.012554</v>
      </c>
      <c r="AN532" s="57">
        <v>1.012554</v>
      </c>
      <c r="AO532" s="57">
        <v>1.00332</v>
      </c>
      <c r="AP532" s="57">
        <v>1.029293</v>
      </c>
      <c r="AQ532" s="57">
        <v>1.029293</v>
      </c>
      <c r="AR532" s="57">
        <v>1.0098229999999999</v>
      </c>
      <c r="AS532" s="57">
        <v>1.0098229999999999</v>
      </c>
      <c r="AT532" s="57">
        <v>1.0372170000000001</v>
      </c>
    </row>
    <row r="533" spans="1:46" x14ac:dyDescent="0.25">
      <c r="A533" s="65">
        <v>2021</v>
      </c>
      <c r="B533" s="65">
        <v>12</v>
      </c>
      <c r="C533" s="63">
        <v>23</v>
      </c>
      <c r="D533" s="64">
        <v>4</v>
      </c>
      <c r="E533" s="5">
        <v>1.0343290000000001</v>
      </c>
      <c r="F533" s="57">
        <v>1.0343290000000001</v>
      </c>
      <c r="G533" s="57">
        <v>1.000936</v>
      </c>
      <c r="H533" s="57">
        <v>1.000923</v>
      </c>
      <c r="I533" s="57">
        <v>1.0013609999999999</v>
      </c>
      <c r="J533" s="57">
        <v>1.0013609999999999</v>
      </c>
      <c r="K533" s="57">
        <v>1.00332</v>
      </c>
      <c r="L533" s="57">
        <v>1.00332</v>
      </c>
      <c r="M533" s="57">
        <v>1.031396</v>
      </c>
      <c r="N533" s="57">
        <v>1.031396</v>
      </c>
      <c r="O533" s="57">
        <v>1.0372170000000001</v>
      </c>
      <c r="P533" s="57">
        <v>1.0372170000000001</v>
      </c>
      <c r="Q533" s="57">
        <v>1.0229919999999999</v>
      </c>
      <c r="R533" s="57">
        <v>1.0372170000000001</v>
      </c>
      <c r="S533" s="57">
        <v>1.0372170000000001</v>
      </c>
      <c r="T533" s="57">
        <v>1.0343290000000001</v>
      </c>
      <c r="U533" s="57">
        <v>1.0343290000000001</v>
      </c>
      <c r="V533" s="57">
        <v>1.050292</v>
      </c>
      <c r="W533" s="57">
        <v>1.08053</v>
      </c>
      <c r="X533" s="57">
        <v>1.08053</v>
      </c>
      <c r="Y533" s="57">
        <v>1.050654</v>
      </c>
      <c r="Z533" s="57">
        <v>1.050654</v>
      </c>
      <c r="AA533" s="57">
        <v>1.00332</v>
      </c>
      <c r="AB533" s="57">
        <v>1.00332</v>
      </c>
      <c r="AC533" s="57">
        <v>1.012554</v>
      </c>
      <c r="AD533" s="57">
        <v>1.0050250000000001</v>
      </c>
      <c r="AE533" s="57">
        <v>1.0978289999999999</v>
      </c>
      <c r="AF533" s="57">
        <v>1.0095959999999999</v>
      </c>
      <c r="AG533" s="57">
        <v>1.0095959999999999</v>
      </c>
      <c r="AH533" s="57">
        <v>1.031396</v>
      </c>
      <c r="AI533" s="57">
        <v>1.031396</v>
      </c>
      <c r="AJ533" s="57">
        <v>0.99575999999999998</v>
      </c>
      <c r="AK533" s="57">
        <v>0.99575999999999998</v>
      </c>
      <c r="AL533" s="57">
        <v>1.050292</v>
      </c>
      <c r="AM533" s="57">
        <v>1.012554</v>
      </c>
      <c r="AN533" s="57">
        <v>1.012554</v>
      </c>
      <c r="AO533" s="57">
        <v>1.00332</v>
      </c>
      <c r="AP533" s="57">
        <v>1.029293</v>
      </c>
      <c r="AQ533" s="57">
        <v>1.029293</v>
      </c>
      <c r="AR533" s="57">
        <v>1.0098229999999999</v>
      </c>
      <c r="AS533" s="57">
        <v>1.0098229999999999</v>
      </c>
      <c r="AT533" s="57">
        <v>1.0372170000000001</v>
      </c>
    </row>
    <row r="534" spans="1:46" x14ac:dyDescent="0.25">
      <c r="A534" s="65">
        <v>2021</v>
      </c>
      <c r="B534" s="65">
        <v>12</v>
      </c>
      <c r="C534" s="63">
        <v>23</v>
      </c>
      <c r="D534" s="64">
        <v>5</v>
      </c>
      <c r="E534" s="5">
        <v>1.0343290000000001</v>
      </c>
      <c r="F534" s="57">
        <v>1.0343290000000001</v>
      </c>
      <c r="G534" s="57">
        <v>1.000936</v>
      </c>
      <c r="H534" s="57">
        <v>1.000923</v>
      </c>
      <c r="I534" s="57">
        <v>1.0013609999999999</v>
      </c>
      <c r="J534" s="57">
        <v>1.0013609999999999</v>
      </c>
      <c r="K534" s="57">
        <v>1.00332</v>
      </c>
      <c r="L534" s="57">
        <v>1.00332</v>
      </c>
      <c r="M534" s="57">
        <v>1.031396</v>
      </c>
      <c r="N534" s="57">
        <v>1.031396</v>
      </c>
      <c r="O534" s="57">
        <v>1.0372170000000001</v>
      </c>
      <c r="P534" s="57">
        <v>1.0372170000000001</v>
      </c>
      <c r="Q534" s="57">
        <v>1.0229919999999999</v>
      </c>
      <c r="R534" s="57">
        <v>1.0372170000000001</v>
      </c>
      <c r="S534" s="57">
        <v>1.0372170000000001</v>
      </c>
      <c r="T534" s="57">
        <v>1.0343290000000001</v>
      </c>
      <c r="U534" s="57">
        <v>1.0343290000000001</v>
      </c>
      <c r="V534" s="57">
        <v>1.050292</v>
      </c>
      <c r="W534" s="57">
        <v>1.08053</v>
      </c>
      <c r="X534" s="57">
        <v>1.08053</v>
      </c>
      <c r="Y534" s="57">
        <v>1.050654</v>
      </c>
      <c r="Z534" s="57">
        <v>1.050654</v>
      </c>
      <c r="AA534" s="57">
        <v>1.00332</v>
      </c>
      <c r="AB534" s="57">
        <v>1.00332</v>
      </c>
      <c r="AC534" s="57">
        <v>1.012554</v>
      </c>
      <c r="AD534" s="57">
        <v>1.0050250000000001</v>
      </c>
      <c r="AE534" s="57">
        <v>1.0978289999999999</v>
      </c>
      <c r="AF534" s="57">
        <v>1.0095959999999999</v>
      </c>
      <c r="AG534" s="57">
        <v>1.0095959999999999</v>
      </c>
      <c r="AH534" s="57">
        <v>1.031396</v>
      </c>
      <c r="AI534" s="57">
        <v>1.031396</v>
      </c>
      <c r="AJ534" s="57">
        <v>0.99575999999999998</v>
      </c>
      <c r="AK534" s="57">
        <v>0.99575999999999998</v>
      </c>
      <c r="AL534" s="57">
        <v>1.050292</v>
      </c>
      <c r="AM534" s="57">
        <v>1.012554</v>
      </c>
      <c r="AN534" s="57">
        <v>1.012554</v>
      </c>
      <c r="AO534" s="57">
        <v>1.00332</v>
      </c>
      <c r="AP534" s="57">
        <v>1.029293</v>
      </c>
      <c r="AQ534" s="57">
        <v>1.029293</v>
      </c>
      <c r="AR534" s="57">
        <v>1.0098229999999999</v>
      </c>
      <c r="AS534" s="57">
        <v>1.0098229999999999</v>
      </c>
      <c r="AT534" s="57">
        <v>1.0372170000000001</v>
      </c>
    </row>
    <row r="535" spans="1:46" x14ac:dyDescent="0.25">
      <c r="A535" s="65">
        <v>2021</v>
      </c>
      <c r="B535" s="65">
        <v>12</v>
      </c>
      <c r="C535" s="63">
        <v>23</v>
      </c>
      <c r="D535" s="64">
        <v>6</v>
      </c>
      <c r="E535" s="5">
        <v>1.0343290000000001</v>
      </c>
      <c r="F535" s="57">
        <v>1.0343290000000001</v>
      </c>
      <c r="G535" s="57">
        <v>1.000936</v>
      </c>
      <c r="H535" s="57">
        <v>1.000923</v>
      </c>
      <c r="I535" s="57">
        <v>1.0013609999999999</v>
      </c>
      <c r="J535" s="57">
        <v>1.0013609999999999</v>
      </c>
      <c r="K535" s="57">
        <v>1.00332</v>
      </c>
      <c r="L535" s="57">
        <v>1.00332</v>
      </c>
      <c r="M535" s="57">
        <v>1.031396</v>
      </c>
      <c r="N535" s="57">
        <v>1.031396</v>
      </c>
      <c r="O535" s="57">
        <v>1.0372170000000001</v>
      </c>
      <c r="P535" s="57">
        <v>1.0372170000000001</v>
      </c>
      <c r="Q535" s="57">
        <v>1.0229919999999999</v>
      </c>
      <c r="R535" s="57">
        <v>1.0372170000000001</v>
      </c>
      <c r="S535" s="57">
        <v>1.0372170000000001</v>
      </c>
      <c r="T535" s="57">
        <v>1.0343290000000001</v>
      </c>
      <c r="U535" s="57">
        <v>1.0343290000000001</v>
      </c>
      <c r="V535" s="57">
        <v>1.050292</v>
      </c>
      <c r="W535" s="57">
        <v>1.08053</v>
      </c>
      <c r="X535" s="57">
        <v>1.08053</v>
      </c>
      <c r="Y535" s="57">
        <v>1.050654</v>
      </c>
      <c r="Z535" s="57">
        <v>1.050654</v>
      </c>
      <c r="AA535" s="57">
        <v>1.00332</v>
      </c>
      <c r="AB535" s="57">
        <v>1.00332</v>
      </c>
      <c r="AC535" s="57">
        <v>1.012554</v>
      </c>
      <c r="AD535" s="57">
        <v>1.0050250000000001</v>
      </c>
      <c r="AE535" s="57">
        <v>1.0978289999999999</v>
      </c>
      <c r="AF535" s="57">
        <v>1.0095959999999999</v>
      </c>
      <c r="AG535" s="57">
        <v>1.0095959999999999</v>
      </c>
      <c r="AH535" s="57">
        <v>1.031396</v>
      </c>
      <c r="AI535" s="57">
        <v>1.031396</v>
      </c>
      <c r="AJ535" s="57">
        <v>0.99575999999999998</v>
      </c>
      <c r="AK535" s="57">
        <v>0.99575999999999998</v>
      </c>
      <c r="AL535" s="57">
        <v>1.050292</v>
      </c>
      <c r="AM535" s="57">
        <v>1.012554</v>
      </c>
      <c r="AN535" s="57">
        <v>1.012554</v>
      </c>
      <c r="AO535" s="57">
        <v>1.00332</v>
      </c>
      <c r="AP535" s="57">
        <v>1.029293</v>
      </c>
      <c r="AQ535" s="57">
        <v>1.029293</v>
      </c>
      <c r="AR535" s="57">
        <v>1.0098229999999999</v>
      </c>
      <c r="AS535" s="57">
        <v>1.0098229999999999</v>
      </c>
      <c r="AT535" s="57">
        <v>1.0372170000000001</v>
      </c>
    </row>
    <row r="536" spans="1:46" x14ac:dyDescent="0.25">
      <c r="A536" s="65">
        <v>2021</v>
      </c>
      <c r="B536" s="65">
        <v>12</v>
      </c>
      <c r="C536" s="63">
        <v>23</v>
      </c>
      <c r="D536" s="64">
        <v>7</v>
      </c>
      <c r="E536" s="5">
        <v>1.0343290000000001</v>
      </c>
      <c r="F536" s="57">
        <v>1.0343290000000001</v>
      </c>
      <c r="G536" s="57">
        <v>1.000936</v>
      </c>
      <c r="H536" s="57">
        <v>1.000923</v>
      </c>
      <c r="I536" s="57">
        <v>1.0013609999999999</v>
      </c>
      <c r="J536" s="57">
        <v>1.0013609999999999</v>
      </c>
      <c r="K536" s="57">
        <v>1.00332</v>
      </c>
      <c r="L536" s="57">
        <v>1.00332</v>
      </c>
      <c r="M536" s="57">
        <v>1.031396</v>
      </c>
      <c r="N536" s="57">
        <v>1.031396</v>
      </c>
      <c r="O536" s="57">
        <v>1.0372170000000001</v>
      </c>
      <c r="P536" s="57">
        <v>1.0372170000000001</v>
      </c>
      <c r="Q536" s="57">
        <v>1.0229919999999999</v>
      </c>
      <c r="R536" s="57">
        <v>1.0372170000000001</v>
      </c>
      <c r="S536" s="57">
        <v>1.0372170000000001</v>
      </c>
      <c r="T536" s="57">
        <v>1.0343290000000001</v>
      </c>
      <c r="U536" s="57">
        <v>1.0343290000000001</v>
      </c>
      <c r="V536" s="57">
        <v>1.050292</v>
      </c>
      <c r="W536" s="57">
        <v>1.08053</v>
      </c>
      <c r="X536" s="57">
        <v>1.08053</v>
      </c>
      <c r="Y536" s="57">
        <v>1.050654</v>
      </c>
      <c r="Z536" s="57">
        <v>1.050654</v>
      </c>
      <c r="AA536" s="57">
        <v>1.00332</v>
      </c>
      <c r="AB536" s="57">
        <v>1.00332</v>
      </c>
      <c r="AC536" s="57">
        <v>1.012554</v>
      </c>
      <c r="AD536" s="57">
        <v>1.0050250000000001</v>
      </c>
      <c r="AE536" s="57">
        <v>1.0978289999999999</v>
      </c>
      <c r="AF536" s="57">
        <v>1.0095959999999999</v>
      </c>
      <c r="AG536" s="57">
        <v>1.0095959999999999</v>
      </c>
      <c r="AH536" s="57">
        <v>1.031396</v>
      </c>
      <c r="AI536" s="57">
        <v>1.031396</v>
      </c>
      <c r="AJ536" s="57">
        <v>0.99575999999999998</v>
      </c>
      <c r="AK536" s="57">
        <v>0.99575999999999998</v>
      </c>
      <c r="AL536" s="57">
        <v>1.050292</v>
      </c>
      <c r="AM536" s="57">
        <v>1.012554</v>
      </c>
      <c r="AN536" s="57">
        <v>1.012554</v>
      </c>
      <c r="AO536" s="57">
        <v>1.00332</v>
      </c>
      <c r="AP536" s="57">
        <v>1.029293</v>
      </c>
      <c r="AQ536" s="57">
        <v>1.029293</v>
      </c>
      <c r="AR536" s="57">
        <v>1.0098229999999999</v>
      </c>
      <c r="AS536" s="57">
        <v>1.0098229999999999</v>
      </c>
      <c r="AT536" s="57">
        <v>1.0372170000000001</v>
      </c>
    </row>
    <row r="537" spans="1:46" x14ac:dyDescent="0.25">
      <c r="A537" s="65">
        <v>2021</v>
      </c>
      <c r="B537" s="65">
        <v>12</v>
      </c>
      <c r="C537" s="63">
        <v>23</v>
      </c>
      <c r="D537" s="64">
        <v>8</v>
      </c>
      <c r="E537" s="5">
        <v>1.0343290000000001</v>
      </c>
      <c r="F537" s="57">
        <v>1.0343290000000001</v>
      </c>
      <c r="G537" s="57">
        <v>1.000936</v>
      </c>
      <c r="H537" s="57">
        <v>1.000923</v>
      </c>
      <c r="I537" s="57">
        <v>1.0013609999999999</v>
      </c>
      <c r="J537" s="57">
        <v>1.0013609999999999</v>
      </c>
      <c r="K537" s="57">
        <v>1.00332</v>
      </c>
      <c r="L537" s="57">
        <v>1.00332</v>
      </c>
      <c r="M537" s="57">
        <v>1.031396</v>
      </c>
      <c r="N537" s="57">
        <v>1.031396</v>
      </c>
      <c r="O537" s="57">
        <v>1.0372170000000001</v>
      </c>
      <c r="P537" s="57">
        <v>1.0372170000000001</v>
      </c>
      <c r="Q537" s="57">
        <v>1.0229919999999999</v>
      </c>
      <c r="R537" s="57">
        <v>1.0372170000000001</v>
      </c>
      <c r="S537" s="57">
        <v>1.0372170000000001</v>
      </c>
      <c r="T537" s="57">
        <v>1.0343290000000001</v>
      </c>
      <c r="U537" s="57">
        <v>1.0343290000000001</v>
      </c>
      <c r="V537" s="57">
        <v>1.050292</v>
      </c>
      <c r="W537" s="57">
        <v>1.08053</v>
      </c>
      <c r="X537" s="57">
        <v>1.08053</v>
      </c>
      <c r="Y537" s="57">
        <v>1.050654</v>
      </c>
      <c r="Z537" s="57">
        <v>1.050654</v>
      </c>
      <c r="AA537" s="57">
        <v>1.00332</v>
      </c>
      <c r="AB537" s="57">
        <v>1.00332</v>
      </c>
      <c r="AC537" s="57">
        <v>1.012554</v>
      </c>
      <c r="AD537" s="57">
        <v>1.0050250000000001</v>
      </c>
      <c r="AE537" s="57">
        <v>1.0978289999999999</v>
      </c>
      <c r="AF537" s="57">
        <v>1.0095959999999999</v>
      </c>
      <c r="AG537" s="57">
        <v>1.0095959999999999</v>
      </c>
      <c r="AH537" s="57">
        <v>1.031396</v>
      </c>
      <c r="AI537" s="57">
        <v>1.031396</v>
      </c>
      <c r="AJ537" s="57">
        <v>0.99575999999999998</v>
      </c>
      <c r="AK537" s="57">
        <v>0.99575999999999998</v>
      </c>
      <c r="AL537" s="57">
        <v>1.050292</v>
      </c>
      <c r="AM537" s="57">
        <v>1.012554</v>
      </c>
      <c r="AN537" s="57">
        <v>1.012554</v>
      </c>
      <c r="AO537" s="57">
        <v>1.00332</v>
      </c>
      <c r="AP537" s="57">
        <v>1.029293</v>
      </c>
      <c r="AQ537" s="57">
        <v>1.029293</v>
      </c>
      <c r="AR537" s="57">
        <v>1.0098229999999999</v>
      </c>
      <c r="AS537" s="57">
        <v>1.0098229999999999</v>
      </c>
      <c r="AT537" s="57">
        <v>1.0372170000000001</v>
      </c>
    </row>
    <row r="538" spans="1:46" x14ac:dyDescent="0.25">
      <c r="A538" s="65">
        <v>2021</v>
      </c>
      <c r="B538" s="65">
        <v>12</v>
      </c>
      <c r="C538" s="63">
        <v>23</v>
      </c>
      <c r="D538" s="64">
        <v>9</v>
      </c>
      <c r="E538" s="5">
        <v>1.0343290000000001</v>
      </c>
      <c r="F538" s="57">
        <v>1.0343290000000001</v>
      </c>
      <c r="G538" s="57">
        <v>1.000936</v>
      </c>
      <c r="H538" s="57">
        <v>1.000923</v>
      </c>
      <c r="I538" s="57">
        <v>1.0013609999999999</v>
      </c>
      <c r="J538" s="57">
        <v>1.0013609999999999</v>
      </c>
      <c r="K538" s="57">
        <v>1.00332</v>
      </c>
      <c r="L538" s="57">
        <v>1.00332</v>
      </c>
      <c r="M538" s="57">
        <v>1.031396</v>
      </c>
      <c r="N538" s="57">
        <v>1.031396</v>
      </c>
      <c r="O538" s="57">
        <v>1.0372170000000001</v>
      </c>
      <c r="P538" s="57">
        <v>1.0372170000000001</v>
      </c>
      <c r="Q538" s="57">
        <v>1.0229919999999999</v>
      </c>
      <c r="R538" s="57">
        <v>1.0372170000000001</v>
      </c>
      <c r="S538" s="57">
        <v>1.0372170000000001</v>
      </c>
      <c r="T538" s="57">
        <v>1.0343290000000001</v>
      </c>
      <c r="U538" s="57">
        <v>1.0343290000000001</v>
      </c>
      <c r="V538" s="57">
        <v>1.050292</v>
      </c>
      <c r="W538" s="57">
        <v>1.08053</v>
      </c>
      <c r="X538" s="57">
        <v>1.08053</v>
      </c>
      <c r="Y538" s="57">
        <v>1.050654</v>
      </c>
      <c r="Z538" s="57">
        <v>1.050654</v>
      </c>
      <c r="AA538" s="57">
        <v>1.00332</v>
      </c>
      <c r="AB538" s="57">
        <v>1.00332</v>
      </c>
      <c r="AC538" s="57">
        <v>1.012554</v>
      </c>
      <c r="AD538" s="57">
        <v>1.0050250000000001</v>
      </c>
      <c r="AE538" s="57">
        <v>1.0978289999999999</v>
      </c>
      <c r="AF538" s="57">
        <v>1.0095959999999999</v>
      </c>
      <c r="AG538" s="57">
        <v>1.0095959999999999</v>
      </c>
      <c r="AH538" s="57">
        <v>1.031396</v>
      </c>
      <c r="AI538" s="57">
        <v>1.031396</v>
      </c>
      <c r="AJ538" s="57">
        <v>0.99575999999999998</v>
      </c>
      <c r="AK538" s="57">
        <v>0.99575999999999998</v>
      </c>
      <c r="AL538" s="57">
        <v>1.050292</v>
      </c>
      <c r="AM538" s="57">
        <v>1.012554</v>
      </c>
      <c r="AN538" s="57">
        <v>1.012554</v>
      </c>
      <c r="AO538" s="57">
        <v>1.00332</v>
      </c>
      <c r="AP538" s="57">
        <v>1.029293</v>
      </c>
      <c r="AQ538" s="57">
        <v>1.029293</v>
      </c>
      <c r="AR538" s="57">
        <v>1.0098229999999999</v>
      </c>
      <c r="AS538" s="57">
        <v>1.0098229999999999</v>
      </c>
      <c r="AT538" s="57">
        <v>1.0372170000000001</v>
      </c>
    </row>
    <row r="539" spans="1:46" x14ac:dyDescent="0.25">
      <c r="A539" s="65">
        <v>2021</v>
      </c>
      <c r="B539" s="65">
        <v>12</v>
      </c>
      <c r="C539" s="63">
        <v>23</v>
      </c>
      <c r="D539" s="64">
        <v>10</v>
      </c>
      <c r="E539" s="5">
        <v>1.0343290000000001</v>
      </c>
      <c r="F539" s="57">
        <v>1.0343290000000001</v>
      </c>
      <c r="G539" s="57">
        <v>1.000936</v>
      </c>
      <c r="H539" s="57">
        <v>1.000923</v>
      </c>
      <c r="I539" s="57">
        <v>1.0013609999999999</v>
      </c>
      <c r="J539" s="57">
        <v>1.0013609999999999</v>
      </c>
      <c r="K539" s="57">
        <v>1.00332</v>
      </c>
      <c r="L539" s="57">
        <v>1.00332</v>
      </c>
      <c r="M539" s="57">
        <v>1.031396</v>
      </c>
      <c r="N539" s="57">
        <v>1.031396</v>
      </c>
      <c r="O539" s="57">
        <v>1.0372170000000001</v>
      </c>
      <c r="P539" s="57">
        <v>1.0372170000000001</v>
      </c>
      <c r="Q539" s="57">
        <v>1.0229919999999999</v>
      </c>
      <c r="R539" s="57">
        <v>1.0372170000000001</v>
      </c>
      <c r="S539" s="57">
        <v>1.0372170000000001</v>
      </c>
      <c r="T539" s="57">
        <v>1.0343290000000001</v>
      </c>
      <c r="U539" s="57">
        <v>1.0343290000000001</v>
      </c>
      <c r="V539" s="57">
        <v>1.050292</v>
      </c>
      <c r="W539" s="57">
        <v>1.08053</v>
      </c>
      <c r="X539" s="57">
        <v>1.08053</v>
      </c>
      <c r="Y539" s="57">
        <v>1.050654</v>
      </c>
      <c r="Z539" s="57">
        <v>1.050654</v>
      </c>
      <c r="AA539" s="57">
        <v>1.00332</v>
      </c>
      <c r="AB539" s="57">
        <v>1.00332</v>
      </c>
      <c r="AC539" s="57">
        <v>1.012554</v>
      </c>
      <c r="AD539" s="57">
        <v>1.0050250000000001</v>
      </c>
      <c r="AE539" s="57">
        <v>1.0978289999999999</v>
      </c>
      <c r="AF539" s="57">
        <v>1.0095959999999999</v>
      </c>
      <c r="AG539" s="57">
        <v>1.0095959999999999</v>
      </c>
      <c r="AH539" s="57">
        <v>1.031396</v>
      </c>
      <c r="AI539" s="57">
        <v>1.031396</v>
      </c>
      <c r="AJ539" s="57">
        <v>0.99575999999999998</v>
      </c>
      <c r="AK539" s="57">
        <v>0.99575999999999998</v>
      </c>
      <c r="AL539" s="57">
        <v>1.050292</v>
      </c>
      <c r="AM539" s="57">
        <v>1.012554</v>
      </c>
      <c r="AN539" s="57">
        <v>1.012554</v>
      </c>
      <c r="AO539" s="57">
        <v>1.00332</v>
      </c>
      <c r="AP539" s="57">
        <v>1.029293</v>
      </c>
      <c r="AQ539" s="57">
        <v>1.029293</v>
      </c>
      <c r="AR539" s="57">
        <v>1.0098229999999999</v>
      </c>
      <c r="AS539" s="57">
        <v>1.0098229999999999</v>
      </c>
      <c r="AT539" s="57">
        <v>1.0372170000000001</v>
      </c>
    </row>
    <row r="540" spans="1:46" x14ac:dyDescent="0.25">
      <c r="A540" s="65">
        <v>2021</v>
      </c>
      <c r="B540" s="65">
        <v>12</v>
      </c>
      <c r="C540" s="63">
        <v>23</v>
      </c>
      <c r="D540" s="64">
        <v>11</v>
      </c>
      <c r="E540" s="5">
        <v>1.0343290000000001</v>
      </c>
      <c r="F540" s="57">
        <v>1.0343290000000001</v>
      </c>
      <c r="G540" s="57">
        <v>1.000936</v>
      </c>
      <c r="H540" s="57">
        <v>1.000923</v>
      </c>
      <c r="I540" s="57">
        <v>1.0013609999999999</v>
      </c>
      <c r="J540" s="57">
        <v>1.0013609999999999</v>
      </c>
      <c r="K540" s="57">
        <v>1.00332</v>
      </c>
      <c r="L540" s="57">
        <v>1.00332</v>
      </c>
      <c r="M540" s="57">
        <v>1.031396</v>
      </c>
      <c r="N540" s="57">
        <v>1.031396</v>
      </c>
      <c r="O540" s="57">
        <v>1.0372170000000001</v>
      </c>
      <c r="P540" s="57">
        <v>1.0372170000000001</v>
      </c>
      <c r="Q540" s="57">
        <v>1.0229919999999999</v>
      </c>
      <c r="R540" s="57">
        <v>1.0372170000000001</v>
      </c>
      <c r="S540" s="57">
        <v>1.0372170000000001</v>
      </c>
      <c r="T540" s="57">
        <v>1.0343290000000001</v>
      </c>
      <c r="U540" s="57">
        <v>1.0343290000000001</v>
      </c>
      <c r="V540" s="57">
        <v>1.050292</v>
      </c>
      <c r="W540" s="57">
        <v>1.08053</v>
      </c>
      <c r="X540" s="57">
        <v>1.08053</v>
      </c>
      <c r="Y540" s="57">
        <v>1.050654</v>
      </c>
      <c r="Z540" s="57">
        <v>1.050654</v>
      </c>
      <c r="AA540" s="57">
        <v>1.00332</v>
      </c>
      <c r="AB540" s="57">
        <v>1.00332</v>
      </c>
      <c r="AC540" s="57">
        <v>1.012554</v>
      </c>
      <c r="AD540" s="57">
        <v>1.0050250000000001</v>
      </c>
      <c r="AE540" s="57">
        <v>1.0978289999999999</v>
      </c>
      <c r="AF540" s="57">
        <v>1.0095959999999999</v>
      </c>
      <c r="AG540" s="57">
        <v>1.0095959999999999</v>
      </c>
      <c r="AH540" s="57">
        <v>1.031396</v>
      </c>
      <c r="AI540" s="57">
        <v>1.031396</v>
      </c>
      <c r="AJ540" s="57">
        <v>0.99575999999999998</v>
      </c>
      <c r="AK540" s="57">
        <v>0.99575999999999998</v>
      </c>
      <c r="AL540" s="57">
        <v>1.050292</v>
      </c>
      <c r="AM540" s="57">
        <v>1.012554</v>
      </c>
      <c r="AN540" s="57">
        <v>1.012554</v>
      </c>
      <c r="AO540" s="57">
        <v>1.00332</v>
      </c>
      <c r="AP540" s="57">
        <v>1.029293</v>
      </c>
      <c r="AQ540" s="57">
        <v>1.029293</v>
      </c>
      <c r="AR540" s="57">
        <v>1.0098229999999999</v>
      </c>
      <c r="AS540" s="57">
        <v>1.0098229999999999</v>
      </c>
      <c r="AT540" s="57">
        <v>1.0372170000000001</v>
      </c>
    </row>
    <row r="541" spans="1:46" x14ac:dyDescent="0.25">
      <c r="A541" s="65">
        <v>2021</v>
      </c>
      <c r="B541" s="65">
        <v>12</v>
      </c>
      <c r="C541" s="63">
        <v>23</v>
      </c>
      <c r="D541" s="64">
        <v>12</v>
      </c>
      <c r="E541" s="5">
        <v>1.0343290000000001</v>
      </c>
      <c r="F541" s="57">
        <v>1.0343290000000001</v>
      </c>
      <c r="G541" s="57">
        <v>1.000936</v>
      </c>
      <c r="H541" s="57">
        <v>1.000923</v>
      </c>
      <c r="I541" s="57">
        <v>1.0013609999999999</v>
      </c>
      <c r="J541" s="57">
        <v>1.0013609999999999</v>
      </c>
      <c r="K541" s="57">
        <v>1.00332</v>
      </c>
      <c r="L541" s="57">
        <v>1.00332</v>
      </c>
      <c r="M541" s="57">
        <v>1.031396</v>
      </c>
      <c r="N541" s="57">
        <v>1.031396</v>
      </c>
      <c r="O541" s="57">
        <v>1.0372170000000001</v>
      </c>
      <c r="P541" s="57">
        <v>1.0372170000000001</v>
      </c>
      <c r="Q541" s="57">
        <v>1.0229919999999999</v>
      </c>
      <c r="R541" s="57">
        <v>1.0372170000000001</v>
      </c>
      <c r="S541" s="57">
        <v>1.0372170000000001</v>
      </c>
      <c r="T541" s="57">
        <v>1.0343290000000001</v>
      </c>
      <c r="U541" s="57">
        <v>1.0343290000000001</v>
      </c>
      <c r="V541" s="57">
        <v>1.050292</v>
      </c>
      <c r="W541" s="57">
        <v>1.08053</v>
      </c>
      <c r="X541" s="57">
        <v>1.08053</v>
      </c>
      <c r="Y541" s="57">
        <v>1.050654</v>
      </c>
      <c r="Z541" s="57">
        <v>1.050654</v>
      </c>
      <c r="AA541" s="57">
        <v>1.00332</v>
      </c>
      <c r="AB541" s="57">
        <v>1.00332</v>
      </c>
      <c r="AC541" s="57">
        <v>1.012554</v>
      </c>
      <c r="AD541" s="57">
        <v>1.0050250000000001</v>
      </c>
      <c r="AE541" s="57">
        <v>1.0978289999999999</v>
      </c>
      <c r="AF541" s="57">
        <v>1.0095959999999999</v>
      </c>
      <c r="AG541" s="57">
        <v>1.0095959999999999</v>
      </c>
      <c r="AH541" s="57">
        <v>1.031396</v>
      </c>
      <c r="AI541" s="57">
        <v>1.031396</v>
      </c>
      <c r="AJ541" s="57">
        <v>0.99575999999999998</v>
      </c>
      <c r="AK541" s="57">
        <v>0.99575999999999998</v>
      </c>
      <c r="AL541" s="57">
        <v>1.050292</v>
      </c>
      <c r="AM541" s="57">
        <v>1.012554</v>
      </c>
      <c r="AN541" s="57">
        <v>1.012554</v>
      </c>
      <c r="AO541" s="57">
        <v>1.00332</v>
      </c>
      <c r="AP541" s="57">
        <v>1.029293</v>
      </c>
      <c r="AQ541" s="57">
        <v>1.029293</v>
      </c>
      <c r="AR541" s="57">
        <v>1.0098229999999999</v>
      </c>
      <c r="AS541" s="57">
        <v>1.0098229999999999</v>
      </c>
      <c r="AT541" s="57">
        <v>1.0372170000000001</v>
      </c>
    </row>
    <row r="542" spans="1:46" x14ac:dyDescent="0.25">
      <c r="A542" s="65">
        <v>2021</v>
      </c>
      <c r="B542" s="65">
        <v>12</v>
      </c>
      <c r="C542" s="63">
        <v>23</v>
      </c>
      <c r="D542" s="64">
        <v>13</v>
      </c>
      <c r="E542" s="5">
        <v>1.0343290000000001</v>
      </c>
      <c r="F542" s="57">
        <v>1.0343290000000001</v>
      </c>
      <c r="G542" s="57">
        <v>1.000936</v>
      </c>
      <c r="H542" s="57">
        <v>1.000923</v>
      </c>
      <c r="I542" s="57">
        <v>1.0013609999999999</v>
      </c>
      <c r="J542" s="57">
        <v>1.0013609999999999</v>
      </c>
      <c r="K542" s="57">
        <v>1.00332</v>
      </c>
      <c r="L542" s="57">
        <v>1.00332</v>
      </c>
      <c r="M542" s="57">
        <v>1.031396</v>
      </c>
      <c r="N542" s="57">
        <v>1.031396</v>
      </c>
      <c r="O542" s="57">
        <v>1.0372170000000001</v>
      </c>
      <c r="P542" s="57">
        <v>1.0372170000000001</v>
      </c>
      <c r="Q542" s="57">
        <v>1.0229919999999999</v>
      </c>
      <c r="R542" s="57">
        <v>1.0372170000000001</v>
      </c>
      <c r="S542" s="57">
        <v>1.0372170000000001</v>
      </c>
      <c r="T542" s="57">
        <v>1.0343290000000001</v>
      </c>
      <c r="U542" s="57">
        <v>1.0343290000000001</v>
      </c>
      <c r="V542" s="57">
        <v>1.050292</v>
      </c>
      <c r="W542" s="57">
        <v>1.08053</v>
      </c>
      <c r="X542" s="57">
        <v>1.08053</v>
      </c>
      <c r="Y542" s="57">
        <v>1.050654</v>
      </c>
      <c r="Z542" s="57">
        <v>1.050654</v>
      </c>
      <c r="AA542" s="57">
        <v>1.00332</v>
      </c>
      <c r="AB542" s="57">
        <v>1.00332</v>
      </c>
      <c r="AC542" s="57">
        <v>1.012554</v>
      </c>
      <c r="AD542" s="57">
        <v>1.0050250000000001</v>
      </c>
      <c r="AE542" s="57">
        <v>1.0978289999999999</v>
      </c>
      <c r="AF542" s="57">
        <v>1.0095959999999999</v>
      </c>
      <c r="AG542" s="57">
        <v>1.0095959999999999</v>
      </c>
      <c r="AH542" s="57">
        <v>1.031396</v>
      </c>
      <c r="AI542" s="57">
        <v>1.031396</v>
      </c>
      <c r="AJ542" s="57">
        <v>0.99575999999999998</v>
      </c>
      <c r="AK542" s="57">
        <v>0.99575999999999998</v>
      </c>
      <c r="AL542" s="57">
        <v>1.050292</v>
      </c>
      <c r="AM542" s="57">
        <v>1.012554</v>
      </c>
      <c r="AN542" s="57">
        <v>1.012554</v>
      </c>
      <c r="AO542" s="57">
        <v>1.00332</v>
      </c>
      <c r="AP542" s="57">
        <v>1.029293</v>
      </c>
      <c r="AQ542" s="57">
        <v>1.029293</v>
      </c>
      <c r="AR542" s="57">
        <v>1.0098229999999999</v>
      </c>
      <c r="AS542" s="57">
        <v>1.0098229999999999</v>
      </c>
      <c r="AT542" s="57">
        <v>1.0372170000000001</v>
      </c>
    </row>
    <row r="543" spans="1:46" x14ac:dyDescent="0.25">
      <c r="A543" s="65">
        <v>2021</v>
      </c>
      <c r="B543" s="65">
        <v>12</v>
      </c>
      <c r="C543" s="63">
        <v>23</v>
      </c>
      <c r="D543" s="64">
        <v>14</v>
      </c>
      <c r="E543" s="5">
        <v>1.0343290000000001</v>
      </c>
      <c r="F543" s="57">
        <v>1.0343290000000001</v>
      </c>
      <c r="G543" s="57">
        <v>1.000936</v>
      </c>
      <c r="H543" s="57">
        <v>1.000923</v>
      </c>
      <c r="I543" s="57">
        <v>1.0013609999999999</v>
      </c>
      <c r="J543" s="57">
        <v>1.0013609999999999</v>
      </c>
      <c r="K543" s="57">
        <v>1.00332</v>
      </c>
      <c r="L543" s="57">
        <v>1.00332</v>
      </c>
      <c r="M543" s="57">
        <v>1.031396</v>
      </c>
      <c r="N543" s="57">
        <v>1.031396</v>
      </c>
      <c r="O543" s="57">
        <v>1.0372170000000001</v>
      </c>
      <c r="P543" s="57">
        <v>1.0372170000000001</v>
      </c>
      <c r="Q543" s="57">
        <v>1.0229919999999999</v>
      </c>
      <c r="R543" s="57">
        <v>1.0372170000000001</v>
      </c>
      <c r="S543" s="57">
        <v>1.0372170000000001</v>
      </c>
      <c r="T543" s="57">
        <v>1.0343290000000001</v>
      </c>
      <c r="U543" s="57">
        <v>1.0343290000000001</v>
      </c>
      <c r="V543" s="57">
        <v>1.050292</v>
      </c>
      <c r="W543" s="57">
        <v>1.08053</v>
      </c>
      <c r="X543" s="57">
        <v>1.08053</v>
      </c>
      <c r="Y543" s="57">
        <v>1.050654</v>
      </c>
      <c r="Z543" s="57">
        <v>1.050654</v>
      </c>
      <c r="AA543" s="57">
        <v>1.00332</v>
      </c>
      <c r="AB543" s="57">
        <v>1.00332</v>
      </c>
      <c r="AC543" s="57">
        <v>1.012554</v>
      </c>
      <c r="AD543" s="57">
        <v>1.0050250000000001</v>
      </c>
      <c r="AE543" s="57">
        <v>1.0978289999999999</v>
      </c>
      <c r="AF543" s="57">
        <v>1.0095959999999999</v>
      </c>
      <c r="AG543" s="57">
        <v>1.0095959999999999</v>
      </c>
      <c r="AH543" s="57">
        <v>1.031396</v>
      </c>
      <c r="AI543" s="57">
        <v>1.031396</v>
      </c>
      <c r="AJ543" s="57">
        <v>0.99575999999999998</v>
      </c>
      <c r="AK543" s="57">
        <v>0.99575999999999998</v>
      </c>
      <c r="AL543" s="57">
        <v>1.050292</v>
      </c>
      <c r="AM543" s="57">
        <v>1.012554</v>
      </c>
      <c r="AN543" s="57">
        <v>1.012554</v>
      </c>
      <c r="AO543" s="57">
        <v>1.00332</v>
      </c>
      <c r="AP543" s="57">
        <v>1.029293</v>
      </c>
      <c r="AQ543" s="57">
        <v>1.029293</v>
      </c>
      <c r="AR543" s="57">
        <v>1.0098229999999999</v>
      </c>
      <c r="AS543" s="57">
        <v>1.0098229999999999</v>
      </c>
      <c r="AT543" s="57">
        <v>1.0372170000000001</v>
      </c>
    </row>
    <row r="544" spans="1:46" x14ac:dyDescent="0.25">
      <c r="A544" s="65">
        <v>2021</v>
      </c>
      <c r="B544" s="65">
        <v>12</v>
      </c>
      <c r="C544" s="63">
        <v>23</v>
      </c>
      <c r="D544" s="64">
        <v>15</v>
      </c>
      <c r="E544" s="5">
        <v>1.0343290000000001</v>
      </c>
      <c r="F544" s="57">
        <v>1.0343290000000001</v>
      </c>
      <c r="G544" s="57">
        <v>1.000936</v>
      </c>
      <c r="H544" s="57">
        <v>1.000923</v>
      </c>
      <c r="I544" s="57">
        <v>1.0013609999999999</v>
      </c>
      <c r="J544" s="57">
        <v>1.0013609999999999</v>
      </c>
      <c r="K544" s="57">
        <v>1.00332</v>
      </c>
      <c r="L544" s="57">
        <v>1.00332</v>
      </c>
      <c r="M544" s="57">
        <v>1.031396</v>
      </c>
      <c r="N544" s="57">
        <v>1.031396</v>
      </c>
      <c r="O544" s="57">
        <v>1.0372170000000001</v>
      </c>
      <c r="P544" s="57">
        <v>1.0372170000000001</v>
      </c>
      <c r="Q544" s="57">
        <v>1.0229919999999999</v>
      </c>
      <c r="R544" s="57">
        <v>1.0372170000000001</v>
      </c>
      <c r="S544" s="57">
        <v>1.0372170000000001</v>
      </c>
      <c r="T544" s="57">
        <v>1.0343290000000001</v>
      </c>
      <c r="U544" s="57">
        <v>1.0343290000000001</v>
      </c>
      <c r="V544" s="57">
        <v>1.050292</v>
      </c>
      <c r="W544" s="57">
        <v>1.08053</v>
      </c>
      <c r="X544" s="57">
        <v>1.08053</v>
      </c>
      <c r="Y544" s="57">
        <v>1.050654</v>
      </c>
      <c r="Z544" s="57">
        <v>1.050654</v>
      </c>
      <c r="AA544" s="57">
        <v>1.00332</v>
      </c>
      <c r="AB544" s="57">
        <v>1.00332</v>
      </c>
      <c r="AC544" s="57">
        <v>1.012554</v>
      </c>
      <c r="AD544" s="57">
        <v>1.0050250000000001</v>
      </c>
      <c r="AE544" s="57">
        <v>1.0978289999999999</v>
      </c>
      <c r="AF544" s="57">
        <v>1.0095959999999999</v>
      </c>
      <c r="AG544" s="57">
        <v>1.0095959999999999</v>
      </c>
      <c r="AH544" s="57">
        <v>1.031396</v>
      </c>
      <c r="AI544" s="57">
        <v>1.031396</v>
      </c>
      <c r="AJ544" s="57">
        <v>0.99575999999999998</v>
      </c>
      <c r="AK544" s="57">
        <v>0.99575999999999998</v>
      </c>
      <c r="AL544" s="57">
        <v>1.050292</v>
      </c>
      <c r="AM544" s="57">
        <v>1.012554</v>
      </c>
      <c r="AN544" s="57">
        <v>1.012554</v>
      </c>
      <c r="AO544" s="57">
        <v>1.00332</v>
      </c>
      <c r="AP544" s="57">
        <v>1.029293</v>
      </c>
      <c r="AQ544" s="57">
        <v>1.029293</v>
      </c>
      <c r="AR544" s="57">
        <v>1.0098229999999999</v>
      </c>
      <c r="AS544" s="57">
        <v>1.0098229999999999</v>
      </c>
      <c r="AT544" s="57">
        <v>1.0372170000000001</v>
      </c>
    </row>
    <row r="545" spans="1:46" x14ac:dyDescent="0.25">
      <c r="A545" s="65">
        <v>2021</v>
      </c>
      <c r="B545" s="65">
        <v>12</v>
      </c>
      <c r="C545" s="63">
        <v>23</v>
      </c>
      <c r="D545" s="64">
        <v>16</v>
      </c>
      <c r="E545" s="5">
        <v>1.0343290000000001</v>
      </c>
      <c r="F545" s="57">
        <v>1.0343290000000001</v>
      </c>
      <c r="G545" s="57">
        <v>1.000936</v>
      </c>
      <c r="H545" s="57">
        <v>1.000923</v>
      </c>
      <c r="I545" s="57">
        <v>1.0013609999999999</v>
      </c>
      <c r="J545" s="57">
        <v>1.0013609999999999</v>
      </c>
      <c r="K545" s="57">
        <v>1.00332</v>
      </c>
      <c r="L545" s="57">
        <v>1.00332</v>
      </c>
      <c r="M545" s="57">
        <v>1.031396</v>
      </c>
      <c r="N545" s="57">
        <v>1.031396</v>
      </c>
      <c r="O545" s="57">
        <v>1.0372170000000001</v>
      </c>
      <c r="P545" s="57">
        <v>1.0372170000000001</v>
      </c>
      <c r="Q545" s="57">
        <v>1.0229919999999999</v>
      </c>
      <c r="R545" s="57">
        <v>1.0372170000000001</v>
      </c>
      <c r="S545" s="57">
        <v>1.0372170000000001</v>
      </c>
      <c r="T545" s="57">
        <v>1.0343290000000001</v>
      </c>
      <c r="U545" s="57">
        <v>1.0343290000000001</v>
      </c>
      <c r="V545" s="57">
        <v>1.050292</v>
      </c>
      <c r="W545" s="57">
        <v>1.08053</v>
      </c>
      <c r="X545" s="57">
        <v>1.08053</v>
      </c>
      <c r="Y545" s="57">
        <v>1.050654</v>
      </c>
      <c r="Z545" s="57">
        <v>1.050654</v>
      </c>
      <c r="AA545" s="57">
        <v>1.00332</v>
      </c>
      <c r="AB545" s="57">
        <v>1.00332</v>
      </c>
      <c r="AC545" s="57">
        <v>1.012554</v>
      </c>
      <c r="AD545" s="57">
        <v>1.0050250000000001</v>
      </c>
      <c r="AE545" s="57">
        <v>1.0978289999999999</v>
      </c>
      <c r="AF545" s="57">
        <v>1.0095959999999999</v>
      </c>
      <c r="AG545" s="57">
        <v>1.0095959999999999</v>
      </c>
      <c r="AH545" s="57">
        <v>1.031396</v>
      </c>
      <c r="AI545" s="57">
        <v>1.031396</v>
      </c>
      <c r="AJ545" s="57">
        <v>0.99575999999999998</v>
      </c>
      <c r="AK545" s="57">
        <v>0.99575999999999998</v>
      </c>
      <c r="AL545" s="57">
        <v>1.050292</v>
      </c>
      <c r="AM545" s="57">
        <v>1.012554</v>
      </c>
      <c r="AN545" s="57">
        <v>1.012554</v>
      </c>
      <c r="AO545" s="57">
        <v>1.00332</v>
      </c>
      <c r="AP545" s="57">
        <v>1.029293</v>
      </c>
      <c r="AQ545" s="57">
        <v>1.029293</v>
      </c>
      <c r="AR545" s="57">
        <v>1.0098229999999999</v>
      </c>
      <c r="AS545" s="57">
        <v>1.0098229999999999</v>
      </c>
      <c r="AT545" s="57">
        <v>1.0372170000000001</v>
      </c>
    </row>
    <row r="546" spans="1:46" x14ac:dyDescent="0.25">
      <c r="A546" s="65">
        <v>2021</v>
      </c>
      <c r="B546" s="65">
        <v>12</v>
      </c>
      <c r="C546" s="63">
        <v>23</v>
      </c>
      <c r="D546" s="64">
        <v>17</v>
      </c>
      <c r="E546" s="5">
        <v>1.0343290000000001</v>
      </c>
      <c r="F546" s="57">
        <v>1.0343290000000001</v>
      </c>
      <c r="G546" s="57">
        <v>1.000936</v>
      </c>
      <c r="H546" s="57">
        <v>1.000923</v>
      </c>
      <c r="I546" s="57">
        <v>1.0013609999999999</v>
      </c>
      <c r="J546" s="57">
        <v>1.0013609999999999</v>
      </c>
      <c r="K546" s="57">
        <v>1.00332</v>
      </c>
      <c r="L546" s="57">
        <v>1.00332</v>
      </c>
      <c r="M546" s="57">
        <v>1.031396</v>
      </c>
      <c r="N546" s="57">
        <v>1.031396</v>
      </c>
      <c r="O546" s="57">
        <v>1.0372170000000001</v>
      </c>
      <c r="P546" s="57">
        <v>1.0372170000000001</v>
      </c>
      <c r="Q546" s="57">
        <v>1.0229919999999999</v>
      </c>
      <c r="R546" s="57">
        <v>1.0372170000000001</v>
      </c>
      <c r="S546" s="57">
        <v>1.0372170000000001</v>
      </c>
      <c r="T546" s="57">
        <v>1.0343290000000001</v>
      </c>
      <c r="U546" s="57">
        <v>1.0343290000000001</v>
      </c>
      <c r="V546" s="57">
        <v>1.050292</v>
      </c>
      <c r="W546" s="57">
        <v>1.08053</v>
      </c>
      <c r="X546" s="57">
        <v>1.08053</v>
      </c>
      <c r="Y546" s="57">
        <v>1.050654</v>
      </c>
      <c r="Z546" s="57">
        <v>1.050654</v>
      </c>
      <c r="AA546" s="57">
        <v>1.00332</v>
      </c>
      <c r="AB546" s="57">
        <v>1.00332</v>
      </c>
      <c r="AC546" s="57">
        <v>1.012554</v>
      </c>
      <c r="AD546" s="57">
        <v>1.0050250000000001</v>
      </c>
      <c r="AE546" s="57">
        <v>1.0978289999999999</v>
      </c>
      <c r="AF546" s="57">
        <v>1.0095959999999999</v>
      </c>
      <c r="AG546" s="57">
        <v>1.0095959999999999</v>
      </c>
      <c r="AH546" s="57">
        <v>1.031396</v>
      </c>
      <c r="AI546" s="57">
        <v>1.031396</v>
      </c>
      <c r="AJ546" s="57">
        <v>0.99575999999999998</v>
      </c>
      <c r="AK546" s="57">
        <v>0.99575999999999998</v>
      </c>
      <c r="AL546" s="57">
        <v>1.050292</v>
      </c>
      <c r="AM546" s="57">
        <v>1.012554</v>
      </c>
      <c r="AN546" s="57">
        <v>1.012554</v>
      </c>
      <c r="AO546" s="57">
        <v>1.00332</v>
      </c>
      <c r="AP546" s="57">
        <v>1.029293</v>
      </c>
      <c r="AQ546" s="57">
        <v>1.029293</v>
      </c>
      <c r="AR546" s="57">
        <v>1.0098229999999999</v>
      </c>
      <c r="AS546" s="57">
        <v>1.0098229999999999</v>
      </c>
      <c r="AT546" s="57">
        <v>1.0372170000000001</v>
      </c>
    </row>
    <row r="547" spans="1:46" x14ac:dyDescent="0.25">
      <c r="A547" s="65">
        <v>2021</v>
      </c>
      <c r="B547" s="65">
        <v>12</v>
      </c>
      <c r="C547" s="63">
        <v>23</v>
      </c>
      <c r="D547" s="64">
        <v>18</v>
      </c>
      <c r="E547" s="5">
        <v>1.0343290000000001</v>
      </c>
      <c r="F547" s="57">
        <v>1.0343290000000001</v>
      </c>
      <c r="G547" s="57">
        <v>1.000936</v>
      </c>
      <c r="H547" s="57">
        <v>1.000923</v>
      </c>
      <c r="I547" s="57">
        <v>1.0013609999999999</v>
      </c>
      <c r="J547" s="57">
        <v>1.0013609999999999</v>
      </c>
      <c r="K547" s="57">
        <v>1.00332</v>
      </c>
      <c r="L547" s="57">
        <v>1.00332</v>
      </c>
      <c r="M547" s="57">
        <v>1.031396</v>
      </c>
      <c r="N547" s="57">
        <v>1.031396</v>
      </c>
      <c r="O547" s="57">
        <v>1.0372170000000001</v>
      </c>
      <c r="P547" s="57">
        <v>1.0372170000000001</v>
      </c>
      <c r="Q547" s="57">
        <v>1.0229919999999999</v>
      </c>
      <c r="R547" s="57">
        <v>1.0372170000000001</v>
      </c>
      <c r="S547" s="57">
        <v>1.0372170000000001</v>
      </c>
      <c r="T547" s="57">
        <v>1.0343290000000001</v>
      </c>
      <c r="U547" s="57">
        <v>1.0343290000000001</v>
      </c>
      <c r="V547" s="57">
        <v>1.050292</v>
      </c>
      <c r="W547" s="57">
        <v>1.08053</v>
      </c>
      <c r="X547" s="57">
        <v>1.08053</v>
      </c>
      <c r="Y547" s="57">
        <v>1.050654</v>
      </c>
      <c r="Z547" s="57">
        <v>1.050654</v>
      </c>
      <c r="AA547" s="57">
        <v>1.00332</v>
      </c>
      <c r="AB547" s="57">
        <v>1.00332</v>
      </c>
      <c r="AC547" s="57">
        <v>1.012554</v>
      </c>
      <c r="AD547" s="57">
        <v>1.0050250000000001</v>
      </c>
      <c r="AE547" s="57">
        <v>1.0978289999999999</v>
      </c>
      <c r="AF547" s="57">
        <v>1.0095959999999999</v>
      </c>
      <c r="AG547" s="57">
        <v>1.0095959999999999</v>
      </c>
      <c r="AH547" s="57">
        <v>1.031396</v>
      </c>
      <c r="AI547" s="57">
        <v>1.031396</v>
      </c>
      <c r="AJ547" s="57">
        <v>0.99575999999999998</v>
      </c>
      <c r="AK547" s="57">
        <v>0.99575999999999998</v>
      </c>
      <c r="AL547" s="57">
        <v>1.050292</v>
      </c>
      <c r="AM547" s="57">
        <v>1.012554</v>
      </c>
      <c r="AN547" s="57">
        <v>1.012554</v>
      </c>
      <c r="AO547" s="57">
        <v>1.00332</v>
      </c>
      <c r="AP547" s="57">
        <v>1.029293</v>
      </c>
      <c r="AQ547" s="57">
        <v>1.029293</v>
      </c>
      <c r="AR547" s="57">
        <v>1.0098229999999999</v>
      </c>
      <c r="AS547" s="57">
        <v>1.0098229999999999</v>
      </c>
      <c r="AT547" s="57">
        <v>1.0372170000000001</v>
      </c>
    </row>
    <row r="548" spans="1:46" x14ac:dyDescent="0.25">
      <c r="A548" s="65">
        <v>2021</v>
      </c>
      <c r="B548" s="65">
        <v>12</v>
      </c>
      <c r="C548" s="63">
        <v>23</v>
      </c>
      <c r="D548" s="64">
        <v>19</v>
      </c>
      <c r="E548" s="5">
        <v>1.0343290000000001</v>
      </c>
      <c r="F548" s="57">
        <v>1.0343290000000001</v>
      </c>
      <c r="G548" s="57">
        <v>1.000936</v>
      </c>
      <c r="H548" s="57">
        <v>1.000923</v>
      </c>
      <c r="I548" s="57">
        <v>1.0013609999999999</v>
      </c>
      <c r="J548" s="57">
        <v>1.0013609999999999</v>
      </c>
      <c r="K548" s="57">
        <v>1.00332</v>
      </c>
      <c r="L548" s="57">
        <v>1.00332</v>
      </c>
      <c r="M548" s="57">
        <v>1.031396</v>
      </c>
      <c r="N548" s="57">
        <v>1.031396</v>
      </c>
      <c r="O548" s="57">
        <v>1.0372170000000001</v>
      </c>
      <c r="P548" s="57">
        <v>1.0372170000000001</v>
      </c>
      <c r="Q548" s="57">
        <v>1.0229919999999999</v>
      </c>
      <c r="R548" s="57">
        <v>1.0372170000000001</v>
      </c>
      <c r="S548" s="57">
        <v>1.0372170000000001</v>
      </c>
      <c r="T548" s="57">
        <v>1.0343290000000001</v>
      </c>
      <c r="U548" s="57">
        <v>1.0343290000000001</v>
      </c>
      <c r="V548" s="57">
        <v>1.050292</v>
      </c>
      <c r="W548" s="57">
        <v>1.08053</v>
      </c>
      <c r="X548" s="57">
        <v>1.08053</v>
      </c>
      <c r="Y548" s="57">
        <v>1.050654</v>
      </c>
      <c r="Z548" s="57">
        <v>1.050654</v>
      </c>
      <c r="AA548" s="57">
        <v>1.00332</v>
      </c>
      <c r="AB548" s="57">
        <v>1.00332</v>
      </c>
      <c r="AC548" s="57">
        <v>1.012554</v>
      </c>
      <c r="AD548" s="57">
        <v>1.0050250000000001</v>
      </c>
      <c r="AE548" s="57">
        <v>1.0978289999999999</v>
      </c>
      <c r="AF548" s="57">
        <v>1.0095959999999999</v>
      </c>
      <c r="AG548" s="57">
        <v>1.0095959999999999</v>
      </c>
      <c r="AH548" s="57">
        <v>1.031396</v>
      </c>
      <c r="AI548" s="57">
        <v>1.031396</v>
      </c>
      <c r="AJ548" s="57">
        <v>0.99575999999999998</v>
      </c>
      <c r="AK548" s="57">
        <v>0.99575999999999998</v>
      </c>
      <c r="AL548" s="57">
        <v>1.050292</v>
      </c>
      <c r="AM548" s="57">
        <v>1.012554</v>
      </c>
      <c r="AN548" s="57">
        <v>1.012554</v>
      </c>
      <c r="AO548" s="57">
        <v>1.00332</v>
      </c>
      <c r="AP548" s="57">
        <v>1.029293</v>
      </c>
      <c r="AQ548" s="57">
        <v>1.029293</v>
      </c>
      <c r="AR548" s="57">
        <v>1.0098229999999999</v>
      </c>
      <c r="AS548" s="57">
        <v>1.0098229999999999</v>
      </c>
      <c r="AT548" s="57">
        <v>1.0372170000000001</v>
      </c>
    </row>
    <row r="549" spans="1:46" x14ac:dyDescent="0.25">
      <c r="A549" s="65">
        <v>2021</v>
      </c>
      <c r="B549" s="65">
        <v>12</v>
      </c>
      <c r="C549" s="63">
        <v>23</v>
      </c>
      <c r="D549" s="64">
        <v>20</v>
      </c>
      <c r="E549" s="5">
        <v>1.0343290000000001</v>
      </c>
      <c r="F549" s="57">
        <v>1.0343290000000001</v>
      </c>
      <c r="G549" s="57">
        <v>1.000936</v>
      </c>
      <c r="H549" s="57">
        <v>1.000923</v>
      </c>
      <c r="I549" s="57">
        <v>1.0013609999999999</v>
      </c>
      <c r="J549" s="57">
        <v>1.0013609999999999</v>
      </c>
      <c r="K549" s="57">
        <v>1.00332</v>
      </c>
      <c r="L549" s="57">
        <v>1.00332</v>
      </c>
      <c r="M549" s="57">
        <v>1.031396</v>
      </c>
      <c r="N549" s="57">
        <v>1.031396</v>
      </c>
      <c r="O549" s="57">
        <v>1.0372170000000001</v>
      </c>
      <c r="P549" s="57">
        <v>1.0372170000000001</v>
      </c>
      <c r="Q549" s="57">
        <v>1.0229919999999999</v>
      </c>
      <c r="R549" s="57">
        <v>1.0372170000000001</v>
      </c>
      <c r="S549" s="57">
        <v>1.0372170000000001</v>
      </c>
      <c r="T549" s="57">
        <v>1.0343290000000001</v>
      </c>
      <c r="U549" s="57">
        <v>1.0343290000000001</v>
      </c>
      <c r="V549" s="57">
        <v>1.050292</v>
      </c>
      <c r="W549" s="57">
        <v>1.08053</v>
      </c>
      <c r="X549" s="57">
        <v>1.08053</v>
      </c>
      <c r="Y549" s="57">
        <v>1.050654</v>
      </c>
      <c r="Z549" s="57">
        <v>1.050654</v>
      </c>
      <c r="AA549" s="57">
        <v>1.00332</v>
      </c>
      <c r="AB549" s="57">
        <v>1.00332</v>
      </c>
      <c r="AC549" s="57">
        <v>1.012554</v>
      </c>
      <c r="AD549" s="57">
        <v>1.0050250000000001</v>
      </c>
      <c r="AE549" s="57">
        <v>1.0978289999999999</v>
      </c>
      <c r="AF549" s="57">
        <v>1.0095959999999999</v>
      </c>
      <c r="AG549" s="57">
        <v>1.0095959999999999</v>
      </c>
      <c r="AH549" s="57">
        <v>1.031396</v>
      </c>
      <c r="AI549" s="57">
        <v>1.031396</v>
      </c>
      <c r="AJ549" s="57">
        <v>0.99575999999999998</v>
      </c>
      <c r="AK549" s="57">
        <v>0.99575999999999998</v>
      </c>
      <c r="AL549" s="57">
        <v>1.050292</v>
      </c>
      <c r="AM549" s="57">
        <v>1.012554</v>
      </c>
      <c r="AN549" s="57">
        <v>1.012554</v>
      </c>
      <c r="AO549" s="57">
        <v>1.00332</v>
      </c>
      <c r="AP549" s="57">
        <v>1.029293</v>
      </c>
      <c r="AQ549" s="57">
        <v>1.029293</v>
      </c>
      <c r="AR549" s="57">
        <v>1.0098229999999999</v>
      </c>
      <c r="AS549" s="57">
        <v>1.0098229999999999</v>
      </c>
      <c r="AT549" s="57">
        <v>1.0372170000000001</v>
      </c>
    </row>
    <row r="550" spans="1:46" x14ac:dyDescent="0.25">
      <c r="A550" s="65">
        <v>2021</v>
      </c>
      <c r="B550" s="65">
        <v>12</v>
      </c>
      <c r="C550" s="63">
        <v>23</v>
      </c>
      <c r="D550" s="64">
        <v>21</v>
      </c>
      <c r="E550" s="5">
        <v>1.0343290000000001</v>
      </c>
      <c r="F550" s="57">
        <v>1.0343290000000001</v>
      </c>
      <c r="G550" s="57">
        <v>1.000936</v>
      </c>
      <c r="H550" s="57">
        <v>1.000923</v>
      </c>
      <c r="I550" s="57">
        <v>1.0013609999999999</v>
      </c>
      <c r="J550" s="57">
        <v>1.0013609999999999</v>
      </c>
      <c r="K550" s="57">
        <v>1.00332</v>
      </c>
      <c r="L550" s="57">
        <v>1.00332</v>
      </c>
      <c r="M550" s="57">
        <v>1.031396</v>
      </c>
      <c r="N550" s="57">
        <v>1.031396</v>
      </c>
      <c r="O550" s="57">
        <v>1.0372170000000001</v>
      </c>
      <c r="P550" s="57">
        <v>1.0372170000000001</v>
      </c>
      <c r="Q550" s="57">
        <v>1.0229919999999999</v>
      </c>
      <c r="R550" s="57">
        <v>1.0372170000000001</v>
      </c>
      <c r="S550" s="57">
        <v>1.0372170000000001</v>
      </c>
      <c r="T550" s="57">
        <v>1.0343290000000001</v>
      </c>
      <c r="U550" s="57">
        <v>1.0343290000000001</v>
      </c>
      <c r="V550" s="57">
        <v>1.050292</v>
      </c>
      <c r="W550" s="57">
        <v>1.08053</v>
      </c>
      <c r="X550" s="57">
        <v>1.08053</v>
      </c>
      <c r="Y550" s="57">
        <v>1.050654</v>
      </c>
      <c r="Z550" s="57">
        <v>1.050654</v>
      </c>
      <c r="AA550" s="57">
        <v>1.00332</v>
      </c>
      <c r="AB550" s="57">
        <v>1.00332</v>
      </c>
      <c r="AC550" s="57">
        <v>1.012554</v>
      </c>
      <c r="AD550" s="57">
        <v>1.0050250000000001</v>
      </c>
      <c r="AE550" s="57">
        <v>1.0978289999999999</v>
      </c>
      <c r="AF550" s="57">
        <v>1.0095959999999999</v>
      </c>
      <c r="AG550" s="57">
        <v>1.0095959999999999</v>
      </c>
      <c r="AH550" s="57">
        <v>1.031396</v>
      </c>
      <c r="AI550" s="57">
        <v>1.031396</v>
      </c>
      <c r="AJ550" s="57">
        <v>0.99575999999999998</v>
      </c>
      <c r="AK550" s="57">
        <v>0.99575999999999998</v>
      </c>
      <c r="AL550" s="57">
        <v>1.050292</v>
      </c>
      <c r="AM550" s="57">
        <v>1.012554</v>
      </c>
      <c r="AN550" s="57">
        <v>1.012554</v>
      </c>
      <c r="AO550" s="57">
        <v>1.00332</v>
      </c>
      <c r="AP550" s="57">
        <v>1.029293</v>
      </c>
      <c r="AQ550" s="57">
        <v>1.029293</v>
      </c>
      <c r="AR550" s="57">
        <v>1.0098229999999999</v>
      </c>
      <c r="AS550" s="57">
        <v>1.0098229999999999</v>
      </c>
      <c r="AT550" s="57">
        <v>1.0372170000000001</v>
      </c>
    </row>
    <row r="551" spans="1:46" x14ac:dyDescent="0.25">
      <c r="A551" s="65">
        <v>2021</v>
      </c>
      <c r="B551" s="65">
        <v>12</v>
      </c>
      <c r="C551" s="63">
        <v>23</v>
      </c>
      <c r="D551" s="64">
        <v>22</v>
      </c>
      <c r="E551" s="5">
        <v>1.0343290000000001</v>
      </c>
      <c r="F551" s="57">
        <v>1.0343290000000001</v>
      </c>
      <c r="G551" s="57">
        <v>1.000936</v>
      </c>
      <c r="H551" s="57">
        <v>1.000923</v>
      </c>
      <c r="I551" s="57">
        <v>1.0013609999999999</v>
      </c>
      <c r="J551" s="57">
        <v>1.0013609999999999</v>
      </c>
      <c r="K551" s="57">
        <v>1.00332</v>
      </c>
      <c r="L551" s="57">
        <v>1.00332</v>
      </c>
      <c r="M551" s="57">
        <v>1.031396</v>
      </c>
      <c r="N551" s="57">
        <v>1.031396</v>
      </c>
      <c r="O551" s="57">
        <v>1.0372170000000001</v>
      </c>
      <c r="P551" s="57">
        <v>1.0372170000000001</v>
      </c>
      <c r="Q551" s="57">
        <v>1.0229919999999999</v>
      </c>
      <c r="R551" s="57">
        <v>1.0372170000000001</v>
      </c>
      <c r="S551" s="57">
        <v>1.0372170000000001</v>
      </c>
      <c r="T551" s="57">
        <v>1.0343290000000001</v>
      </c>
      <c r="U551" s="57">
        <v>1.0343290000000001</v>
      </c>
      <c r="V551" s="57">
        <v>1.050292</v>
      </c>
      <c r="W551" s="57">
        <v>1.08053</v>
      </c>
      <c r="X551" s="57">
        <v>1.08053</v>
      </c>
      <c r="Y551" s="57">
        <v>1.050654</v>
      </c>
      <c r="Z551" s="57">
        <v>1.050654</v>
      </c>
      <c r="AA551" s="57">
        <v>1.00332</v>
      </c>
      <c r="AB551" s="57">
        <v>1.00332</v>
      </c>
      <c r="AC551" s="57">
        <v>1.012554</v>
      </c>
      <c r="AD551" s="57">
        <v>1.0050250000000001</v>
      </c>
      <c r="AE551" s="57">
        <v>1.0978289999999999</v>
      </c>
      <c r="AF551" s="57">
        <v>1.0095959999999999</v>
      </c>
      <c r="AG551" s="57">
        <v>1.0095959999999999</v>
      </c>
      <c r="AH551" s="57">
        <v>1.031396</v>
      </c>
      <c r="AI551" s="57">
        <v>1.031396</v>
      </c>
      <c r="AJ551" s="57">
        <v>0.99575999999999998</v>
      </c>
      <c r="AK551" s="57">
        <v>0.99575999999999998</v>
      </c>
      <c r="AL551" s="57">
        <v>1.050292</v>
      </c>
      <c r="AM551" s="57">
        <v>1.012554</v>
      </c>
      <c r="AN551" s="57">
        <v>1.012554</v>
      </c>
      <c r="AO551" s="57">
        <v>1.00332</v>
      </c>
      <c r="AP551" s="57">
        <v>1.029293</v>
      </c>
      <c r="AQ551" s="57">
        <v>1.029293</v>
      </c>
      <c r="AR551" s="57">
        <v>1.0098229999999999</v>
      </c>
      <c r="AS551" s="57">
        <v>1.0098229999999999</v>
      </c>
      <c r="AT551" s="57">
        <v>1.0372170000000001</v>
      </c>
    </row>
    <row r="552" spans="1:46" x14ac:dyDescent="0.25">
      <c r="A552" s="65">
        <v>2021</v>
      </c>
      <c r="B552" s="65">
        <v>12</v>
      </c>
      <c r="C552" s="63">
        <v>23</v>
      </c>
      <c r="D552" s="64">
        <v>23</v>
      </c>
      <c r="E552" s="5">
        <v>1.0343290000000001</v>
      </c>
      <c r="F552" s="57">
        <v>1.0343290000000001</v>
      </c>
      <c r="G552" s="57">
        <v>1.000936</v>
      </c>
      <c r="H552" s="57">
        <v>1.000923</v>
      </c>
      <c r="I552" s="57">
        <v>1.0013609999999999</v>
      </c>
      <c r="J552" s="57">
        <v>1.0013609999999999</v>
      </c>
      <c r="K552" s="57">
        <v>1.00332</v>
      </c>
      <c r="L552" s="57">
        <v>1.00332</v>
      </c>
      <c r="M552" s="57">
        <v>1.031396</v>
      </c>
      <c r="N552" s="57">
        <v>1.031396</v>
      </c>
      <c r="O552" s="57">
        <v>1.0372170000000001</v>
      </c>
      <c r="P552" s="57">
        <v>1.0372170000000001</v>
      </c>
      <c r="Q552" s="57">
        <v>1.0229919999999999</v>
      </c>
      <c r="R552" s="57">
        <v>1.0372170000000001</v>
      </c>
      <c r="S552" s="57">
        <v>1.0372170000000001</v>
      </c>
      <c r="T552" s="57">
        <v>1.0343290000000001</v>
      </c>
      <c r="U552" s="57">
        <v>1.0343290000000001</v>
      </c>
      <c r="V552" s="57">
        <v>1.050292</v>
      </c>
      <c r="W552" s="57">
        <v>1.08053</v>
      </c>
      <c r="X552" s="57">
        <v>1.08053</v>
      </c>
      <c r="Y552" s="57">
        <v>1.050654</v>
      </c>
      <c r="Z552" s="57">
        <v>1.050654</v>
      </c>
      <c r="AA552" s="57">
        <v>1.00332</v>
      </c>
      <c r="AB552" s="57">
        <v>1.00332</v>
      </c>
      <c r="AC552" s="57">
        <v>1.012554</v>
      </c>
      <c r="AD552" s="57">
        <v>1.0050250000000001</v>
      </c>
      <c r="AE552" s="57">
        <v>1.0978289999999999</v>
      </c>
      <c r="AF552" s="57">
        <v>1.0095959999999999</v>
      </c>
      <c r="AG552" s="57">
        <v>1.0095959999999999</v>
      </c>
      <c r="AH552" s="57">
        <v>1.031396</v>
      </c>
      <c r="AI552" s="57">
        <v>1.031396</v>
      </c>
      <c r="AJ552" s="57">
        <v>0.99575999999999998</v>
      </c>
      <c r="AK552" s="57">
        <v>0.99575999999999998</v>
      </c>
      <c r="AL552" s="57">
        <v>1.050292</v>
      </c>
      <c r="AM552" s="57">
        <v>1.012554</v>
      </c>
      <c r="AN552" s="57">
        <v>1.012554</v>
      </c>
      <c r="AO552" s="57">
        <v>1.00332</v>
      </c>
      <c r="AP552" s="57">
        <v>1.029293</v>
      </c>
      <c r="AQ552" s="57">
        <v>1.029293</v>
      </c>
      <c r="AR552" s="57">
        <v>1.0098229999999999</v>
      </c>
      <c r="AS552" s="57">
        <v>1.0098229999999999</v>
      </c>
      <c r="AT552" s="57">
        <v>1.0372170000000001</v>
      </c>
    </row>
    <row r="553" spans="1:46" x14ac:dyDescent="0.25">
      <c r="A553" s="65">
        <v>2021</v>
      </c>
      <c r="B553" s="65">
        <v>12</v>
      </c>
      <c r="C553" s="63">
        <v>23</v>
      </c>
      <c r="D553" s="64">
        <v>24</v>
      </c>
      <c r="E553" s="5">
        <v>1.0343290000000001</v>
      </c>
      <c r="F553" s="57">
        <v>1.0343290000000001</v>
      </c>
      <c r="G553" s="57">
        <v>1.000936</v>
      </c>
      <c r="H553" s="57">
        <v>1.000923</v>
      </c>
      <c r="I553" s="57">
        <v>1.0013609999999999</v>
      </c>
      <c r="J553" s="57">
        <v>1.0013609999999999</v>
      </c>
      <c r="K553" s="57">
        <v>1.00332</v>
      </c>
      <c r="L553" s="57">
        <v>1.00332</v>
      </c>
      <c r="M553" s="57">
        <v>1.031396</v>
      </c>
      <c r="N553" s="57">
        <v>1.031396</v>
      </c>
      <c r="O553" s="57">
        <v>1.0372170000000001</v>
      </c>
      <c r="P553" s="57">
        <v>1.0372170000000001</v>
      </c>
      <c r="Q553" s="57">
        <v>1.0229919999999999</v>
      </c>
      <c r="R553" s="57">
        <v>1.0372170000000001</v>
      </c>
      <c r="S553" s="57">
        <v>1.0372170000000001</v>
      </c>
      <c r="T553" s="57">
        <v>1.0343290000000001</v>
      </c>
      <c r="U553" s="57">
        <v>1.0343290000000001</v>
      </c>
      <c r="V553" s="57">
        <v>1.050292</v>
      </c>
      <c r="W553" s="57">
        <v>1.08053</v>
      </c>
      <c r="X553" s="57">
        <v>1.08053</v>
      </c>
      <c r="Y553" s="57">
        <v>1.050654</v>
      </c>
      <c r="Z553" s="57">
        <v>1.050654</v>
      </c>
      <c r="AA553" s="57">
        <v>1.00332</v>
      </c>
      <c r="AB553" s="57">
        <v>1.00332</v>
      </c>
      <c r="AC553" s="57">
        <v>1.012554</v>
      </c>
      <c r="AD553" s="57">
        <v>1.0050250000000001</v>
      </c>
      <c r="AE553" s="57">
        <v>1.0978289999999999</v>
      </c>
      <c r="AF553" s="57">
        <v>1.0095959999999999</v>
      </c>
      <c r="AG553" s="57">
        <v>1.0095959999999999</v>
      </c>
      <c r="AH553" s="57">
        <v>1.031396</v>
      </c>
      <c r="AI553" s="57">
        <v>1.031396</v>
      </c>
      <c r="AJ553" s="57">
        <v>0.99575999999999998</v>
      </c>
      <c r="AK553" s="57">
        <v>0.99575999999999998</v>
      </c>
      <c r="AL553" s="57">
        <v>1.050292</v>
      </c>
      <c r="AM553" s="57">
        <v>1.012554</v>
      </c>
      <c r="AN553" s="57">
        <v>1.012554</v>
      </c>
      <c r="AO553" s="57">
        <v>1.00332</v>
      </c>
      <c r="AP553" s="57">
        <v>1.029293</v>
      </c>
      <c r="AQ553" s="57">
        <v>1.029293</v>
      </c>
      <c r="AR553" s="57">
        <v>1.0098229999999999</v>
      </c>
      <c r="AS553" s="57">
        <v>1.0098229999999999</v>
      </c>
      <c r="AT553" s="57">
        <v>1.0372170000000001</v>
      </c>
    </row>
    <row r="554" spans="1:46" x14ac:dyDescent="0.25">
      <c r="A554" s="65">
        <v>2021</v>
      </c>
      <c r="B554" s="65">
        <v>12</v>
      </c>
      <c r="C554" s="63">
        <v>24</v>
      </c>
      <c r="D554" s="64">
        <v>1</v>
      </c>
      <c r="E554" s="5">
        <v>1.040991</v>
      </c>
      <c r="F554" s="57">
        <v>1.040991</v>
      </c>
      <c r="G554" s="57">
        <v>0.993699</v>
      </c>
      <c r="H554" s="57">
        <v>0.99368699999999999</v>
      </c>
      <c r="I554" s="57">
        <v>0.99475100000000005</v>
      </c>
      <c r="J554" s="57">
        <v>0.99475100000000005</v>
      </c>
      <c r="K554" s="57">
        <v>0.99719599999999997</v>
      </c>
      <c r="L554" s="57">
        <v>0.99719599999999997</v>
      </c>
      <c r="M554" s="57">
        <v>1.0390509999999999</v>
      </c>
      <c r="N554" s="57">
        <v>1.0390509999999999</v>
      </c>
      <c r="O554" s="57">
        <v>1.0406850000000001</v>
      </c>
      <c r="P554" s="57">
        <v>1.0406850000000001</v>
      </c>
      <c r="Q554" s="57">
        <v>1.0156529999999999</v>
      </c>
      <c r="R554" s="57">
        <v>1.0406850000000001</v>
      </c>
      <c r="S554" s="57">
        <v>1.0406850000000001</v>
      </c>
      <c r="T554" s="57">
        <v>1.040991</v>
      </c>
      <c r="U554" s="57">
        <v>1.040991</v>
      </c>
      <c r="V554" s="57">
        <v>1.059563</v>
      </c>
      <c r="W554" s="57">
        <v>1.088627</v>
      </c>
      <c r="X554" s="57">
        <v>1.088627</v>
      </c>
      <c r="Y554" s="57">
        <v>1.059655</v>
      </c>
      <c r="Z554" s="57">
        <v>1.059655</v>
      </c>
      <c r="AA554" s="57">
        <v>0.99719599999999997</v>
      </c>
      <c r="AB554" s="57">
        <v>0.99719599999999997</v>
      </c>
      <c r="AC554" s="57">
        <v>1.002874</v>
      </c>
      <c r="AD554" s="57">
        <v>0.995614</v>
      </c>
      <c r="AE554" s="57">
        <v>1.0946020000000001</v>
      </c>
      <c r="AF554" s="57">
        <v>1.0017769999999999</v>
      </c>
      <c r="AG554" s="57">
        <v>1.0017769999999999</v>
      </c>
      <c r="AH554" s="57">
        <v>1.0390509999999999</v>
      </c>
      <c r="AI554" s="57">
        <v>1.0390509999999999</v>
      </c>
      <c r="AJ554" s="57">
        <v>1.0142439999999999</v>
      </c>
      <c r="AK554" s="57">
        <v>1.0142439999999999</v>
      </c>
      <c r="AL554" s="57">
        <v>1.059563</v>
      </c>
      <c r="AM554" s="57">
        <v>1.002874</v>
      </c>
      <c r="AN554" s="57">
        <v>1.002874</v>
      </c>
      <c r="AO554" s="57">
        <v>0.99719599999999997</v>
      </c>
      <c r="AP554" s="57">
        <v>1.0403929999999999</v>
      </c>
      <c r="AQ554" s="57">
        <v>1.0403929999999999</v>
      </c>
      <c r="AR554" s="57">
        <v>1.000151</v>
      </c>
      <c r="AS554" s="57">
        <v>1.000151</v>
      </c>
      <c r="AT554" s="57">
        <v>1.0406850000000001</v>
      </c>
    </row>
    <row r="555" spans="1:46" x14ac:dyDescent="0.25">
      <c r="A555" s="65">
        <v>2021</v>
      </c>
      <c r="B555" s="65">
        <v>12</v>
      </c>
      <c r="C555" s="63">
        <v>24</v>
      </c>
      <c r="D555" s="64">
        <v>2</v>
      </c>
      <c r="E555" s="5">
        <v>1.040991</v>
      </c>
      <c r="F555" s="57">
        <v>1.040991</v>
      </c>
      <c r="G555" s="57">
        <v>0.993699</v>
      </c>
      <c r="H555" s="57">
        <v>0.99368699999999999</v>
      </c>
      <c r="I555" s="57">
        <v>0.99475100000000005</v>
      </c>
      <c r="J555" s="57">
        <v>0.99475100000000005</v>
      </c>
      <c r="K555" s="57">
        <v>0.99719599999999997</v>
      </c>
      <c r="L555" s="57">
        <v>0.99719599999999997</v>
      </c>
      <c r="M555" s="57">
        <v>1.0390509999999999</v>
      </c>
      <c r="N555" s="57">
        <v>1.0390509999999999</v>
      </c>
      <c r="O555" s="57">
        <v>1.0406850000000001</v>
      </c>
      <c r="P555" s="57">
        <v>1.0406850000000001</v>
      </c>
      <c r="Q555" s="57">
        <v>1.0156529999999999</v>
      </c>
      <c r="R555" s="57">
        <v>1.0406850000000001</v>
      </c>
      <c r="S555" s="57">
        <v>1.0406850000000001</v>
      </c>
      <c r="T555" s="57">
        <v>1.040991</v>
      </c>
      <c r="U555" s="57">
        <v>1.040991</v>
      </c>
      <c r="V555" s="57">
        <v>1.059563</v>
      </c>
      <c r="W555" s="57">
        <v>1.088627</v>
      </c>
      <c r="X555" s="57">
        <v>1.088627</v>
      </c>
      <c r="Y555" s="57">
        <v>1.059655</v>
      </c>
      <c r="Z555" s="57">
        <v>1.059655</v>
      </c>
      <c r="AA555" s="57">
        <v>0.99719599999999997</v>
      </c>
      <c r="AB555" s="57">
        <v>0.99719599999999997</v>
      </c>
      <c r="AC555" s="57">
        <v>1.002874</v>
      </c>
      <c r="AD555" s="57">
        <v>0.995614</v>
      </c>
      <c r="AE555" s="57">
        <v>1.0946020000000001</v>
      </c>
      <c r="AF555" s="57">
        <v>1.0017769999999999</v>
      </c>
      <c r="AG555" s="57">
        <v>1.0017769999999999</v>
      </c>
      <c r="AH555" s="57">
        <v>1.0390509999999999</v>
      </c>
      <c r="AI555" s="57">
        <v>1.0390509999999999</v>
      </c>
      <c r="AJ555" s="57">
        <v>1.0142439999999999</v>
      </c>
      <c r="AK555" s="57">
        <v>1.0142439999999999</v>
      </c>
      <c r="AL555" s="57">
        <v>1.059563</v>
      </c>
      <c r="AM555" s="57">
        <v>1.002874</v>
      </c>
      <c r="AN555" s="57">
        <v>1.002874</v>
      </c>
      <c r="AO555" s="57">
        <v>0.99719599999999997</v>
      </c>
      <c r="AP555" s="57">
        <v>1.0403929999999999</v>
      </c>
      <c r="AQ555" s="57">
        <v>1.0403929999999999</v>
      </c>
      <c r="AR555" s="57">
        <v>1.000151</v>
      </c>
      <c r="AS555" s="57">
        <v>1.000151</v>
      </c>
      <c r="AT555" s="57">
        <v>1.0406850000000001</v>
      </c>
    </row>
    <row r="556" spans="1:46" x14ac:dyDescent="0.25">
      <c r="A556" s="65">
        <v>2021</v>
      </c>
      <c r="B556" s="65">
        <v>12</v>
      </c>
      <c r="C556" s="63">
        <v>24</v>
      </c>
      <c r="D556" s="64">
        <v>3</v>
      </c>
      <c r="E556" s="5">
        <v>1.040991</v>
      </c>
      <c r="F556" s="57">
        <v>1.040991</v>
      </c>
      <c r="G556" s="57">
        <v>0.993699</v>
      </c>
      <c r="H556" s="57">
        <v>0.99368699999999999</v>
      </c>
      <c r="I556" s="57">
        <v>0.99475100000000005</v>
      </c>
      <c r="J556" s="57">
        <v>0.99475100000000005</v>
      </c>
      <c r="K556" s="57">
        <v>0.99719599999999997</v>
      </c>
      <c r="L556" s="57">
        <v>0.99719599999999997</v>
      </c>
      <c r="M556" s="57">
        <v>1.0390509999999999</v>
      </c>
      <c r="N556" s="57">
        <v>1.0390509999999999</v>
      </c>
      <c r="O556" s="57">
        <v>1.0406850000000001</v>
      </c>
      <c r="P556" s="57">
        <v>1.0406850000000001</v>
      </c>
      <c r="Q556" s="57">
        <v>1.0156529999999999</v>
      </c>
      <c r="R556" s="57">
        <v>1.0406850000000001</v>
      </c>
      <c r="S556" s="57">
        <v>1.0406850000000001</v>
      </c>
      <c r="T556" s="57">
        <v>1.040991</v>
      </c>
      <c r="U556" s="57">
        <v>1.040991</v>
      </c>
      <c r="V556" s="57">
        <v>1.059563</v>
      </c>
      <c r="W556" s="57">
        <v>1.088627</v>
      </c>
      <c r="X556" s="57">
        <v>1.088627</v>
      </c>
      <c r="Y556" s="57">
        <v>1.059655</v>
      </c>
      <c r="Z556" s="57">
        <v>1.059655</v>
      </c>
      <c r="AA556" s="57">
        <v>0.99719599999999997</v>
      </c>
      <c r="AB556" s="57">
        <v>0.99719599999999997</v>
      </c>
      <c r="AC556" s="57">
        <v>1.002874</v>
      </c>
      <c r="AD556" s="57">
        <v>0.995614</v>
      </c>
      <c r="AE556" s="57">
        <v>1.0946020000000001</v>
      </c>
      <c r="AF556" s="57">
        <v>1.0017769999999999</v>
      </c>
      <c r="AG556" s="57">
        <v>1.0017769999999999</v>
      </c>
      <c r="AH556" s="57">
        <v>1.0390509999999999</v>
      </c>
      <c r="AI556" s="57">
        <v>1.0390509999999999</v>
      </c>
      <c r="AJ556" s="57">
        <v>1.0142439999999999</v>
      </c>
      <c r="AK556" s="57">
        <v>1.0142439999999999</v>
      </c>
      <c r="AL556" s="57">
        <v>1.059563</v>
      </c>
      <c r="AM556" s="57">
        <v>1.002874</v>
      </c>
      <c r="AN556" s="57">
        <v>1.002874</v>
      </c>
      <c r="AO556" s="57">
        <v>0.99719599999999997</v>
      </c>
      <c r="AP556" s="57">
        <v>1.0403929999999999</v>
      </c>
      <c r="AQ556" s="57">
        <v>1.0403929999999999</v>
      </c>
      <c r="AR556" s="57">
        <v>1.000151</v>
      </c>
      <c r="AS556" s="57">
        <v>1.000151</v>
      </c>
      <c r="AT556" s="57">
        <v>1.0406850000000001</v>
      </c>
    </row>
    <row r="557" spans="1:46" x14ac:dyDescent="0.25">
      <c r="A557" s="65">
        <v>2021</v>
      </c>
      <c r="B557" s="65">
        <v>12</v>
      </c>
      <c r="C557" s="63">
        <v>24</v>
      </c>
      <c r="D557" s="64">
        <v>4</v>
      </c>
      <c r="E557" s="5">
        <v>1.040991</v>
      </c>
      <c r="F557" s="57">
        <v>1.040991</v>
      </c>
      <c r="G557" s="57">
        <v>0.993699</v>
      </c>
      <c r="H557" s="57">
        <v>0.99368699999999999</v>
      </c>
      <c r="I557" s="57">
        <v>0.99475100000000005</v>
      </c>
      <c r="J557" s="57">
        <v>0.99475100000000005</v>
      </c>
      <c r="K557" s="57">
        <v>0.99719599999999997</v>
      </c>
      <c r="L557" s="57">
        <v>0.99719599999999997</v>
      </c>
      <c r="M557" s="57">
        <v>1.0390509999999999</v>
      </c>
      <c r="N557" s="57">
        <v>1.0390509999999999</v>
      </c>
      <c r="O557" s="57">
        <v>1.0406850000000001</v>
      </c>
      <c r="P557" s="57">
        <v>1.0406850000000001</v>
      </c>
      <c r="Q557" s="57">
        <v>1.0156529999999999</v>
      </c>
      <c r="R557" s="57">
        <v>1.0406850000000001</v>
      </c>
      <c r="S557" s="57">
        <v>1.0406850000000001</v>
      </c>
      <c r="T557" s="57">
        <v>1.040991</v>
      </c>
      <c r="U557" s="57">
        <v>1.040991</v>
      </c>
      <c r="V557" s="57">
        <v>1.059563</v>
      </c>
      <c r="W557" s="57">
        <v>1.088627</v>
      </c>
      <c r="X557" s="57">
        <v>1.088627</v>
      </c>
      <c r="Y557" s="57">
        <v>1.059655</v>
      </c>
      <c r="Z557" s="57">
        <v>1.059655</v>
      </c>
      <c r="AA557" s="57">
        <v>0.99719599999999997</v>
      </c>
      <c r="AB557" s="57">
        <v>0.99719599999999997</v>
      </c>
      <c r="AC557" s="57">
        <v>1.002874</v>
      </c>
      <c r="AD557" s="57">
        <v>0.995614</v>
      </c>
      <c r="AE557" s="57">
        <v>1.0946020000000001</v>
      </c>
      <c r="AF557" s="57">
        <v>1.0017769999999999</v>
      </c>
      <c r="AG557" s="57">
        <v>1.0017769999999999</v>
      </c>
      <c r="AH557" s="57">
        <v>1.0390509999999999</v>
      </c>
      <c r="AI557" s="57">
        <v>1.0390509999999999</v>
      </c>
      <c r="AJ557" s="57">
        <v>1.0142439999999999</v>
      </c>
      <c r="AK557" s="57">
        <v>1.0142439999999999</v>
      </c>
      <c r="AL557" s="57">
        <v>1.059563</v>
      </c>
      <c r="AM557" s="57">
        <v>1.002874</v>
      </c>
      <c r="AN557" s="57">
        <v>1.002874</v>
      </c>
      <c r="AO557" s="57">
        <v>0.99719599999999997</v>
      </c>
      <c r="AP557" s="57">
        <v>1.0403929999999999</v>
      </c>
      <c r="AQ557" s="57">
        <v>1.0403929999999999</v>
      </c>
      <c r="AR557" s="57">
        <v>1.000151</v>
      </c>
      <c r="AS557" s="57">
        <v>1.000151</v>
      </c>
      <c r="AT557" s="57">
        <v>1.0406850000000001</v>
      </c>
    </row>
    <row r="558" spans="1:46" x14ac:dyDescent="0.25">
      <c r="A558" s="65">
        <v>2021</v>
      </c>
      <c r="B558" s="65">
        <v>12</v>
      </c>
      <c r="C558" s="63">
        <v>24</v>
      </c>
      <c r="D558" s="64">
        <v>5</v>
      </c>
      <c r="E558" s="5">
        <v>1.040991</v>
      </c>
      <c r="F558" s="57">
        <v>1.040991</v>
      </c>
      <c r="G558" s="57">
        <v>0.993699</v>
      </c>
      <c r="H558" s="57">
        <v>0.99368699999999999</v>
      </c>
      <c r="I558" s="57">
        <v>0.99475100000000005</v>
      </c>
      <c r="J558" s="57">
        <v>0.99475100000000005</v>
      </c>
      <c r="K558" s="57">
        <v>0.99719599999999997</v>
      </c>
      <c r="L558" s="57">
        <v>0.99719599999999997</v>
      </c>
      <c r="M558" s="57">
        <v>1.0390509999999999</v>
      </c>
      <c r="N558" s="57">
        <v>1.0390509999999999</v>
      </c>
      <c r="O558" s="57">
        <v>1.0406850000000001</v>
      </c>
      <c r="P558" s="57">
        <v>1.0406850000000001</v>
      </c>
      <c r="Q558" s="57">
        <v>1.0156529999999999</v>
      </c>
      <c r="R558" s="57">
        <v>1.0406850000000001</v>
      </c>
      <c r="S558" s="57">
        <v>1.0406850000000001</v>
      </c>
      <c r="T558" s="57">
        <v>1.040991</v>
      </c>
      <c r="U558" s="57">
        <v>1.040991</v>
      </c>
      <c r="V558" s="57">
        <v>1.059563</v>
      </c>
      <c r="W558" s="57">
        <v>1.088627</v>
      </c>
      <c r="X558" s="57">
        <v>1.088627</v>
      </c>
      <c r="Y558" s="57">
        <v>1.059655</v>
      </c>
      <c r="Z558" s="57">
        <v>1.059655</v>
      </c>
      <c r="AA558" s="57">
        <v>0.99719599999999997</v>
      </c>
      <c r="AB558" s="57">
        <v>0.99719599999999997</v>
      </c>
      <c r="AC558" s="57">
        <v>1.002874</v>
      </c>
      <c r="AD558" s="57">
        <v>0.995614</v>
      </c>
      <c r="AE558" s="57">
        <v>1.0946020000000001</v>
      </c>
      <c r="AF558" s="57">
        <v>1.0017769999999999</v>
      </c>
      <c r="AG558" s="57">
        <v>1.0017769999999999</v>
      </c>
      <c r="AH558" s="57">
        <v>1.0390509999999999</v>
      </c>
      <c r="AI558" s="57">
        <v>1.0390509999999999</v>
      </c>
      <c r="AJ558" s="57">
        <v>1.0142439999999999</v>
      </c>
      <c r="AK558" s="57">
        <v>1.0142439999999999</v>
      </c>
      <c r="AL558" s="57">
        <v>1.059563</v>
      </c>
      <c r="AM558" s="57">
        <v>1.002874</v>
      </c>
      <c r="AN558" s="57">
        <v>1.002874</v>
      </c>
      <c r="AO558" s="57">
        <v>0.99719599999999997</v>
      </c>
      <c r="AP558" s="57">
        <v>1.0403929999999999</v>
      </c>
      <c r="AQ558" s="57">
        <v>1.0403929999999999</v>
      </c>
      <c r="AR558" s="57">
        <v>1.000151</v>
      </c>
      <c r="AS558" s="57">
        <v>1.000151</v>
      </c>
      <c r="AT558" s="57">
        <v>1.0406850000000001</v>
      </c>
    </row>
    <row r="559" spans="1:46" x14ac:dyDescent="0.25">
      <c r="A559" s="65">
        <v>2021</v>
      </c>
      <c r="B559" s="65">
        <v>12</v>
      </c>
      <c r="C559" s="63">
        <v>24</v>
      </c>
      <c r="D559" s="64">
        <v>6</v>
      </c>
      <c r="E559" s="5">
        <v>1.040991</v>
      </c>
      <c r="F559" s="57">
        <v>1.040991</v>
      </c>
      <c r="G559" s="57">
        <v>0.993699</v>
      </c>
      <c r="H559" s="57">
        <v>0.99368699999999999</v>
      </c>
      <c r="I559" s="57">
        <v>0.99475100000000005</v>
      </c>
      <c r="J559" s="57">
        <v>0.99475100000000005</v>
      </c>
      <c r="K559" s="57">
        <v>0.99719599999999997</v>
      </c>
      <c r="L559" s="57">
        <v>0.99719599999999997</v>
      </c>
      <c r="M559" s="57">
        <v>1.0390509999999999</v>
      </c>
      <c r="N559" s="57">
        <v>1.0390509999999999</v>
      </c>
      <c r="O559" s="57">
        <v>1.0406850000000001</v>
      </c>
      <c r="P559" s="57">
        <v>1.0406850000000001</v>
      </c>
      <c r="Q559" s="57">
        <v>1.0156529999999999</v>
      </c>
      <c r="R559" s="57">
        <v>1.0406850000000001</v>
      </c>
      <c r="S559" s="57">
        <v>1.0406850000000001</v>
      </c>
      <c r="T559" s="57">
        <v>1.040991</v>
      </c>
      <c r="U559" s="57">
        <v>1.040991</v>
      </c>
      <c r="V559" s="57">
        <v>1.059563</v>
      </c>
      <c r="W559" s="57">
        <v>1.088627</v>
      </c>
      <c r="X559" s="57">
        <v>1.088627</v>
      </c>
      <c r="Y559" s="57">
        <v>1.059655</v>
      </c>
      <c r="Z559" s="57">
        <v>1.059655</v>
      </c>
      <c r="AA559" s="57">
        <v>0.99719599999999997</v>
      </c>
      <c r="AB559" s="57">
        <v>0.99719599999999997</v>
      </c>
      <c r="AC559" s="57">
        <v>1.002874</v>
      </c>
      <c r="AD559" s="57">
        <v>0.995614</v>
      </c>
      <c r="AE559" s="57">
        <v>1.0946020000000001</v>
      </c>
      <c r="AF559" s="57">
        <v>1.0017769999999999</v>
      </c>
      <c r="AG559" s="57">
        <v>1.0017769999999999</v>
      </c>
      <c r="AH559" s="57">
        <v>1.0390509999999999</v>
      </c>
      <c r="AI559" s="57">
        <v>1.0390509999999999</v>
      </c>
      <c r="AJ559" s="57">
        <v>1.0142439999999999</v>
      </c>
      <c r="AK559" s="57">
        <v>1.0142439999999999</v>
      </c>
      <c r="AL559" s="57">
        <v>1.059563</v>
      </c>
      <c r="AM559" s="57">
        <v>1.002874</v>
      </c>
      <c r="AN559" s="57">
        <v>1.002874</v>
      </c>
      <c r="AO559" s="57">
        <v>0.99719599999999997</v>
      </c>
      <c r="AP559" s="57">
        <v>1.0403929999999999</v>
      </c>
      <c r="AQ559" s="57">
        <v>1.0403929999999999</v>
      </c>
      <c r="AR559" s="57">
        <v>1.000151</v>
      </c>
      <c r="AS559" s="57">
        <v>1.000151</v>
      </c>
      <c r="AT559" s="57">
        <v>1.0406850000000001</v>
      </c>
    </row>
    <row r="560" spans="1:46" x14ac:dyDescent="0.25">
      <c r="A560" s="65">
        <v>2021</v>
      </c>
      <c r="B560" s="65">
        <v>12</v>
      </c>
      <c r="C560" s="63">
        <v>24</v>
      </c>
      <c r="D560" s="64">
        <v>7</v>
      </c>
      <c r="E560" s="5">
        <v>1.040991</v>
      </c>
      <c r="F560" s="57">
        <v>1.040991</v>
      </c>
      <c r="G560" s="57">
        <v>0.993699</v>
      </c>
      <c r="H560" s="57">
        <v>0.99368699999999999</v>
      </c>
      <c r="I560" s="57">
        <v>0.99475100000000005</v>
      </c>
      <c r="J560" s="57">
        <v>0.99475100000000005</v>
      </c>
      <c r="K560" s="57">
        <v>0.99719599999999997</v>
      </c>
      <c r="L560" s="57">
        <v>0.99719599999999997</v>
      </c>
      <c r="M560" s="57">
        <v>1.0390509999999999</v>
      </c>
      <c r="N560" s="57">
        <v>1.0390509999999999</v>
      </c>
      <c r="O560" s="57">
        <v>1.0406850000000001</v>
      </c>
      <c r="P560" s="57">
        <v>1.0406850000000001</v>
      </c>
      <c r="Q560" s="57">
        <v>1.0156529999999999</v>
      </c>
      <c r="R560" s="57">
        <v>1.0406850000000001</v>
      </c>
      <c r="S560" s="57">
        <v>1.0406850000000001</v>
      </c>
      <c r="T560" s="57">
        <v>1.040991</v>
      </c>
      <c r="U560" s="57">
        <v>1.040991</v>
      </c>
      <c r="V560" s="57">
        <v>1.059563</v>
      </c>
      <c r="W560" s="57">
        <v>1.088627</v>
      </c>
      <c r="X560" s="57">
        <v>1.088627</v>
      </c>
      <c r="Y560" s="57">
        <v>1.059655</v>
      </c>
      <c r="Z560" s="57">
        <v>1.059655</v>
      </c>
      <c r="AA560" s="57">
        <v>0.99719599999999997</v>
      </c>
      <c r="AB560" s="57">
        <v>0.99719599999999997</v>
      </c>
      <c r="AC560" s="57">
        <v>1.002874</v>
      </c>
      <c r="AD560" s="57">
        <v>0.995614</v>
      </c>
      <c r="AE560" s="57">
        <v>1.0946020000000001</v>
      </c>
      <c r="AF560" s="57">
        <v>1.0017769999999999</v>
      </c>
      <c r="AG560" s="57">
        <v>1.0017769999999999</v>
      </c>
      <c r="AH560" s="57">
        <v>1.0390509999999999</v>
      </c>
      <c r="AI560" s="57">
        <v>1.0390509999999999</v>
      </c>
      <c r="AJ560" s="57">
        <v>1.0142439999999999</v>
      </c>
      <c r="AK560" s="57">
        <v>1.0142439999999999</v>
      </c>
      <c r="AL560" s="57">
        <v>1.059563</v>
      </c>
      <c r="AM560" s="57">
        <v>1.002874</v>
      </c>
      <c r="AN560" s="57">
        <v>1.002874</v>
      </c>
      <c r="AO560" s="57">
        <v>0.99719599999999997</v>
      </c>
      <c r="AP560" s="57">
        <v>1.0403929999999999</v>
      </c>
      <c r="AQ560" s="57">
        <v>1.0403929999999999</v>
      </c>
      <c r="AR560" s="57">
        <v>1.000151</v>
      </c>
      <c r="AS560" s="57">
        <v>1.000151</v>
      </c>
      <c r="AT560" s="57">
        <v>1.0406850000000001</v>
      </c>
    </row>
    <row r="561" spans="1:46" x14ac:dyDescent="0.25">
      <c r="A561" s="65">
        <v>2021</v>
      </c>
      <c r="B561" s="65">
        <v>12</v>
      </c>
      <c r="C561" s="63">
        <v>24</v>
      </c>
      <c r="D561" s="64">
        <v>8</v>
      </c>
      <c r="E561" s="5">
        <v>1.040991</v>
      </c>
      <c r="F561" s="57">
        <v>1.040991</v>
      </c>
      <c r="G561" s="57">
        <v>0.993699</v>
      </c>
      <c r="H561" s="57">
        <v>0.99368699999999999</v>
      </c>
      <c r="I561" s="57">
        <v>0.99475100000000005</v>
      </c>
      <c r="J561" s="57">
        <v>0.99475100000000005</v>
      </c>
      <c r="K561" s="57">
        <v>0.99719599999999997</v>
      </c>
      <c r="L561" s="57">
        <v>0.99719599999999997</v>
      </c>
      <c r="M561" s="57">
        <v>1.0390509999999999</v>
      </c>
      <c r="N561" s="57">
        <v>1.0390509999999999</v>
      </c>
      <c r="O561" s="57">
        <v>1.0406850000000001</v>
      </c>
      <c r="P561" s="57">
        <v>1.0406850000000001</v>
      </c>
      <c r="Q561" s="57">
        <v>1.0156529999999999</v>
      </c>
      <c r="R561" s="57">
        <v>1.0406850000000001</v>
      </c>
      <c r="S561" s="57">
        <v>1.0406850000000001</v>
      </c>
      <c r="T561" s="57">
        <v>1.040991</v>
      </c>
      <c r="U561" s="57">
        <v>1.040991</v>
      </c>
      <c r="V561" s="57">
        <v>1.059563</v>
      </c>
      <c r="W561" s="57">
        <v>1.088627</v>
      </c>
      <c r="X561" s="57">
        <v>1.088627</v>
      </c>
      <c r="Y561" s="57">
        <v>1.059655</v>
      </c>
      <c r="Z561" s="57">
        <v>1.059655</v>
      </c>
      <c r="AA561" s="57">
        <v>0.99719599999999997</v>
      </c>
      <c r="AB561" s="57">
        <v>0.99719599999999997</v>
      </c>
      <c r="AC561" s="57">
        <v>1.002874</v>
      </c>
      <c r="AD561" s="57">
        <v>0.995614</v>
      </c>
      <c r="AE561" s="57">
        <v>1.0946020000000001</v>
      </c>
      <c r="AF561" s="57">
        <v>1.0017769999999999</v>
      </c>
      <c r="AG561" s="57">
        <v>1.0017769999999999</v>
      </c>
      <c r="AH561" s="57">
        <v>1.0390509999999999</v>
      </c>
      <c r="AI561" s="57">
        <v>1.0390509999999999</v>
      </c>
      <c r="AJ561" s="57">
        <v>1.0142439999999999</v>
      </c>
      <c r="AK561" s="57">
        <v>1.0142439999999999</v>
      </c>
      <c r="AL561" s="57">
        <v>1.059563</v>
      </c>
      <c r="AM561" s="57">
        <v>1.002874</v>
      </c>
      <c r="AN561" s="57">
        <v>1.002874</v>
      </c>
      <c r="AO561" s="57">
        <v>0.99719599999999997</v>
      </c>
      <c r="AP561" s="57">
        <v>1.0403929999999999</v>
      </c>
      <c r="AQ561" s="57">
        <v>1.0403929999999999</v>
      </c>
      <c r="AR561" s="57">
        <v>1.000151</v>
      </c>
      <c r="AS561" s="57">
        <v>1.000151</v>
      </c>
      <c r="AT561" s="57">
        <v>1.0406850000000001</v>
      </c>
    </row>
    <row r="562" spans="1:46" x14ac:dyDescent="0.25">
      <c r="A562" s="65">
        <v>2021</v>
      </c>
      <c r="B562" s="65">
        <v>12</v>
      </c>
      <c r="C562" s="63">
        <v>24</v>
      </c>
      <c r="D562" s="64">
        <v>9</v>
      </c>
      <c r="E562" s="5">
        <v>1.040991</v>
      </c>
      <c r="F562" s="57">
        <v>1.040991</v>
      </c>
      <c r="G562" s="57">
        <v>0.993699</v>
      </c>
      <c r="H562" s="57">
        <v>0.99368699999999999</v>
      </c>
      <c r="I562" s="57">
        <v>0.99475100000000005</v>
      </c>
      <c r="J562" s="57">
        <v>0.99475100000000005</v>
      </c>
      <c r="K562" s="57">
        <v>0.99719599999999997</v>
      </c>
      <c r="L562" s="57">
        <v>0.99719599999999997</v>
      </c>
      <c r="M562" s="57">
        <v>1.0390509999999999</v>
      </c>
      <c r="N562" s="57">
        <v>1.0390509999999999</v>
      </c>
      <c r="O562" s="57">
        <v>1.0406850000000001</v>
      </c>
      <c r="P562" s="57">
        <v>1.0406850000000001</v>
      </c>
      <c r="Q562" s="57">
        <v>1.0156529999999999</v>
      </c>
      <c r="R562" s="57">
        <v>1.0406850000000001</v>
      </c>
      <c r="S562" s="57">
        <v>1.0406850000000001</v>
      </c>
      <c r="T562" s="57">
        <v>1.040991</v>
      </c>
      <c r="U562" s="57">
        <v>1.040991</v>
      </c>
      <c r="V562" s="57">
        <v>1.059563</v>
      </c>
      <c r="W562" s="57">
        <v>1.088627</v>
      </c>
      <c r="X562" s="57">
        <v>1.088627</v>
      </c>
      <c r="Y562" s="57">
        <v>1.059655</v>
      </c>
      <c r="Z562" s="57">
        <v>1.059655</v>
      </c>
      <c r="AA562" s="57">
        <v>0.99719599999999997</v>
      </c>
      <c r="AB562" s="57">
        <v>0.99719599999999997</v>
      </c>
      <c r="AC562" s="57">
        <v>1.002874</v>
      </c>
      <c r="AD562" s="57">
        <v>0.995614</v>
      </c>
      <c r="AE562" s="57">
        <v>1.0946020000000001</v>
      </c>
      <c r="AF562" s="57">
        <v>1.0017769999999999</v>
      </c>
      <c r="AG562" s="57">
        <v>1.0017769999999999</v>
      </c>
      <c r="AH562" s="57">
        <v>1.0390509999999999</v>
      </c>
      <c r="AI562" s="57">
        <v>1.0390509999999999</v>
      </c>
      <c r="AJ562" s="57">
        <v>1.0142439999999999</v>
      </c>
      <c r="AK562" s="57">
        <v>1.0142439999999999</v>
      </c>
      <c r="AL562" s="57">
        <v>1.059563</v>
      </c>
      <c r="AM562" s="57">
        <v>1.002874</v>
      </c>
      <c r="AN562" s="57">
        <v>1.002874</v>
      </c>
      <c r="AO562" s="57">
        <v>0.99719599999999997</v>
      </c>
      <c r="AP562" s="57">
        <v>1.0403929999999999</v>
      </c>
      <c r="AQ562" s="57">
        <v>1.0403929999999999</v>
      </c>
      <c r="AR562" s="57">
        <v>1.000151</v>
      </c>
      <c r="AS562" s="57">
        <v>1.000151</v>
      </c>
      <c r="AT562" s="57">
        <v>1.0406850000000001</v>
      </c>
    </row>
    <row r="563" spans="1:46" x14ac:dyDescent="0.25">
      <c r="A563" s="65">
        <v>2021</v>
      </c>
      <c r="B563" s="65">
        <v>12</v>
      </c>
      <c r="C563" s="63">
        <v>24</v>
      </c>
      <c r="D563" s="64">
        <v>10</v>
      </c>
      <c r="E563" s="5">
        <v>1.040991</v>
      </c>
      <c r="F563" s="57">
        <v>1.040991</v>
      </c>
      <c r="G563" s="57">
        <v>0.993699</v>
      </c>
      <c r="H563" s="57">
        <v>0.99368699999999999</v>
      </c>
      <c r="I563" s="57">
        <v>0.99475100000000005</v>
      </c>
      <c r="J563" s="57">
        <v>0.99475100000000005</v>
      </c>
      <c r="K563" s="57">
        <v>0.99719599999999997</v>
      </c>
      <c r="L563" s="57">
        <v>0.99719599999999997</v>
      </c>
      <c r="M563" s="57">
        <v>1.0390509999999999</v>
      </c>
      <c r="N563" s="57">
        <v>1.0390509999999999</v>
      </c>
      <c r="O563" s="57">
        <v>1.0406850000000001</v>
      </c>
      <c r="P563" s="57">
        <v>1.0406850000000001</v>
      </c>
      <c r="Q563" s="57">
        <v>1.0156529999999999</v>
      </c>
      <c r="R563" s="57">
        <v>1.0406850000000001</v>
      </c>
      <c r="S563" s="57">
        <v>1.0406850000000001</v>
      </c>
      <c r="T563" s="57">
        <v>1.040991</v>
      </c>
      <c r="U563" s="57">
        <v>1.040991</v>
      </c>
      <c r="V563" s="57">
        <v>1.059563</v>
      </c>
      <c r="W563" s="57">
        <v>1.088627</v>
      </c>
      <c r="X563" s="57">
        <v>1.088627</v>
      </c>
      <c r="Y563" s="57">
        <v>1.059655</v>
      </c>
      <c r="Z563" s="57">
        <v>1.059655</v>
      </c>
      <c r="AA563" s="57">
        <v>0.99719599999999997</v>
      </c>
      <c r="AB563" s="57">
        <v>0.99719599999999997</v>
      </c>
      <c r="AC563" s="57">
        <v>1.002874</v>
      </c>
      <c r="AD563" s="57">
        <v>0.995614</v>
      </c>
      <c r="AE563" s="57">
        <v>1.0946020000000001</v>
      </c>
      <c r="AF563" s="57">
        <v>1.0017769999999999</v>
      </c>
      <c r="AG563" s="57">
        <v>1.0017769999999999</v>
      </c>
      <c r="AH563" s="57">
        <v>1.0390509999999999</v>
      </c>
      <c r="AI563" s="57">
        <v>1.0390509999999999</v>
      </c>
      <c r="AJ563" s="57">
        <v>1.0142439999999999</v>
      </c>
      <c r="AK563" s="57">
        <v>1.0142439999999999</v>
      </c>
      <c r="AL563" s="57">
        <v>1.059563</v>
      </c>
      <c r="AM563" s="57">
        <v>1.002874</v>
      </c>
      <c r="AN563" s="57">
        <v>1.002874</v>
      </c>
      <c r="AO563" s="57">
        <v>0.99719599999999997</v>
      </c>
      <c r="AP563" s="57">
        <v>1.0403929999999999</v>
      </c>
      <c r="AQ563" s="57">
        <v>1.0403929999999999</v>
      </c>
      <c r="AR563" s="57">
        <v>1.000151</v>
      </c>
      <c r="AS563" s="57">
        <v>1.000151</v>
      </c>
      <c r="AT563" s="57">
        <v>1.0406850000000001</v>
      </c>
    </row>
    <row r="564" spans="1:46" x14ac:dyDescent="0.25">
      <c r="A564" s="65">
        <v>2021</v>
      </c>
      <c r="B564" s="65">
        <v>12</v>
      </c>
      <c r="C564" s="63">
        <v>24</v>
      </c>
      <c r="D564" s="64">
        <v>11</v>
      </c>
      <c r="E564" s="5">
        <v>1.040991</v>
      </c>
      <c r="F564" s="57">
        <v>1.040991</v>
      </c>
      <c r="G564" s="57">
        <v>0.993699</v>
      </c>
      <c r="H564" s="57">
        <v>0.99368699999999999</v>
      </c>
      <c r="I564" s="57">
        <v>0.99475100000000005</v>
      </c>
      <c r="J564" s="57">
        <v>0.99475100000000005</v>
      </c>
      <c r="K564" s="57">
        <v>0.99719599999999997</v>
      </c>
      <c r="L564" s="57">
        <v>0.99719599999999997</v>
      </c>
      <c r="M564" s="57">
        <v>1.0390509999999999</v>
      </c>
      <c r="N564" s="57">
        <v>1.0390509999999999</v>
      </c>
      <c r="O564" s="57">
        <v>1.0406850000000001</v>
      </c>
      <c r="P564" s="57">
        <v>1.0406850000000001</v>
      </c>
      <c r="Q564" s="57">
        <v>1.0156529999999999</v>
      </c>
      <c r="R564" s="57">
        <v>1.0406850000000001</v>
      </c>
      <c r="S564" s="57">
        <v>1.0406850000000001</v>
      </c>
      <c r="T564" s="57">
        <v>1.040991</v>
      </c>
      <c r="U564" s="57">
        <v>1.040991</v>
      </c>
      <c r="V564" s="57">
        <v>1.059563</v>
      </c>
      <c r="W564" s="57">
        <v>1.088627</v>
      </c>
      <c r="X564" s="57">
        <v>1.088627</v>
      </c>
      <c r="Y564" s="57">
        <v>1.059655</v>
      </c>
      <c r="Z564" s="57">
        <v>1.059655</v>
      </c>
      <c r="AA564" s="57">
        <v>0.99719599999999997</v>
      </c>
      <c r="AB564" s="57">
        <v>0.99719599999999997</v>
      </c>
      <c r="AC564" s="57">
        <v>1.002874</v>
      </c>
      <c r="AD564" s="57">
        <v>0.995614</v>
      </c>
      <c r="AE564" s="57">
        <v>1.0946020000000001</v>
      </c>
      <c r="AF564" s="57">
        <v>1.0017769999999999</v>
      </c>
      <c r="AG564" s="57">
        <v>1.0017769999999999</v>
      </c>
      <c r="AH564" s="57">
        <v>1.0390509999999999</v>
      </c>
      <c r="AI564" s="57">
        <v>1.0390509999999999</v>
      </c>
      <c r="AJ564" s="57">
        <v>1.0142439999999999</v>
      </c>
      <c r="AK564" s="57">
        <v>1.0142439999999999</v>
      </c>
      <c r="AL564" s="57">
        <v>1.059563</v>
      </c>
      <c r="AM564" s="57">
        <v>1.002874</v>
      </c>
      <c r="AN564" s="57">
        <v>1.002874</v>
      </c>
      <c r="AO564" s="57">
        <v>0.99719599999999997</v>
      </c>
      <c r="AP564" s="57">
        <v>1.0403929999999999</v>
      </c>
      <c r="AQ564" s="57">
        <v>1.0403929999999999</v>
      </c>
      <c r="AR564" s="57">
        <v>1.000151</v>
      </c>
      <c r="AS564" s="57">
        <v>1.000151</v>
      </c>
      <c r="AT564" s="57">
        <v>1.0406850000000001</v>
      </c>
    </row>
    <row r="565" spans="1:46" x14ac:dyDescent="0.25">
      <c r="A565" s="65">
        <v>2021</v>
      </c>
      <c r="B565" s="65">
        <v>12</v>
      </c>
      <c r="C565" s="63">
        <v>24</v>
      </c>
      <c r="D565" s="64">
        <v>12</v>
      </c>
      <c r="E565" s="5">
        <v>1.040991</v>
      </c>
      <c r="F565" s="57">
        <v>1.040991</v>
      </c>
      <c r="G565" s="57">
        <v>0.993699</v>
      </c>
      <c r="H565" s="57">
        <v>0.99368699999999999</v>
      </c>
      <c r="I565" s="57">
        <v>0.99475100000000005</v>
      </c>
      <c r="J565" s="57">
        <v>0.99475100000000005</v>
      </c>
      <c r="K565" s="57">
        <v>0.99719599999999997</v>
      </c>
      <c r="L565" s="57">
        <v>0.99719599999999997</v>
      </c>
      <c r="M565" s="57">
        <v>1.0390509999999999</v>
      </c>
      <c r="N565" s="57">
        <v>1.0390509999999999</v>
      </c>
      <c r="O565" s="57">
        <v>1.0406850000000001</v>
      </c>
      <c r="P565" s="57">
        <v>1.0406850000000001</v>
      </c>
      <c r="Q565" s="57">
        <v>1.0156529999999999</v>
      </c>
      <c r="R565" s="57">
        <v>1.0406850000000001</v>
      </c>
      <c r="S565" s="57">
        <v>1.0406850000000001</v>
      </c>
      <c r="T565" s="57">
        <v>1.040991</v>
      </c>
      <c r="U565" s="57">
        <v>1.040991</v>
      </c>
      <c r="V565" s="57">
        <v>1.059563</v>
      </c>
      <c r="W565" s="57">
        <v>1.088627</v>
      </c>
      <c r="X565" s="57">
        <v>1.088627</v>
      </c>
      <c r="Y565" s="57">
        <v>1.059655</v>
      </c>
      <c r="Z565" s="57">
        <v>1.059655</v>
      </c>
      <c r="AA565" s="57">
        <v>0.99719599999999997</v>
      </c>
      <c r="AB565" s="57">
        <v>0.99719599999999997</v>
      </c>
      <c r="AC565" s="57">
        <v>1.002874</v>
      </c>
      <c r="AD565" s="57">
        <v>0.995614</v>
      </c>
      <c r="AE565" s="57">
        <v>1.0946020000000001</v>
      </c>
      <c r="AF565" s="57">
        <v>1.0017769999999999</v>
      </c>
      <c r="AG565" s="57">
        <v>1.0017769999999999</v>
      </c>
      <c r="AH565" s="57">
        <v>1.0390509999999999</v>
      </c>
      <c r="AI565" s="57">
        <v>1.0390509999999999</v>
      </c>
      <c r="AJ565" s="57">
        <v>1.0142439999999999</v>
      </c>
      <c r="AK565" s="57">
        <v>1.0142439999999999</v>
      </c>
      <c r="AL565" s="57">
        <v>1.059563</v>
      </c>
      <c r="AM565" s="57">
        <v>1.002874</v>
      </c>
      <c r="AN565" s="57">
        <v>1.002874</v>
      </c>
      <c r="AO565" s="57">
        <v>0.99719599999999997</v>
      </c>
      <c r="AP565" s="57">
        <v>1.0403929999999999</v>
      </c>
      <c r="AQ565" s="57">
        <v>1.0403929999999999</v>
      </c>
      <c r="AR565" s="57">
        <v>1.000151</v>
      </c>
      <c r="AS565" s="57">
        <v>1.000151</v>
      </c>
      <c r="AT565" s="57">
        <v>1.0406850000000001</v>
      </c>
    </row>
    <row r="566" spans="1:46" x14ac:dyDescent="0.25">
      <c r="A566" s="65">
        <v>2021</v>
      </c>
      <c r="B566" s="65">
        <v>12</v>
      </c>
      <c r="C566" s="63">
        <v>24</v>
      </c>
      <c r="D566" s="64">
        <v>13</v>
      </c>
      <c r="E566" s="5">
        <v>1.040991</v>
      </c>
      <c r="F566" s="57">
        <v>1.040991</v>
      </c>
      <c r="G566" s="57">
        <v>0.993699</v>
      </c>
      <c r="H566" s="57">
        <v>0.99368699999999999</v>
      </c>
      <c r="I566" s="57">
        <v>0.99475100000000005</v>
      </c>
      <c r="J566" s="57">
        <v>0.99475100000000005</v>
      </c>
      <c r="K566" s="57">
        <v>0.99719599999999997</v>
      </c>
      <c r="L566" s="57">
        <v>0.99719599999999997</v>
      </c>
      <c r="M566" s="57">
        <v>1.0390509999999999</v>
      </c>
      <c r="N566" s="57">
        <v>1.0390509999999999</v>
      </c>
      <c r="O566" s="57">
        <v>1.0406850000000001</v>
      </c>
      <c r="P566" s="57">
        <v>1.0406850000000001</v>
      </c>
      <c r="Q566" s="57">
        <v>1.0156529999999999</v>
      </c>
      <c r="R566" s="57">
        <v>1.0406850000000001</v>
      </c>
      <c r="S566" s="57">
        <v>1.0406850000000001</v>
      </c>
      <c r="T566" s="57">
        <v>1.040991</v>
      </c>
      <c r="U566" s="57">
        <v>1.040991</v>
      </c>
      <c r="V566" s="57">
        <v>1.059563</v>
      </c>
      <c r="W566" s="57">
        <v>1.088627</v>
      </c>
      <c r="X566" s="57">
        <v>1.088627</v>
      </c>
      <c r="Y566" s="57">
        <v>1.059655</v>
      </c>
      <c r="Z566" s="57">
        <v>1.059655</v>
      </c>
      <c r="AA566" s="57">
        <v>0.99719599999999997</v>
      </c>
      <c r="AB566" s="57">
        <v>0.99719599999999997</v>
      </c>
      <c r="AC566" s="57">
        <v>1.002874</v>
      </c>
      <c r="AD566" s="57">
        <v>0.995614</v>
      </c>
      <c r="AE566" s="57">
        <v>1.0946020000000001</v>
      </c>
      <c r="AF566" s="57">
        <v>1.0017769999999999</v>
      </c>
      <c r="AG566" s="57">
        <v>1.0017769999999999</v>
      </c>
      <c r="AH566" s="57">
        <v>1.0390509999999999</v>
      </c>
      <c r="AI566" s="57">
        <v>1.0390509999999999</v>
      </c>
      <c r="AJ566" s="57">
        <v>1.0142439999999999</v>
      </c>
      <c r="AK566" s="57">
        <v>1.0142439999999999</v>
      </c>
      <c r="AL566" s="57">
        <v>1.059563</v>
      </c>
      <c r="AM566" s="57">
        <v>1.002874</v>
      </c>
      <c r="AN566" s="57">
        <v>1.002874</v>
      </c>
      <c r="AO566" s="57">
        <v>0.99719599999999997</v>
      </c>
      <c r="AP566" s="57">
        <v>1.0403929999999999</v>
      </c>
      <c r="AQ566" s="57">
        <v>1.0403929999999999</v>
      </c>
      <c r="AR566" s="57">
        <v>1.000151</v>
      </c>
      <c r="AS566" s="57">
        <v>1.000151</v>
      </c>
      <c r="AT566" s="57">
        <v>1.0406850000000001</v>
      </c>
    </row>
    <row r="567" spans="1:46" x14ac:dyDescent="0.25">
      <c r="A567" s="65">
        <v>2021</v>
      </c>
      <c r="B567" s="65">
        <v>12</v>
      </c>
      <c r="C567" s="63">
        <v>24</v>
      </c>
      <c r="D567" s="64">
        <v>14</v>
      </c>
      <c r="E567" s="5">
        <v>1.040991</v>
      </c>
      <c r="F567" s="57">
        <v>1.040991</v>
      </c>
      <c r="G567" s="57">
        <v>0.993699</v>
      </c>
      <c r="H567" s="57">
        <v>0.99368699999999999</v>
      </c>
      <c r="I567" s="57">
        <v>0.99475100000000005</v>
      </c>
      <c r="J567" s="57">
        <v>0.99475100000000005</v>
      </c>
      <c r="K567" s="57">
        <v>0.99719599999999997</v>
      </c>
      <c r="L567" s="57">
        <v>0.99719599999999997</v>
      </c>
      <c r="M567" s="57">
        <v>1.0390509999999999</v>
      </c>
      <c r="N567" s="57">
        <v>1.0390509999999999</v>
      </c>
      <c r="O567" s="57">
        <v>1.0406850000000001</v>
      </c>
      <c r="P567" s="57">
        <v>1.0406850000000001</v>
      </c>
      <c r="Q567" s="57">
        <v>1.0156529999999999</v>
      </c>
      <c r="R567" s="57">
        <v>1.0406850000000001</v>
      </c>
      <c r="S567" s="57">
        <v>1.0406850000000001</v>
      </c>
      <c r="T567" s="57">
        <v>1.040991</v>
      </c>
      <c r="U567" s="57">
        <v>1.040991</v>
      </c>
      <c r="V567" s="57">
        <v>1.059563</v>
      </c>
      <c r="W567" s="57">
        <v>1.088627</v>
      </c>
      <c r="X567" s="57">
        <v>1.088627</v>
      </c>
      <c r="Y567" s="57">
        <v>1.059655</v>
      </c>
      <c r="Z567" s="57">
        <v>1.059655</v>
      </c>
      <c r="AA567" s="57">
        <v>0.99719599999999997</v>
      </c>
      <c r="AB567" s="57">
        <v>0.99719599999999997</v>
      </c>
      <c r="AC567" s="57">
        <v>1.002874</v>
      </c>
      <c r="AD567" s="57">
        <v>0.995614</v>
      </c>
      <c r="AE567" s="57">
        <v>1.0946020000000001</v>
      </c>
      <c r="AF567" s="57">
        <v>1.0017769999999999</v>
      </c>
      <c r="AG567" s="57">
        <v>1.0017769999999999</v>
      </c>
      <c r="AH567" s="57">
        <v>1.0390509999999999</v>
      </c>
      <c r="AI567" s="57">
        <v>1.0390509999999999</v>
      </c>
      <c r="AJ567" s="57">
        <v>1.0142439999999999</v>
      </c>
      <c r="AK567" s="57">
        <v>1.0142439999999999</v>
      </c>
      <c r="AL567" s="57">
        <v>1.059563</v>
      </c>
      <c r="AM567" s="57">
        <v>1.002874</v>
      </c>
      <c r="AN567" s="57">
        <v>1.002874</v>
      </c>
      <c r="AO567" s="57">
        <v>0.99719599999999997</v>
      </c>
      <c r="AP567" s="57">
        <v>1.0403929999999999</v>
      </c>
      <c r="AQ567" s="57">
        <v>1.0403929999999999</v>
      </c>
      <c r="AR567" s="57">
        <v>1.000151</v>
      </c>
      <c r="AS567" s="57">
        <v>1.000151</v>
      </c>
      <c r="AT567" s="57">
        <v>1.0406850000000001</v>
      </c>
    </row>
    <row r="568" spans="1:46" x14ac:dyDescent="0.25">
      <c r="A568" s="65">
        <v>2021</v>
      </c>
      <c r="B568" s="65">
        <v>12</v>
      </c>
      <c r="C568" s="63">
        <v>24</v>
      </c>
      <c r="D568" s="64">
        <v>15</v>
      </c>
      <c r="E568" s="5">
        <v>1.040991</v>
      </c>
      <c r="F568" s="57">
        <v>1.040991</v>
      </c>
      <c r="G568" s="57">
        <v>0.993699</v>
      </c>
      <c r="H568" s="57">
        <v>0.99368699999999999</v>
      </c>
      <c r="I568" s="57">
        <v>0.99475100000000005</v>
      </c>
      <c r="J568" s="57">
        <v>0.99475100000000005</v>
      </c>
      <c r="K568" s="57">
        <v>0.99719599999999997</v>
      </c>
      <c r="L568" s="57">
        <v>0.99719599999999997</v>
      </c>
      <c r="M568" s="57">
        <v>1.0390509999999999</v>
      </c>
      <c r="N568" s="57">
        <v>1.0390509999999999</v>
      </c>
      <c r="O568" s="57">
        <v>1.0406850000000001</v>
      </c>
      <c r="P568" s="57">
        <v>1.0406850000000001</v>
      </c>
      <c r="Q568" s="57">
        <v>1.0156529999999999</v>
      </c>
      <c r="R568" s="57">
        <v>1.0406850000000001</v>
      </c>
      <c r="S568" s="57">
        <v>1.0406850000000001</v>
      </c>
      <c r="T568" s="57">
        <v>1.040991</v>
      </c>
      <c r="U568" s="57">
        <v>1.040991</v>
      </c>
      <c r="V568" s="57">
        <v>1.059563</v>
      </c>
      <c r="W568" s="57">
        <v>1.088627</v>
      </c>
      <c r="X568" s="57">
        <v>1.088627</v>
      </c>
      <c r="Y568" s="57">
        <v>1.059655</v>
      </c>
      <c r="Z568" s="57">
        <v>1.059655</v>
      </c>
      <c r="AA568" s="57">
        <v>0.99719599999999997</v>
      </c>
      <c r="AB568" s="57">
        <v>0.99719599999999997</v>
      </c>
      <c r="AC568" s="57">
        <v>1.002874</v>
      </c>
      <c r="AD568" s="57">
        <v>0.995614</v>
      </c>
      <c r="AE568" s="57">
        <v>1.0946020000000001</v>
      </c>
      <c r="AF568" s="57">
        <v>1.0017769999999999</v>
      </c>
      <c r="AG568" s="57">
        <v>1.0017769999999999</v>
      </c>
      <c r="AH568" s="57">
        <v>1.0390509999999999</v>
      </c>
      <c r="AI568" s="57">
        <v>1.0390509999999999</v>
      </c>
      <c r="AJ568" s="57">
        <v>1.0142439999999999</v>
      </c>
      <c r="AK568" s="57">
        <v>1.0142439999999999</v>
      </c>
      <c r="AL568" s="57">
        <v>1.059563</v>
      </c>
      <c r="AM568" s="57">
        <v>1.002874</v>
      </c>
      <c r="AN568" s="57">
        <v>1.002874</v>
      </c>
      <c r="AO568" s="57">
        <v>0.99719599999999997</v>
      </c>
      <c r="AP568" s="57">
        <v>1.0403929999999999</v>
      </c>
      <c r="AQ568" s="57">
        <v>1.0403929999999999</v>
      </c>
      <c r="AR568" s="57">
        <v>1.000151</v>
      </c>
      <c r="AS568" s="57">
        <v>1.000151</v>
      </c>
      <c r="AT568" s="57">
        <v>1.0406850000000001</v>
      </c>
    </row>
    <row r="569" spans="1:46" x14ac:dyDescent="0.25">
      <c r="A569" s="65">
        <v>2021</v>
      </c>
      <c r="B569" s="65">
        <v>12</v>
      </c>
      <c r="C569" s="63">
        <v>24</v>
      </c>
      <c r="D569" s="64">
        <v>16</v>
      </c>
      <c r="E569" s="5">
        <v>1.040991</v>
      </c>
      <c r="F569" s="57">
        <v>1.040991</v>
      </c>
      <c r="G569" s="57">
        <v>0.993699</v>
      </c>
      <c r="H569" s="57">
        <v>0.99368699999999999</v>
      </c>
      <c r="I569" s="57">
        <v>0.99475100000000005</v>
      </c>
      <c r="J569" s="57">
        <v>0.99475100000000005</v>
      </c>
      <c r="K569" s="57">
        <v>0.99719599999999997</v>
      </c>
      <c r="L569" s="57">
        <v>0.99719599999999997</v>
      </c>
      <c r="M569" s="57">
        <v>1.0390509999999999</v>
      </c>
      <c r="N569" s="57">
        <v>1.0390509999999999</v>
      </c>
      <c r="O569" s="57">
        <v>1.0406850000000001</v>
      </c>
      <c r="P569" s="57">
        <v>1.0406850000000001</v>
      </c>
      <c r="Q569" s="57">
        <v>1.0156529999999999</v>
      </c>
      <c r="R569" s="57">
        <v>1.0406850000000001</v>
      </c>
      <c r="S569" s="57">
        <v>1.0406850000000001</v>
      </c>
      <c r="T569" s="57">
        <v>1.040991</v>
      </c>
      <c r="U569" s="57">
        <v>1.040991</v>
      </c>
      <c r="V569" s="57">
        <v>1.059563</v>
      </c>
      <c r="W569" s="57">
        <v>1.088627</v>
      </c>
      <c r="X569" s="57">
        <v>1.088627</v>
      </c>
      <c r="Y569" s="57">
        <v>1.059655</v>
      </c>
      <c r="Z569" s="57">
        <v>1.059655</v>
      </c>
      <c r="AA569" s="57">
        <v>0.99719599999999997</v>
      </c>
      <c r="AB569" s="57">
        <v>0.99719599999999997</v>
      </c>
      <c r="AC569" s="57">
        <v>1.002874</v>
      </c>
      <c r="AD569" s="57">
        <v>0.995614</v>
      </c>
      <c r="AE569" s="57">
        <v>1.0946020000000001</v>
      </c>
      <c r="AF569" s="57">
        <v>1.0017769999999999</v>
      </c>
      <c r="AG569" s="57">
        <v>1.0017769999999999</v>
      </c>
      <c r="AH569" s="57">
        <v>1.0390509999999999</v>
      </c>
      <c r="AI569" s="57">
        <v>1.0390509999999999</v>
      </c>
      <c r="AJ569" s="57">
        <v>1.0142439999999999</v>
      </c>
      <c r="AK569" s="57">
        <v>1.0142439999999999</v>
      </c>
      <c r="AL569" s="57">
        <v>1.059563</v>
      </c>
      <c r="AM569" s="57">
        <v>1.002874</v>
      </c>
      <c r="AN569" s="57">
        <v>1.002874</v>
      </c>
      <c r="AO569" s="57">
        <v>0.99719599999999997</v>
      </c>
      <c r="AP569" s="57">
        <v>1.0403929999999999</v>
      </c>
      <c r="AQ569" s="57">
        <v>1.0403929999999999</v>
      </c>
      <c r="AR569" s="57">
        <v>1.000151</v>
      </c>
      <c r="AS569" s="57">
        <v>1.000151</v>
      </c>
      <c r="AT569" s="57">
        <v>1.0406850000000001</v>
      </c>
    </row>
    <row r="570" spans="1:46" x14ac:dyDescent="0.25">
      <c r="A570" s="65">
        <v>2021</v>
      </c>
      <c r="B570" s="65">
        <v>12</v>
      </c>
      <c r="C570" s="63">
        <v>24</v>
      </c>
      <c r="D570" s="64">
        <v>17</v>
      </c>
      <c r="E570" s="5">
        <v>1.040991</v>
      </c>
      <c r="F570" s="57">
        <v>1.040991</v>
      </c>
      <c r="G570" s="57">
        <v>0.993699</v>
      </c>
      <c r="H570" s="57">
        <v>0.99368699999999999</v>
      </c>
      <c r="I570" s="57">
        <v>0.99475100000000005</v>
      </c>
      <c r="J570" s="57">
        <v>0.99475100000000005</v>
      </c>
      <c r="K570" s="57">
        <v>0.99719599999999997</v>
      </c>
      <c r="L570" s="57">
        <v>0.99719599999999997</v>
      </c>
      <c r="M570" s="57">
        <v>1.0390509999999999</v>
      </c>
      <c r="N570" s="57">
        <v>1.0390509999999999</v>
      </c>
      <c r="O570" s="57">
        <v>1.0406850000000001</v>
      </c>
      <c r="P570" s="57">
        <v>1.0406850000000001</v>
      </c>
      <c r="Q570" s="57">
        <v>1.0156529999999999</v>
      </c>
      <c r="R570" s="57">
        <v>1.0406850000000001</v>
      </c>
      <c r="S570" s="57">
        <v>1.0406850000000001</v>
      </c>
      <c r="T570" s="57">
        <v>1.040991</v>
      </c>
      <c r="U570" s="57">
        <v>1.040991</v>
      </c>
      <c r="V570" s="57">
        <v>1.059563</v>
      </c>
      <c r="W570" s="57">
        <v>1.088627</v>
      </c>
      <c r="X570" s="57">
        <v>1.088627</v>
      </c>
      <c r="Y570" s="57">
        <v>1.059655</v>
      </c>
      <c r="Z570" s="57">
        <v>1.059655</v>
      </c>
      <c r="AA570" s="57">
        <v>0.99719599999999997</v>
      </c>
      <c r="AB570" s="57">
        <v>0.99719599999999997</v>
      </c>
      <c r="AC570" s="57">
        <v>1.002874</v>
      </c>
      <c r="AD570" s="57">
        <v>0.995614</v>
      </c>
      <c r="AE570" s="57">
        <v>1.0946020000000001</v>
      </c>
      <c r="AF570" s="57">
        <v>1.0017769999999999</v>
      </c>
      <c r="AG570" s="57">
        <v>1.0017769999999999</v>
      </c>
      <c r="AH570" s="57">
        <v>1.0390509999999999</v>
      </c>
      <c r="AI570" s="57">
        <v>1.0390509999999999</v>
      </c>
      <c r="AJ570" s="57">
        <v>1.0142439999999999</v>
      </c>
      <c r="AK570" s="57">
        <v>1.0142439999999999</v>
      </c>
      <c r="AL570" s="57">
        <v>1.059563</v>
      </c>
      <c r="AM570" s="57">
        <v>1.002874</v>
      </c>
      <c r="AN570" s="57">
        <v>1.002874</v>
      </c>
      <c r="AO570" s="57">
        <v>0.99719599999999997</v>
      </c>
      <c r="AP570" s="57">
        <v>1.0403929999999999</v>
      </c>
      <c r="AQ570" s="57">
        <v>1.0403929999999999</v>
      </c>
      <c r="AR570" s="57">
        <v>1.000151</v>
      </c>
      <c r="AS570" s="57">
        <v>1.000151</v>
      </c>
      <c r="AT570" s="57">
        <v>1.0406850000000001</v>
      </c>
    </row>
    <row r="571" spans="1:46" x14ac:dyDescent="0.25">
      <c r="A571" s="65">
        <v>2021</v>
      </c>
      <c r="B571" s="65">
        <v>12</v>
      </c>
      <c r="C571" s="63">
        <v>24</v>
      </c>
      <c r="D571" s="64">
        <v>18</v>
      </c>
      <c r="E571" s="5">
        <v>1.040991</v>
      </c>
      <c r="F571" s="57">
        <v>1.040991</v>
      </c>
      <c r="G571" s="57">
        <v>0.993699</v>
      </c>
      <c r="H571" s="57">
        <v>0.99368699999999999</v>
      </c>
      <c r="I571" s="57">
        <v>0.99475100000000005</v>
      </c>
      <c r="J571" s="57">
        <v>0.99475100000000005</v>
      </c>
      <c r="K571" s="57">
        <v>0.99719599999999997</v>
      </c>
      <c r="L571" s="57">
        <v>0.99719599999999997</v>
      </c>
      <c r="M571" s="57">
        <v>1.0390509999999999</v>
      </c>
      <c r="N571" s="57">
        <v>1.0390509999999999</v>
      </c>
      <c r="O571" s="57">
        <v>1.0406850000000001</v>
      </c>
      <c r="P571" s="57">
        <v>1.0406850000000001</v>
      </c>
      <c r="Q571" s="57">
        <v>1.0156529999999999</v>
      </c>
      <c r="R571" s="57">
        <v>1.0406850000000001</v>
      </c>
      <c r="S571" s="57">
        <v>1.0406850000000001</v>
      </c>
      <c r="T571" s="57">
        <v>1.040991</v>
      </c>
      <c r="U571" s="57">
        <v>1.040991</v>
      </c>
      <c r="V571" s="57">
        <v>1.059563</v>
      </c>
      <c r="W571" s="57">
        <v>1.088627</v>
      </c>
      <c r="X571" s="57">
        <v>1.088627</v>
      </c>
      <c r="Y571" s="57">
        <v>1.059655</v>
      </c>
      <c r="Z571" s="57">
        <v>1.059655</v>
      </c>
      <c r="AA571" s="57">
        <v>0.99719599999999997</v>
      </c>
      <c r="AB571" s="57">
        <v>0.99719599999999997</v>
      </c>
      <c r="AC571" s="57">
        <v>1.002874</v>
      </c>
      <c r="AD571" s="57">
        <v>0.995614</v>
      </c>
      <c r="AE571" s="57">
        <v>1.0946020000000001</v>
      </c>
      <c r="AF571" s="57">
        <v>1.0017769999999999</v>
      </c>
      <c r="AG571" s="57">
        <v>1.0017769999999999</v>
      </c>
      <c r="AH571" s="57">
        <v>1.0390509999999999</v>
      </c>
      <c r="AI571" s="57">
        <v>1.0390509999999999</v>
      </c>
      <c r="AJ571" s="57">
        <v>1.0142439999999999</v>
      </c>
      <c r="AK571" s="57">
        <v>1.0142439999999999</v>
      </c>
      <c r="AL571" s="57">
        <v>1.059563</v>
      </c>
      <c r="AM571" s="57">
        <v>1.002874</v>
      </c>
      <c r="AN571" s="57">
        <v>1.002874</v>
      </c>
      <c r="AO571" s="57">
        <v>0.99719599999999997</v>
      </c>
      <c r="AP571" s="57">
        <v>1.0403929999999999</v>
      </c>
      <c r="AQ571" s="57">
        <v>1.0403929999999999</v>
      </c>
      <c r="AR571" s="57">
        <v>1.000151</v>
      </c>
      <c r="AS571" s="57">
        <v>1.000151</v>
      </c>
      <c r="AT571" s="57">
        <v>1.0406850000000001</v>
      </c>
    </row>
    <row r="572" spans="1:46" x14ac:dyDescent="0.25">
      <c r="A572" s="65">
        <v>2021</v>
      </c>
      <c r="B572" s="65">
        <v>12</v>
      </c>
      <c r="C572" s="63">
        <v>24</v>
      </c>
      <c r="D572" s="64">
        <v>19</v>
      </c>
      <c r="E572" s="5">
        <v>1.040991</v>
      </c>
      <c r="F572" s="57">
        <v>1.040991</v>
      </c>
      <c r="G572" s="57">
        <v>0.993699</v>
      </c>
      <c r="H572" s="57">
        <v>0.99368699999999999</v>
      </c>
      <c r="I572" s="57">
        <v>0.99475100000000005</v>
      </c>
      <c r="J572" s="57">
        <v>0.99475100000000005</v>
      </c>
      <c r="K572" s="57">
        <v>0.99719599999999997</v>
      </c>
      <c r="L572" s="57">
        <v>0.99719599999999997</v>
      </c>
      <c r="M572" s="57">
        <v>1.0390509999999999</v>
      </c>
      <c r="N572" s="57">
        <v>1.0390509999999999</v>
      </c>
      <c r="O572" s="57">
        <v>1.0406850000000001</v>
      </c>
      <c r="P572" s="57">
        <v>1.0406850000000001</v>
      </c>
      <c r="Q572" s="57">
        <v>1.0156529999999999</v>
      </c>
      <c r="R572" s="57">
        <v>1.0406850000000001</v>
      </c>
      <c r="S572" s="57">
        <v>1.0406850000000001</v>
      </c>
      <c r="T572" s="57">
        <v>1.040991</v>
      </c>
      <c r="U572" s="57">
        <v>1.040991</v>
      </c>
      <c r="V572" s="57">
        <v>1.059563</v>
      </c>
      <c r="W572" s="57">
        <v>1.088627</v>
      </c>
      <c r="X572" s="57">
        <v>1.088627</v>
      </c>
      <c r="Y572" s="57">
        <v>1.059655</v>
      </c>
      <c r="Z572" s="57">
        <v>1.059655</v>
      </c>
      <c r="AA572" s="57">
        <v>0.99719599999999997</v>
      </c>
      <c r="AB572" s="57">
        <v>0.99719599999999997</v>
      </c>
      <c r="AC572" s="57">
        <v>1.002874</v>
      </c>
      <c r="AD572" s="57">
        <v>0.995614</v>
      </c>
      <c r="AE572" s="57">
        <v>1.0946020000000001</v>
      </c>
      <c r="AF572" s="57">
        <v>1.0017769999999999</v>
      </c>
      <c r="AG572" s="57">
        <v>1.0017769999999999</v>
      </c>
      <c r="AH572" s="57">
        <v>1.0390509999999999</v>
      </c>
      <c r="AI572" s="57">
        <v>1.0390509999999999</v>
      </c>
      <c r="AJ572" s="57">
        <v>1.0142439999999999</v>
      </c>
      <c r="AK572" s="57">
        <v>1.0142439999999999</v>
      </c>
      <c r="AL572" s="57">
        <v>1.059563</v>
      </c>
      <c r="AM572" s="57">
        <v>1.002874</v>
      </c>
      <c r="AN572" s="57">
        <v>1.002874</v>
      </c>
      <c r="AO572" s="57">
        <v>0.99719599999999997</v>
      </c>
      <c r="AP572" s="57">
        <v>1.0403929999999999</v>
      </c>
      <c r="AQ572" s="57">
        <v>1.0403929999999999</v>
      </c>
      <c r="AR572" s="57">
        <v>1.000151</v>
      </c>
      <c r="AS572" s="57">
        <v>1.000151</v>
      </c>
      <c r="AT572" s="57">
        <v>1.0406850000000001</v>
      </c>
    </row>
    <row r="573" spans="1:46" x14ac:dyDescent="0.25">
      <c r="A573" s="65">
        <v>2021</v>
      </c>
      <c r="B573" s="65">
        <v>12</v>
      </c>
      <c r="C573" s="63">
        <v>24</v>
      </c>
      <c r="D573" s="64">
        <v>20</v>
      </c>
      <c r="E573" s="5">
        <v>1.040991</v>
      </c>
      <c r="F573" s="57">
        <v>1.040991</v>
      </c>
      <c r="G573" s="57">
        <v>0.993699</v>
      </c>
      <c r="H573" s="57">
        <v>0.99368699999999999</v>
      </c>
      <c r="I573" s="57">
        <v>0.99475100000000005</v>
      </c>
      <c r="J573" s="57">
        <v>0.99475100000000005</v>
      </c>
      <c r="K573" s="57">
        <v>0.99719599999999997</v>
      </c>
      <c r="L573" s="57">
        <v>0.99719599999999997</v>
      </c>
      <c r="M573" s="57">
        <v>1.0390509999999999</v>
      </c>
      <c r="N573" s="57">
        <v>1.0390509999999999</v>
      </c>
      <c r="O573" s="57">
        <v>1.0406850000000001</v>
      </c>
      <c r="P573" s="57">
        <v>1.0406850000000001</v>
      </c>
      <c r="Q573" s="57">
        <v>1.0156529999999999</v>
      </c>
      <c r="R573" s="57">
        <v>1.0406850000000001</v>
      </c>
      <c r="S573" s="57">
        <v>1.0406850000000001</v>
      </c>
      <c r="T573" s="57">
        <v>1.040991</v>
      </c>
      <c r="U573" s="57">
        <v>1.040991</v>
      </c>
      <c r="V573" s="57">
        <v>1.059563</v>
      </c>
      <c r="W573" s="57">
        <v>1.088627</v>
      </c>
      <c r="X573" s="57">
        <v>1.088627</v>
      </c>
      <c r="Y573" s="57">
        <v>1.059655</v>
      </c>
      <c r="Z573" s="57">
        <v>1.059655</v>
      </c>
      <c r="AA573" s="57">
        <v>0.99719599999999997</v>
      </c>
      <c r="AB573" s="57">
        <v>0.99719599999999997</v>
      </c>
      <c r="AC573" s="57">
        <v>1.002874</v>
      </c>
      <c r="AD573" s="57">
        <v>0.995614</v>
      </c>
      <c r="AE573" s="57">
        <v>1.0946020000000001</v>
      </c>
      <c r="AF573" s="57">
        <v>1.0017769999999999</v>
      </c>
      <c r="AG573" s="57">
        <v>1.0017769999999999</v>
      </c>
      <c r="AH573" s="57">
        <v>1.0390509999999999</v>
      </c>
      <c r="AI573" s="57">
        <v>1.0390509999999999</v>
      </c>
      <c r="AJ573" s="57">
        <v>1.0142439999999999</v>
      </c>
      <c r="AK573" s="57">
        <v>1.0142439999999999</v>
      </c>
      <c r="AL573" s="57">
        <v>1.059563</v>
      </c>
      <c r="AM573" s="57">
        <v>1.002874</v>
      </c>
      <c r="AN573" s="57">
        <v>1.002874</v>
      </c>
      <c r="AO573" s="57">
        <v>0.99719599999999997</v>
      </c>
      <c r="AP573" s="57">
        <v>1.0403929999999999</v>
      </c>
      <c r="AQ573" s="57">
        <v>1.0403929999999999</v>
      </c>
      <c r="AR573" s="57">
        <v>1.000151</v>
      </c>
      <c r="AS573" s="57">
        <v>1.000151</v>
      </c>
      <c r="AT573" s="57">
        <v>1.0406850000000001</v>
      </c>
    </row>
    <row r="574" spans="1:46" x14ac:dyDescent="0.25">
      <c r="A574" s="65">
        <v>2021</v>
      </c>
      <c r="B574" s="65">
        <v>12</v>
      </c>
      <c r="C574" s="63">
        <v>24</v>
      </c>
      <c r="D574" s="64">
        <v>21</v>
      </c>
      <c r="E574" s="5">
        <v>1.040991</v>
      </c>
      <c r="F574" s="57">
        <v>1.040991</v>
      </c>
      <c r="G574" s="57">
        <v>0.993699</v>
      </c>
      <c r="H574" s="57">
        <v>0.99368699999999999</v>
      </c>
      <c r="I574" s="57">
        <v>0.99475100000000005</v>
      </c>
      <c r="J574" s="57">
        <v>0.99475100000000005</v>
      </c>
      <c r="K574" s="57">
        <v>0.99719599999999997</v>
      </c>
      <c r="L574" s="57">
        <v>0.99719599999999997</v>
      </c>
      <c r="M574" s="57">
        <v>1.0390509999999999</v>
      </c>
      <c r="N574" s="57">
        <v>1.0390509999999999</v>
      </c>
      <c r="O574" s="57">
        <v>1.0406850000000001</v>
      </c>
      <c r="P574" s="57">
        <v>1.0406850000000001</v>
      </c>
      <c r="Q574" s="57">
        <v>1.0156529999999999</v>
      </c>
      <c r="R574" s="57">
        <v>1.0406850000000001</v>
      </c>
      <c r="S574" s="57">
        <v>1.0406850000000001</v>
      </c>
      <c r="T574" s="57">
        <v>1.040991</v>
      </c>
      <c r="U574" s="57">
        <v>1.040991</v>
      </c>
      <c r="V574" s="57">
        <v>1.059563</v>
      </c>
      <c r="W574" s="57">
        <v>1.088627</v>
      </c>
      <c r="X574" s="57">
        <v>1.088627</v>
      </c>
      <c r="Y574" s="57">
        <v>1.059655</v>
      </c>
      <c r="Z574" s="57">
        <v>1.059655</v>
      </c>
      <c r="AA574" s="57">
        <v>0.99719599999999997</v>
      </c>
      <c r="AB574" s="57">
        <v>0.99719599999999997</v>
      </c>
      <c r="AC574" s="57">
        <v>1.002874</v>
      </c>
      <c r="AD574" s="57">
        <v>0.995614</v>
      </c>
      <c r="AE574" s="57">
        <v>1.0946020000000001</v>
      </c>
      <c r="AF574" s="57">
        <v>1.0017769999999999</v>
      </c>
      <c r="AG574" s="57">
        <v>1.0017769999999999</v>
      </c>
      <c r="AH574" s="57">
        <v>1.0390509999999999</v>
      </c>
      <c r="AI574" s="57">
        <v>1.0390509999999999</v>
      </c>
      <c r="AJ574" s="57">
        <v>1.0142439999999999</v>
      </c>
      <c r="AK574" s="57">
        <v>1.0142439999999999</v>
      </c>
      <c r="AL574" s="57">
        <v>1.059563</v>
      </c>
      <c r="AM574" s="57">
        <v>1.002874</v>
      </c>
      <c r="AN574" s="57">
        <v>1.002874</v>
      </c>
      <c r="AO574" s="57">
        <v>0.99719599999999997</v>
      </c>
      <c r="AP574" s="57">
        <v>1.0403929999999999</v>
      </c>
      <c r="AQ574" s="57">
        <v>1.0403929999999999</v>
      </c>
      <c r="AR574" s="57">
        <v>1.000151</v>
      </c>
      <c r="AS574" s="57">
        <v>1.000151</v>
      </c>
      <c r="AT574" s="57">
        <v>1.0406850000000001</v>
      </c>
    </row>
    <row r="575" spans="1:46" x14ac:dyDescent="0.25">
      <c r="A575" s="65">
        <v>2021</v>
      </c>
      <c r="B575" s="65">
        <v>12</v>
      </c>
      <c r="C575" s="63">
        <v>24</v>
      </c>
      <c r="D575" s="64">
        <v>22</v>
      </c>
      <c r="E575" s="5">
        <v>1.040991</v>
      </c>
      <c r="F575" s="57">
        <v>1.040991</v>
      </c>
      <c r="G575" s="57">
        <v>0.993699</v>
      </c>
      <c r="H575" s="57">
        <v>0.99368699999999999</v>
      </c>
      <c r="I575" s="57">
        <v>0.99475100000000005</v>
      </c>
      <c r="J575" s="57">
        <v>0.99475100000000005</v>
      </c>
      <c r="K575" s="57">
        <v>0.99719599999999997</v>
      </c>
      <c r="L575" s="57">
        <v>0.99719599999999997</v>
      </c>
      <c r="M575" s="57">
        <v>1.0390509999999999</v>
      </c>
      <c r="N575" s="57">
        <v>1.0390509999999999</v>
      </c>
      <c r="O575" s="57">
        <v>1.0406850000000001</v>
      </c>
      <c r="P575" s="57">
        <v>1.0406850000000001</v>
      </c>
      <c r="Q575" s="57">
        <v>1.0156529999999999</v>
      </c>
      <c r="R575" s="57">
        <v>1.0406850000000001</v>
      </c>
      <c r="S575" s="57">
        <v>1.0406850000000001</v>
      </c>
      <c r="T575" s="57">
        <v>1.040991</v>
      </c>
      <c r="U575" s="57">
        <v>1.040991</v>
      </c>
      <c r="V575" s="57">
        <v>1.059563</v>
      </c>
      <c r="W575" s="57">
        <v>1.088627</v>
      </c>
      <c r="X575" s="57">
        <v>1.088627</v>
      </c>
      <c r="Y575" s="57">
        <v>1.059655</v>
      </c>
      <c r="Z575" s="57">
        <v>1.059655</v>
      </c>
      <c r="AA575" s="57">
        <v>0.99719599999999997</v>
      </c>
      <c r="AB575" s="57">
        <v>0.99719599999999997</v>
      </c>
      <c r="AC575" s="57">
        <v>1.002874</v>
      </c>
      <c r="AD575" s="57">
        <v>0.995614</v>
      </c>
      <c r="AE575" s="57">
        <v>1.0946020000000001</v>
      </c>
      <c r="AF575" s="57">
        <v>1.0017769999999999</v>
      </c>
      <c r="AG575" s="57">
        <v>1.0017769999999999</v>
      </c>
      <c r="AH575" s="57">
        <v>1.0390509999999999</v>
      </c>
      <c r="AI575" s="57">
        <v>1.0390509999999999</v>
      </c>
      <c r="AJ575" s="57">
        <v>1.0142439999999999</v>
      </c>
      <c r="AK575" s="57">
        <v>1.0142439999999999</v>
      </c>
      <c r="AL575" s="57">
        <v>1.059563</v>
      </c>
      <c r="AM575" s="57">
        <v>1.002874</v>
      </c>
      <c r="AN575" s="57">
        <v>1.002874</v>
      </c>
      <c r="AO575" s="57">
        <v>0.99719599999999997</v>
      </c>
      <c r="AP575" s="57">
        <v>1.0403929999999999</v>
      </c>
      <c r="AQ575" s="57">
        <v>1.0403929999999999</v>
      </c>
      <c r="AR575" s="57">
        <v>1.000151</v>
      </c>
      <c r="AS575" s="57">
        <v>1.000151</v>
      </c>
      <c r="AT575" s="57">
        <v>1.0406850000000001</v>
      </c>
    </row>
    <row r="576" spans="1:46" x14ac:dyDescent="0.25">
      <c r="A576" s="65">
        <v>2021</v>
      </c>
      <c r="B576" s="65">
        <v>12</v>
      </c>
      <c r="C576" s="63">
        <v>24</v>
      </c>
      <c r="D576" s="64">
        <v>23</v>
      </c>
      <c r="E576" s="5">
        <v>1.040991</v>
      </c>
      <c r="F576" s="57">
        <v>1.040991</v>
      </c>
      <c r="G576" s="57">
        <v>0.993699</v>
      </c>
      <c r="H576" s="57">
        <v>0.99368699999999999</v>
      </c>
      <c r="I576" s="57">
        <v>0.99475100000000005</v>
      </c>
      <c r="J576" s="57">
        <v>0.99475100000000005</v>
      </c>
      <c r="K576" s="57">
        <v>0.99719599999999997</v>
      </c>
      <c r="L576" s="57">
        <v>0.99719599999999997</v>
      </c>
      <c r="M576" s="57">
        <v>1.0390509999999999</v>
      </c>
      <c r="N576" s="57">
        <v>1.0390509999999999</v>
      </c>
      <c r="O576" s="57">
        <v>1.0406850000000001</v>
      </c>
      <c r="P576" s="57">
        <v>1.0406850000000001</v>
      </c>
      <c r="Q576" s="57">
        <v>1.0156529999999999</v>
      </c>
      <c r="R576" s="57">
        <v>1.0406850000000001</v>
      </c>
      <c r="S576" s="57">
        <v>1.0406850000000001</v>
      </c>
      <c r="T576" s="57">
        <v>1.040991</v>
      </c>
      <c r="U576" s="57">
        <v>1.040991</v>
      </c>
      <c r="V576" s="57">
        <v>1.059563</v>
      </c>
      <c r="W576" s="57">
        <v>1.088627</v>
      </c>
      <c r="X576" s="57">
        <v>1.088627</v>
      </c>
      <c r="Y576" s="57">
        <v>1.059655</v>
      </c>
      <c r="Z576" s="57">
        <v>1.059655</v>
      </c>
      <c r="AA576" s="57">
        <v>0.99719599999999997</v>
      </c>
      <c r="AB576" s="57">
        <v>0.99719599999999997</v>
      </c>
      <c r="AC576" s="57">
        <v>1.002874</v>
      </c>
      <c r="AD576" s="57">
        <v>0.995614</v>
      </c>
      <c r="AE576" s="57">
        <v>1.0946020000000001</v>
      </c>
      <c r="AF576" s="57">
        <v>1.0017769999999999</v>
      </c>
      <c r="AG576" s="57">
        <v>1.0017769999999999</v>
      </c>
      <c r="AH576" s="57">
        <v>1.0390509999999999</v>
      </c>
      <c r="AI576" s="57">
        <v>1.0390509999999999</v>
      </c>
      <c r="AJ576" s="57">
        <v>1.0142439999999999</v>
      </c>
      <c r="AK576" s="57">
        <v>1.0142439999999999</v>
      </c>
      <c r="AL576" s="57">
        <v>1.059563</v>
      </c>
      <c r="AM576" s="57">
        <v>1.002874</v>
      </c>
      <c r="AN576" s="57">
        <v>1.002874</v>
      </c>
      <c r="AO576" s="57">
        <v>0.99719599999999997</v>
      </c>
      <c r="AP576" s="57">
        <v>1.0403929999999999</v>
      </c>
      <c r="AQ576" s="57">
        <v>1.0403929999999999</v>
      </c>
      <c r="AR576" s="57">
        <v>1.000151</v>
      </c>
      <c r="AS576" s="57">
        <v>1.000151</v>
      </c>
      <c r="AT576" s="57">
        <v>1.0406850000000001</v>
      </c>
    </row>
    <row r="577" spans="1:46" x14ac:dyDescent="0.25">
      <c r="A577" s="65">
        <v>2021</v>
      </c>
      <c r="B577" s="65">
        <v>12</v>
      </c>
      <c r="C577" s="63">
        <v>24</v>
      </c>
      <c r="D577" s="64">
        <v>24</v>
      </c>
      <c r="E577" s="5">
        <v>1.040991</v>
      </c>
      <c r="F577" s="57">
        <v>1.040991</v>
      </c>
      <c r="G577" s="57">
        <v>0.993699</v>
      </c>
      <c r="H577" s="57">
        <v>0.99368699999999999</v>
      </c>
      <c r="I577" s="57">
        <v>0.99475100000000005</v>
      </c>
      <c r="J577" s="57">
        <v>0.99475100000000005</v>
      </c>
      <c r="K577" s="57">
        <v>0.99719599999999997</v>
      </c>
      <c r="L577" s="57">
        <v>0.99719599999999997</v>
      </c>
      <c r="M577" s="57">
        <v>1.0390509999999999</v>
      </c>
      <c r="N577" s="57">
        <v>1.0390509999999999</v>
      </c>
      <c r="O577" s="57">
        <v>1.0406850000000001</v>
      </c>
      <c r="P577" s="57">
        <v>1.0406850000000001</v>
      </c>
      <c r="Q577" s="57">
        <v>1.0156529999999999</v>
      </c>
      <c r="R577" s="57">
        <v>1.0406850000000001</v>
      </c>
      <c r="S577" s="57">
        <v>1.0406850000000001</v>
      </c>
      <c r="T577" s="57">
        <v>1.040991</v>
      </c>
      <c r="U577" s="57">
        <v>1.040991</v>
      </c>
      <c r="V577" s="57">
        <v>1.059563</v>
      </c>
      <c r="W577" s="57">
        <v>1.088627</v>
      </c>
      <c r="X577" s="57">
        <v>1.088627</v>
      </c>
      <c r="Y577" s="57">
        <v>1.059655</v>
      </c>
      <c r="Z577" s="57">
        <v>1.059655</v>
      </c>
      <c r="AA577" s="57">
        <v>0.99719599999999997</v>
      </c>
      <c r="AB577" s="57">
        <v>0.99719599999999997</v>
      </c>
      <c r="AC577" s="57">
        <v>1.002874</v>
      </c>
      <c r="AD577" s="57">
        <v>0.995614</v>
      </c>
      <c r="AE577" s="57">
        <v>1.0946020000000001</v>
      </c>
      <c r="AF577" s="57">
        <v>1.0017769999999999</v>
      </c>
      <c r="AG577" s="57">
        <v>1.0017769999999999</v>
      </c>
      <c r="AH577" s="57">
        <v>1.0390509999999999</v>
      </c>
      <c r="AI577" s="57">
        <v>1.0390509999999999</v>
      </c>
      <c r="AJ577" s="57">
        <v>1.0142439999999999</v>
      </c>
      <c r="AK577" s="57">
        <v>1.0142439999999999</v>
      </c>
      <c r="AL577" s="57">
        <v>1.059563</v>
      </c>
      <c r="AM577" s="57">
        <v>1.002874</v>
      </c>
      <c r="AN577" s="57">
        <v>1.002874</v>
      </c>
      <c r="AO577" s="57">
        <v>0.99719599999999997</v>
      </c>
      <c r="AP577" s="57">
        <v>1.0403929999999999</v>
      </c>
      <c r="AQ577" s="57">
        <v>1.0403929999999999</v>
      </c>
      <c r="AR577" s="57">
        <v>1.000151</v>
      </c>
      <c r="AS577" s="57">
        <v>1.000151</v>
      </c>
      <c r="AT577" s="57">
        <v>1.0406850000000001</v>
      </c>
    </row>
    <row r="578" spans="1:46" x14ac:dyDescent="0.25">
      <c r="A578" s="65">
        <v>2021</v>
      </c>
      <c r="B578" s="65">
        <v>12</v>
      </c>
      <c r="C578" s="63">
        <v>25</v>
      </c>
      <c r="D578" s="64">
        <v>1</v>
      </c>
      <c r="E578" s="5">
        <v>1.039717</v>
      </c>
      <c r="F578" s="57">
        <v>1.039717</v>
      </c>
      <c r="G578" s="57">
        <v>0.993228</v>
      </c>
      <c r="H578" s="57">
        <v>0.993228</v>
      </c>
      <c r="I578" s="57">
        <v>0.99421000000000004</v>
      </c>
      <c r="J578" s="57">
        <v>0.99421000000000004</v>
      </c>
      <c r="K578" s="57">
        <v>0.99659200000000003</v>
      </c>
      <c r="L578" s="57">
        <v>0.99659200000000003</v>
      </c>
      <c r="M578" s="57">
        <v>1.0411889999999999</v>
      </c>
      <c r="N578" s="57">
        <v>1.0411889999999999</v>
      </c>
      <c r="O578" s="57">
        <v>1.035944</v>
      </c>
      <c r="P578" s="57">
        <v>1.035944</v>
      </c>
      <c r="Q578" s="57">
        <v>1.026219</v>
      </c>
      <c r="R578" s="57">
        <v>1.035944</v>
      </c>
      <c r="S578" s="57">
        <v>1.035944</v>
      </c>
      <c r="T578" s="57">
        <v>1.039717</v>
      </c>
      <c r="U578" s="57">
        <v>1.039717</v>
      </c>
      <c r="V578" s="57">
        <v>1.0837540000000001</v>
      </c>
      <c r="W578" s="57">
        <v>1.0930249999999999</v>
      </c>
      <c r="X578" s="57">
        <v>1.0930249999999999</v>
      </c>
      <c r="Y578" s="57">
        <v>1.092651</v>
      </c>
      <c r="Z578" s="57">
        <v>1.092651</v>
      </c>
      <c r="AA578" s="57">
        <v>0.99659200000000003</v>
      </c>
      <c r="AB578" s="57">
        <v>0.99659200000000003</v>
      </c>
      <c r="AC578" s="57">
        <v>1.001617</v>
      </c>
      <c r="AD578" s="57">
        <v>0.99406899999999998</v>
      </c>
      <c r="AE578" s="57">
        <v>1.0842259999999999</v>
      </c>
      <c r="AF578" s="57">
        <v>1.0014559999999999</v>
      </c>
      <c r="AG578" s="57">
        <v>1.0014559999999999</v>
      </c>
      <c r="AH578" s="57">
        <v>1.0411889999999999</v>
      </c>
      <c r="AI578" s="57">
        <v>1.0411889999999999</v>
      </c>
      <c r="AJ578" s="57">
        <v>1.0075879999999999</v>
      </c>
      <c r="AK578" s="57">
        <v>1.0075879999999999</v>
      </c>
      <c r="AL578" s="57">
        <v>1.0837540000000001</v>
      </c>
      <c r="AM578" s="57">
        <v>1.001617</v>
      </c>
      <c r="AN578" s="57">
        <v>1.001617</v>
      </c>
      <c r="AO578" s="57">
        <v>0.99659200000000003</v>
      </c>
      <c r="AP578" s="57">
        <v>1.0425249999999999</v>
      </c>
      <c r="AQ578" s="57">
        <v>1.0425249999999999</v>
      </c>
      <c r="AR578" s="57">
        <v>1.0002390000000001</v>
      </c>
      <c r="AS578" s="57">
        <v>1.0002390000000001</v>
      </c>
      <c r="AT578" s="57">
        <v>1.035944</v>
      </c>
    </row>
    <row r="579" spans="1:46" x14ac:dyDescent="0.25">
      <c r="A579" s="65">
        <v>2021</v>
      </c>
      <c r="B579" s="65">
        <v>12</v>
      </c>
      <c r="C579" s="63">
        <v>25</v>
      </c>
      <c r="D579" s="64">
        <v>2</v>
      </c>
      <c r="E579" s="5">
        <v>1.039717</v>
      </c>
      <c r="F579" s="57">
        <v>1.039717</v>
      </c>
      <c r="G579" s="57">
        <v>0.993228</v>
      </c>
      <c r="H579" s="57">
        <v>0.993228</v>
      </c>
      <c r="I579" s="57">
        <v>0.99421000000000004</v>
      </c>
      <c r="J579" s="57">
        <v>0.99421000000000004</v>
      </c>
      <c r="K579" s="57">
        <v>0.99659200000000003</v>
      </c>
      <c r="L579" s="57">
        <v>0.99659200000000003</v>
      </c>
      <c r="M579" s="57">
        <v>1.0411889999999999</v>
      </c>
      <c r="N579" s="57">
        <v>1.0411889999999999</v>
      </c>
      <c r="O579" s="57">
        <v>1.035944</v>
      </c>
      <c r="P579" s="57">
        <v>1.035944</v>
      </c>
      <c r="Q579" s="57">
        <v>1.026219</v>
      </c>
      <c r="R579" s="57">
        <v>1.035944</v>
      </c>
      <c r="S579" s="57">
        <v>1.035944</v>
      </c>
      <c r="T579" s="57">
        <v>1.039717</v>
      </c>
      <c r="U579" s="57">
        <v>1.039717</v>
      </c>
      <c r="V579" s="57">
        <v>1.0837540000000001</v>
      </c>
      <c r="W579" s="57">
        <v>1.0930249999999999</v>
      </c>
      <c r="X579" s="57">
        <v>1.0930249999999999</v>
      </c>
      <c r="Y579" s="57">
        <v>1.092651</v>
      </c>
      <c r="Z579" s="57">
        <v>1.092651</v>
      </c>
      <c r="AA579" s="57">
        <v>0.99659200000000003</v>
      </c>
      <c r="AB579" s="57">
        <v>0.99659200000000003</v>
      </c>
      <c r="AC579" s="57">
        <v>1.001617</v>
      </c>
      <c r="AD579" s="57">
        <v>0.99406899999999998</v>
      </c>
      <c r="AE579" s="57">
        <v>1.0842259999999999</v>
      </c>
      <c r="AF579" s="57">
        <v>1.0014559999999999</v>
      </c>
      <c r="AG579" s="57">
        <v>1.0014559999999999</v>
      </c>
      <c r="AH579" s="57">
        <v>1.0411889999999999</v>
      </c>
      <c r="AI579" s="57">
        <v>1.0411889999999999</v>
      </c>
      <c r="AJ579" s="57">
        <v>1.0075879999999999</v>
      </c>
      <c r="AK579" s="57">
        <v>1.0075879999999999</v>
      </c>
      <c r="AL579" s="57">
        <v>1.0837540000000001</v>
      </c>
      <c r="AM579" s="57">
        <v>1.001617</v>
      </c>
      <c r="AN579" s="57">
        <v>1.001617</v>
      </c>
      <c r="AO579" s="57">
        <v>0.99659200000000003</v>
      </c>
      <c r="AP579" s="57">
        <v>1.0425249999999999</v>
      </c>
      <c r="AQ579" s="57">
        <v>1.0425249999999999</v>
      </c>
      <c r="AR579" s="57">
        <v>1.0002390000000001</v>
      </c>
      <c r="AS579" s="57">
        <v>1.0002390000000001</v>
      </c>
      <c r="AT579" s="57">
        <v>1.035944</v>
      </c>
    </row>
    <row r="580" spans="1:46" x14ac:dyDescent="0.25">
      <c r="A580" s="65">
        <v>2021</v>
      </c>
      <c r="B580" s="65">
        <v>12</v>
      </c>
      <c r="C580" s="63">
        <v>25</v>
      </c>
      <c r="D580" s="64">
        <v>3</v>
      </c>
      <c r="E580" s="5">
        <v>1.039717</v>
      </c>
      <c r="F580" s="57">
        <v>1.039717</v>
      </c>
      <c r="G580" s="57">
        <v>0.993228</v>
      </c>
      <c r="H580" s="57">
        <v>0.993228</v>
      </c>
      <c r="I580" s="57">
        <v>0.99421000000000004</v>
      </c>
      <c r="J580" s="57">
        <v>0.99421000000000004</v>
      </c>
      <c r="K580" s="57">
        <v>0.99659200000000003</v>
      </c>
      <c r="L580" s="57">
        <v>0.99659200000000003</v>
      </c>
      <c r="M580" s="57">
        <v>1.0411889999999999</v>
      </c>
      <c r="N580" s="57">
        <v>1.0411889999999999</v>
      </c>
      <c r="O580" s="57">
        <v>1.035944</v>
      </c>
      <c r="P580" s="57">
        <v>1.035944</v>
      </c>
      <c r="Q580" s="57">
        <v>1.026219</v>
      </c>
      <c r="R580" s="57">
        <v>1.035944</v>
      </c>
      <c r="S580" s="57">
        <v>1.035944</v>
      </c>
      <c r="T580" s="57">
        <v>1.039717</v>
      </c>
      <c r="U580" s="57">
        <v>1.039717</v>
      </c>
      <c r="V580" s="57">
        <v>1.0837540000000001</v>
      </c>
      <c r="W580" s="57">
        <v>1.0930249999999999</v>
      </c>
      <c r="X580" s="57">
        <v>1.0930249999999999</v>
      </c>
      <c r="Y580" s="57">
        <v>1.092651</v>
      </c>
      <c r="Z580" s="57">
        <v>1.092651</v>
      </c>
      <c r="AA580" s="57">
        <v>0.99659200000000003</v>
      </c>
      <c r="AB580" s="57">
        <v>0.99659200000000003</v>
      </c>
      <c r="AC580" s="57">
        <v>1.001617</v>
      </c>
      <c r="AD580" s="57">
        <v>0.99406899999999998</v>
      </c>
      <c r="AE580" s="57">
        <v>1.0842259999999999</v>
      </c>
      <c r="AF580" s="57">
        <v>1.0014559999999999</v>
      </c>
      <c r="AG580" s="57">
        <v>1.0014559999999999</v>
      </c>
      <c r="AH580" s="57">
        <v>1.0411889999999999</v>
      </c>
      <c r="AI580" s="57">
        <v>1.0411889999999999</v>
      </c>
      <c r="AJ580" s="57">
        <v>1.0075879999999999</v>
      </c>
      <c r="AK580" s="57">
        <v>1.0075879999999999</v>
      </c>
      <c r="AL580" s="57">
        <v>1.0837540000000001</v>
      </c>
      <c r="AM580" s="57">
        <v>1.001617</v>
      </c>
      <c r="AN580" s="57">
        <v>1.001617</v>
      </c>
      <c r="AO580" s="57">
        <v>0.99659200000000003</v>
      </c>
      <c r="AP580" s="57">
        <v>1.0425249999999999</v>
      </c>
      <c r="AQ580" s="57">
        <v>1.0425249999999999</v>
      </c>
      <c r="AR580" s="57">
        <v>1.0002390000000001</v>
      </c>
      <c r="AS580" s="57">
        <v>1.0002390000000001</v>
      </c>
      <c r="AT580" s="57">
        <v>1.035944</v>
      </c>
    </row>
    <row r="581" spans="1:46" x14ac:dyDescent="0.25">
      <c r="A581" s="65">
        <v>2021</v>
      </c>
      <c r="B581" s="65">
        <v>12</v>
      </c>
      <c r="C581" s="63">
        <v>25</v>
      </c>
      <c r="D581" s="64">
        <v>4</v>
      </c>
      <c r="E581" s="5">
        <v>1.039717</v>
      </c>
      <c r="F581" s="57">
        <v>1.039717</v>
      </c>
      <c r="G581" s="57">
        <v>0.993228</v>
      </c>
      <c r="H581" s="57">
        <v>0.993228</v>
      </c>
      <c r="I581" s="57">
        <v>0.99421000000000004</v>
      </c>
      <c r="J581" s="57">
        <v>0.99421000000000004</v>
      </c>
      <c r="K581" s="57">
        <v>0.99659200000000003</v>
      </c>
      <c r="L581" s="57">
        <v>0.99659200000000003</v>
      </c>
      <c r="M581" s="57">
        <v>1.0411889999999999</v>
      </c>
      <c r="N581" s="57">
        <v>1.0411889999999999</v>
      </c>
      <c r="O581" s="57">
        <v>1.035944</v>
      </c>
      <c r="P581" s="57">
        <v>1.035944</v>
      </c>
      <c r="Q581" s="57">
        <v>1.026219</v>
      </c>
      <c r="R581" s="57">
        <v>1.035944</v>
      </c>
      <c r="S581" s="57">
        <v>1.035944</v>
      </c>
      <c r="T581" s="57">
        <v>1.039717</v>
      </c>
      <c r="U581" s="57">
        <v>1.039717</v>
      </c>
      <c r="V581" s="57">
        <v>1.0837540000000001</v>
      </c>
      <c r="W581" s="57">
        <v>1.0930249999999999</v>
      </c>
      <c r="X581" s="57">
        <v>1.0930249999999999</v>
      </c>
      <c r="Y581" s="57">
        <v>1.092651</v>
      </c>
      <c r="Z581" s="57">
        <v>1.092651</v>
      </c>
      <c r="AA581" s="57">
        <v>0.99659200000000003</v>
      </c>
      <c r="AB581" s="57">
        <v>0.99659200000000003</v>
      </c>
      <c r="AC581" s="57">
        <v>1.001617</v>
      </c>
      <c r="AD581" s="57">
        <v>0.99406899999999998</v>
      </c>
      <c r="AE581" s="57">
        <v>1.0842259999999999</v>
      </c>
      <c r="AF581" s="57">
        <v>1.0014559999999999</v>
      </c>
      <c r="AG581" s="57">
        <v>1.0014559999999999</v>
      </c>
      <c r="AH581" s="57">
        <v>1.0411889999999999</v>
      </c>
      <c r="AI581" s="57">
        <v>1.0411889999999999</v>
      </c>
      <c r="AJ581" s="57">
        <v>1.0075879999999999</v>
      </c>
      <c r="AK581" s="57">
        <v>1.0075879999999999</v>
      </c>
      <c r="AL581" s="57">
        <v>1.0837540000000001</v>
      </c>
      <c r="AM581" s="57">
        <v>1.001617</v>
      </c>
      <c r="AN581" s="57">
        <v>1.001617</v>
      </c>
      <c r="AO581" s="57">
        <v>0.99659200000000003</v>
      </c>
      <c r="AP581" s="57">
        <v>1.0425249999999999</v>
      </c>
      <c r="AQ581" s="57">
        <v>1.0425249999999999</v>
      </c>
      <c r="AR581" s="57">
        <v>1.0002390000000001</v>
      </c>
      <c r="AS581" s="57">
        <v>1.0002390000000001</v>
      </c>
      <c r="AT581" s="57">
        <v>1.035944</v>
      </c>
    </row>
    <row r="582" spans="1:46" x14ac:dyDescent="0.25">
      <c r="A582" s="65">
        <v>2021</v>
      </c>
      <c r="B582" s="65">
        <v>12</v>
      </c>
      <c r="C582" s="63">
        <v>25</v>
      </c>
      <c r="D582" s="64">
        <v>5</v>
      </c>
      <c r="E582" s="5">
        <v>1.039717</v>
      </c>
      <c r="F582" s="57">
        <v>1.039717</v>
      </c>
      <c r="G582" s="57">
        <v>0.993228</v>
      </c>
      <c r="H582" s="57">
        <v>0.993228</v>
      </c>
      <c r="I582" s="57">
        <v>0.99421000000000004</v>
      </c>
      <c r="J582" s="57">
        <v>0.99421000000000004</v>
      </c>
      <c r="K582" s="57">
        <v>0.99659200000000003</v>
      </c>
      <c r="L582" s="57">
        <v>0.99659200000000003</v>
      </c>
      <c r="M582" s="57">
        <v>1.0411889999999999</v>
      </c>
      <c r="N582" s="57">
        <v>1.0411889999999999</v>
      </c>
      <c r="O582" s="57">
        <v>1.035944</v>
      </c>
      <c r="P582" s="57">
        <v>1.035944</v>
      </c>
      <c r="Q582" s="57">
        <v>1.026219</v>
      </c>
      <c r="R582" s="57">
        <v>1.035944</v>
      </c>
      <c r="S582" s="57">
        <v>1.035944</v>
      </c>
      <c r="T582" s="57">
        <v>1.039717</v>
      </c>
      <c r="U582" s="57">
        <v>1.039717</v>
      </c>
      <c r="V582" s="57">
        <v>1.0837540000000001</v>
      </c>
      <c r="W582" s="57">
        <v>1.0930249999999999</v>
      </c>
      <c r="X582" s="57">
        <v>1.0930249999999999</v>
      </c>
      <c r="Y582" s="57">
        <v>1.092651</v>
      </c>
      <c r="Z582" s="57">
        <v>1.092651</v>
      </c>
      <c r="AA582" s="57">
        <v>0.99659200000000003</v>
      </c>
      <c r="AB582" s="57">
        <v>0.99659200000000003</v>
      </c>
      <c r="AC582" s="57">
        <v>1.001617</v>
      </c>
      <c r="AD582" s="57">
        <v>0.99406899999999998</v>
      </c>
      <c r="AE582" s="57">
        <v>1.0842259999999999</v>
      </c>
      <c r="AF582" s="57">
        <v>1.0014559999999999</v>
      </c>
      <c r="AG582" s="57">
        <v>1.0014559999999999</v>
      </c>
      <c r="AH582" s="57">
        <v>1.0411889999999999</v>
      </c>
      <c r="AI582" s="57">
        <v>1.0411889999999999</v>
      </c>
      <c r="AJ582" s="57">
        <v>1.0075879999999999</v>
      </c>
      <c r="AK582" s="57">
        <v>1.0075879999999999</v>
      </c>
      <c r="AL582" s="57">
        <v>1.0837540000000001</v>
      </c>
      <c r="AM582" s="57">
        <v>1.001617</v>
      </c>
      <c r="AN582" s="57">
        <v>1.001617</v>
      </c>
      <c r="AO582" s="57">
        <v>0.99659200000000003</v>
      </c>
      <c r="AP582" s="57">
        <v>1.0425249999999999</v>
      </c>
      <c r="AQ582" s="57">
        <v>1.0425249999999999</v>
      </c>
      <c r="AR582" s="57">
        <v>1.0002390000000001</v>
      </c>
      <c r="AS582" s="57">
        <v>1.0002390000000001</v>
      </c>
      <c r="AT582" s="57">
        <v>1.035944</v>
      </c>
    </row>
    <row r="583" spans="1:46" x14ac:dyDescent="0.25">
      <c r="A583" s="65">
        <v>2021</v>
      </c>
      <c r="B583" s="65">
        <v>12</v>
      </c>
      <c r="C583" s="63">
        <v>25</v>
      </c>
      <c r="D583" s="64">
        <v>6</v>
      </c>
      <c r="E583" s="5">
        <v>1.039717</v>
      </c>
      <c r="F583" s="57">
        <v>1.039717</v>
      </c>
      <c r="G583" s="57">
        <v>0.993228</v>
      </c>
      <c r="H583" s="57">
        <v>0.993228</v>
      </c>
      <c r="I583" s="57">
        <v>0.99421000000000004</v>
      </c>
      <c r="J583" s="57">
        <v>0.99421000000000004</v>
      </c>
      <c r="K583" s="57">
        <v>0.99659200000000003</v>
      </c>
      <c r="L583" s="57">
        <v>0.99659200000000003</v>
      </c>
      <c r="M583" s="57">
        <v>1.0411889999999999</v>
      </c>
      <c r="N583" s="57">
        <v>1.0411889999999999</v>
      </c>
      <c r="O583" s="57">
        <v>1.035944</v>
      </c>
      <c r="P583" s="57">
        <v>1.035944</v>
      </c>
      <c r="Q583" s="57">
        <v>1.026219</v>
      </c>
      <c r="R583" s="57">
        <v>1.035944</v>
      </c>
      <c r="S583" s="57">
        <v>1.035944</v>
      </c>
      <c r="T583" s="57">
        <v>1.039717</v>
      </c>
      <c r="U583" s="57">
        <v>1.039717</v>
      </c>
      <c r="V583" s="57">
        <v>1.0837540000000001</v>
      </c>
      <c r="W583" s="57">
        <v>1.0930249999999999</v>
      </c>
      <c r="X583" s="57">
        <v>1.0930249999999999</v>
      </c>
      <c r="Y583" s="57">
        <v>1.092651</v>
      </c>
      <c r="Z583" s="57">
        <v>1.092651</v>
      </c>
      <c r="AA583" s="57">
        <v>0.99659200000000003</v>
      </c>
      <c r="AB583" s="57">
        <v>0.99659200000000003</v>
      </c>
      <c r="AC583" s="57">
        <v>1.001617</v>
      </c>
      <c r="AD583" s="57">
        <v>0.99406899999999998</v>
      </c>
      <c r="AE583" s="57">
        <v>1.0842259999999999</v>
      </c>
      <c r="AF583" s="57">
        <v>1.0014559999999999</v>
      </c>
      <c r="AG583" s="57">
        <v>1.0014559999999999</v>
      </c>
      <c r="AH583" s="57">
        <v>1.0411889999999999</v>
      </c>
      <c r="AI583" s="57">
        <v>1.0411889999999999</v>
      </c>
      <c r="AJ583" s="57">
        <v>1.0075879999999999</v>
      </c>
      <c r="AK583" s="57">
        <v>1.0075879999999999</v>
      </c>
      <c r="AL583" s="57">
        <v>1.0837540000000001</v>
      </c>
      <c r="AM583" s="57">
        <v>1.001617</v>
      </c>
      <c r="AN583" s="57">
        <v>1.001617</v>
      </c>
      <c r="AO583" s="57">
        <v>0.99659200000000003</v>
      </c>
      <c r="AP583" s="57">
        <v>1.0425249999999999</v>
      </c>
      <c r="AQ583" s="57">
        <v>1.0425249999999999</v>
      </c>
      <c r="AR583" s="57">
        <v>1.0002390000000001</v>
      </c>
      <c r="AS583" s="57">
        <v>1.0002390000000001</v>
      </c>
      <c r="AT583" s="57">
        <v>1.035944</v>
      </c>
    </row>
    <row r="584" spans="1:46" x14ac:dyDescent="0.25">
      <c r="A584" s="65">
        <v>2021</v>
      </c>
      <c r="B584" s="65">
        <v>12</v>
      </c>
      <c r="C584" s="63">
        <v>25</v>
      </c>
      <c r="D584" s="64">
        <v>7</v>
      </c>
      <c r="E584" s="5">
        <v>1.039717</v>
      </c>
      <c r="F584" s="57">
        <v>1.039717</v>
      </c>
      <c r="G584" s="57">
        <v>0.993228</v>
      </c>
      <c r="H584" s="57">
        <v>0.993228</v>
      </c>
      <c r="I584" s="57">
        <v>0.99421000000000004</v>
      </c>
      <c r="J584" s="57">
        <v>0.99421000000000004</v>
      </c>
      <c r="K584" s="57">
        <v>0.99659200000000003</v>
      </c>
      <c r="L584" s="57">
        <v>0.99659200000000003</v>
      </c>
      <c r="M584" s="57">
        <v>1.0411889999999999</v>
      </c>
      <c r="N584" s="57">
        <v>1.0411889999999999</v>
      </c>
      <c r="O584" s="57">
        <v>1.035944</v>
      </c>
      <c r="P584" s="57">
        <v>1.035944</v>
      </c>
      <c r="Q584" s="57">
        <v>1.026219</v>
      </c>
      <c r="R584" s="57">
        <v>1.035944</v>
      </c>
      <c r="S584" s="57">
        <v>1.035944</v>
      </c>
      <c r="T584" s="57">
        <v>1.039717</v>
      </c>
      <c r="U584" s="57">
        <v>1.039717</v>
      </c>
      <c r="V584" s="57">
        <v>1.0837540000000001</v>
      </c>
      <c r="W584" s="57">
        <v>1.0930249999999999</v>
      </c>
      <c r="X584" s="57">
        <v>1.0930249999999999</v>
      </c>
      <c r="Y584" s="57">
        <v>1.092651</v>
      </c>
      <c r="Z584" s="57">
        <v>1.092651</v>
      </c>
      <c r="AA584" s="57">
        <v>0.99659200000000003</v>
      </c>
      <c r="AB584" s="57">
        <v>0.99659200000000003</v>
      </c>
      <c r="AC584" s="57">
        <v>1.001617</v>
      </c>
      <c r="AD584" s="57">
        <v>0.99406899999999998</v>
      </c>
      <c r="AE584" s="57">
        <v>1.0842259999999999</v>
      </c>
      <c r="AF584" s="57">
        <v>1.0014559999999999</v>
      </c>
      <c r="AG584" s="57">
        <v>1.0014559999999999</v>
      </c>
      <c r="AH584" s="57">
        <v>1.0411889999999999</v>
      </c>
      <c r="AI584" s="57">
        <v>1.0411889999999999</v>
      </c>
      <c r="AJ584" s="57">
        <v>1.0075879999999999</v>
      </c>
      <c r="AK584" s="57">
        <v>1.0075879999999999</v>
      </c>
      <c r="AL584" s="57">
        <v>1.0837540000000001</v>
      </c>
      <c r="AM584" s="57">
        <v>1.001617</v>
      </c>
      <c r="AN584" s="57">
        <v>1.001617</v>
      </c>
      <c r="AO584" s="57">
        <v>0.99659200000000003</v>
      </c>
      <c r="AP584" s="57">
        <v>1.0425249999999999</v>
      </c>
      <c r="AQ584" s="57">
        <v>1.0425249999999999</v>
      </c>
      <c r="AR584" s="57">
        <v>1.0002390000000001</v>
      </c>
      <c r="AS584" s="57">
        <v>1.0002390000000001</v>
      </c>
      <c r="AT584" s="57">
        <v>1.035944</v>
      </c>
    </row>
    <row r="585" spans="1:46" x14ac:dyDescent="0.25">
      <c r="A585" s="65">
        <v>2021</v>
      </c>
      <c r="B585" s="65">
        <v>12</v>
      </c>
      <c r="C585" s="63">
        <v>25</v>
      </c>
      <c r="D585" s="64">
        <v>8</v>
      </c>
      <c r="E585" s="5">
        <v>1.039717</v>
      </c>
      <c r="F585" s="57">
        <v>1.039717</v>
      </c>
      <c r="G585" s="57">
        <v>0.993228</v>
      </c>
      <c r="H585" s="57">
        <v>0.993228</v>
      </c>
      <c r="I585" s="57">
        <v>0.99421000000000004</v>
      </c>
      <c r="J585" s="57">
        <v>0.99421000000000004</v>
      </c>
      <c r="K585" s="57">
        <v>0.99659200000000003</v>
      </c>
      <c r="L585" s="57">
        <v>0.99659200000000003</v>
      </c>
      <c r="M585" s="57">
        <v>1.0411889999999999</v>
      </c>
      <c r="N585" s="57">
        <v>1.0411889999999999</v>
      </c>
      <c r="O585" s="57">
        <v>1.035944</v>
      </c>
      <c r="P585" s="57">
        <v>1.035944</v>
      </c>
      <c r="Q585" s="57">
        <v>1.026219</v>
      </c>
      <c r="R585" s="57">
        <v>1.035944</v>
      </c>
      <c r="S585" s="57">
        <v>1.035944</v>
      </c>
      <c r="T585" s="57">
        <v>1.039717</v>
      </c>
      <c r="U585" s="57">
        <v>1.039717</v>
      </c>
      <c r="V585" s="57">
        <v>1.0837540000000001</v>
      </c>
      <c r="W585" s="57">
        <v>1.0930249999999999</v>
      </c>
      <c r="X585" s="57">
        <v>1.0930249999999999</v>
      </c>
      <c r="Y585" s="57">
        <v>1.092651</v>
      </c>
      <c r="Z585" s="57">
        <v>1.092651</v>
      </c>
      <c r="AA585" s="57">
        <v>0.99659200000000003</v>
      </c>
      <c r="AB585" s="57">
        <v>0.99659200000000003</v>
      </c>
      <c r="AC585" s="57">
        <v>1.001617</v>
      </c>
      <c r="AD585" s="57">
        <v>0.99406899999999998</v>
      </c>
      <c r="AE585" s="57">
        <v>1.0842259999999999</v>
      </c>
      <c r="AF585" s="57">
        <v>1.0014559999999999</v>
      </c>
      <c r="AG585" s="57">
        <v>1.0014559999999999</v>
      </c>
      <c r="AH585" s="57">
        <v>1.0411889999999999</v>
      </c>
      <c r="AI585" s="57">
        <v>1.0411889999999999</v>
      </c>
      <c r="AJ585" s="57">
        <v>1.0075879999999999</v>
      </c>
      <c r="AK585" s="57">
        <v>1.0075879999999999</v>
      </c>
      <c r="AL585" s="57">
        <v>1.0837540000000001</v>
      </c>
      <c r="AM585" s="57">
        <v>1.001617</v>
      </c>
      <c r="AN585" s="57">
        <v>1.001617</v>
      </c>
      <c r="AO585" s="57">
        <v>0.99659200000000003</v>
      </c>
      <c r="AP585" s="57">
        <v>1.0425249999999999</v>
      </c>
      <c r="AQ585" s="57">
        <v>1.0425249999999999</v>
      </c>
      <c r="AR585" s="57">
        <v>1.0002390000000001</v>
      </c>
      <c r="AS585" s="57">
        <v>1.0002390000000001</v>
      </c>
      <c r="AT585" s="57">
        <v>1.035944</v>
      </c>
    </row>
    <row r="586" spans="1:46" x14ac:dyDescent="0.25">
      <c r="A586" s="65">
        <v>2021</v>
      </c>
      <c r="B586" s="65">
        <v>12</v>
      </c>
      <c r="C586" s="63">
        <v>25</v>
      </c>
      <c r="D586" s="64">
        <v>9</v>
      </c>
      <c r="E586" s="5">
        <v>1.039717</v>
      </c>
      <c r="F586" s="57">
        <v>1.039717</v>
      </c>
      <c r="G586" s="57">
        <v>0.993228</v>
      </c>
      <c r="H586" s="57">
        <v>0.993228</v>
      </c>
      <c r="I586" s="57">
        <v>0.99421000000000004</v>
      </c>
      <c r="J586" s="57">
        <v>0.99421000000000004</v>
      </c>
      <c r="K586" s="57">
        <v>0.99659200000000003</v>
      </c>
      <c r="L586" s="57">
        <v>0.99659200000000003</v>
      </c>
      <c r="M586" s="57">
        <v>1.0411889999999999</v>
      </c>
      <c r="N586" s="57">
        <v>1.0411889999999999</v>
      </c>
      <c r="O586" s="57">
        <v>1.035944</v>
      </c>
      <c r="P586" s="57">
        <v>1.035944</v>
      </c>
      <c r="Q586" s="57">
        <v>1.026219</v>
      </c>
      <c r="R586" s="57">
        <v>1.035944</v>
      </c>
      <c r="S586" s="57">
        <v>1.035944</v>
      </c>
      <c r="T586" s="57">
        <v>1.039717</v>
      </c>
      <c r="U586" s="57">
        <v>1.039717</v>
      </c>
      <c r="V586" s="57">
        <v>1.0837540000000001</v>
      </c>
      <c r="W586" s="57">
        <v>1.0930249999999999</v>
      </c>
      <c r="X586" s="57">
        <v>1.0930249999999999</v>
      </c>
      <c r="Y586" s="57">
        <v>1.092651</v>
      </c>
      <c r="Z586" s="57">
        <v>1.092651</v>
      </c>
      <c r="AA586" s="57">
        <v>0.99659200000000003</v>
      </c>
      <c r="AB586" s="57">
        <v>0.99659200000000003</v>
      </c>
      <c r="AC586" s="57">
        <v>1.001617</v>
      </c>
      <c r="AD586" s="57">
        <v>0.99406899999999998</v>
      </c>
      <c r="AE586" s="57">
        <v>1.0842259999999999</v>
      </c>
      <c r="AF586" s="57">
        <v>1.0014559999999999</v>
      </c>
      <c r="AG586" s="57">
        <v>1.0014559999999999</v>
      </c>
      <c r="AH586" s="57">
        <v>1.0411889999999999</v>
      </c>
      <c r="AI586" s="57">
        <v>1.0411889999999999</v>
      </c>
      <c r="AJ586" s="57">
        <v>1.0075879999999999</v>
      </c>
      <c r="AK586" s="57">
        <v>1.0075879999999999</v>
      </c>
      <c r="AL586" s="57">
        <v>1.0837540000000001</v>
      </c>
      <c r="AM586" s="57">
        <v>1.001617</v>
      </c>
      <c r="AN586" s="57">
        <v>1.001617</v>
      </c>
      <c r="AO586" s="57">
        <v>0.99659200000000003</v>
      </c>
      <c r="AP586" s="57">
        <v>1.0425249999999999</v>
      </c>
      <c r="AQ586" s="57">
        <v>1.0425249999999999</v>
      </c>
      <c r="AR586" s="57">
        <v>1.0002390000000001</v>
      </c>
      <c r="AS586" s="57">
        <v>1.0002390000000001</v>
      </c>
      <c r="AT586" s="57">
        <v>1.035944</v>
      </c>
    </row>
    <row r="587" spans="1:46" x14ac:dyDescent="0.25">
      <c r="A587" s="65">
        <v>2021</v>
      </c>
      <c r="B587" s="65">
        <v>12</v>
      </c>
      <c r="C587" s="63">
        <v>25</v>
      </c>
      <c r="D587" s="64">
        <v>10</v>
      </c>
      <c r="E587" s="5">
        <v>1.039717</v>
      </c>
      <c r="F587" s="57">
        <v>1.039717</v>
      </c>
      <c r="G587" s="57">
        <v>0.993228</v>
      </c>
      <c r="H587" s="57">
        <v>0.993228</v>
      </c>
      <c r="I587" s="57">
        <v>0.99421000000000004</v>
      </c>
      <c r="J587" s="57">
        <v>0.99421000000000004</v>
      </c>
      <c r="K587" s="57">
        <v>0.99659200000000003</v>
      </c>
      <c r="L587" s="57">
        <v>0.99659200000000003</v>
      </c>
      <c r="M587" s="57">
        <v>1.0411889999999999</v>
      </c>
      <c r="N587" s="57">
        <v>1.0411889999999999</v>
      </c>
      <c r="O587" s="57">
        <v>1.035944</v>
      </c>
      <c r="P587" s="57">
        <v>1.035944</v>
      </c>
      <c r="Q587" s="57">
        <v>1.026219</v>
      </c>
      <c r="R587" s="57">
        <v>1.035944</v>
      </c>
      <c r="S587" s="57">
        <v>1.035944</v>
      </c>
      <c r="T587" s="57">
        <v>1.039717</v>
      </c>
      <c r="U587" s="57">
        <v>1.039717</v>
      </c>
      <c r="V587" s="57">
        <v>1.0837540000000001</v>
      </c>
      <c r="W587" s="57">
        <v>1.0930249999999999</v>
      </c>
      <c r="X587" s="57">
        <v>1.0930249999999999</v>
      </c>
      <c r="Y587" s="57">
        <v>1.092651</v>
      </c>
      <c r="Z587" s="57">
        <v>1.092651</v>
      </c>
      <c r="AA587" s="57">
        <v>0.99659200000000003</v>
      </c>
      <c r="AB587" s="57">
        <v>0.99659200000000003</v>
      </c>
      <c r="AC587" s="57">
        <v>1.001617</v>
      </c>
      <c r="AD587" s="57">
        <v>0.99406899999999998</v>
      </c>
      <c r="AE587" s="57">
        <v>1.0842259999999999</v>
      </c>
      <c r="AF587" s="57">
        <v>1.0014559999999999</v>
      </c>
      <c r="AG587" s="57">
        <v>1.0014559999999999</v>
      </c>
      <c r="AH587" s="57">
        <v>1.0411889999999999</v>
      </c>
      <c r="AI587" s="57">
        <v>1.0411889999999999</v>
      </c>
      <c r="AJ587" s="57">
        <v>1.0075879999999999</v>
      </c>
      <c r="AK587" s="57">
        <v>1.0075879999999999</v>
      </c>
      <c r="AL587" s="57">
        <v>1.0837540000000001</v>
      </c>
      <c r="AM587" s="57">
        <v>1.001617</v>
      </c>
      <c r="AN587" s="57">
        <v>1.001617</v>
      </c>
      <c r="AO587" s="57">
        <v>0.99659200000000003</v>
      </c>
      <c r="AP587" s="57">
        <v>1.0425249999999999</v>
      </c>
      <c r="AQ587" s="57">
        <v>1.0425249999999999</v>
      </c>
      <c r="AR587" s="57">
        <v>1.0002390000000001</v>
      </c>
      <c r="AS587" s="57">
        <v>1.0002390000000001</v>
      </c>
      <c r="AT587" s="57">
        <v>1.035944</v>
      </c>
    </row>
    <row r="588" spans="1:46" x14ac:dyDescent="0.25">
      <c r="A588" s="65">
        <v>2021</v>
      </c>
      <c r="B588" s="65">
        <v>12</v>
      </c>
      <c r="C588" s="63">
        <v>25</v>
      </c>
      <c r="D588" s="64">
        <v>11</v>
      </c>
      <c r="E588" s="5">
        <v>1.039717</v>
      </c>
      <c r="F588" s="57">
        <v>1.039717</v>
      </c>
      <c r="G588" s="57">
        <v>0.993228</v>
      </c>
      <c r="H588" s="57">
        <v>0.993228</v>
      </c>
      <c r="I588" s="57">
        <v>0.99421000000000004</v>
      </c>
      <c r="J588" s="57">
        <v>0.99421000000000004</v>
      </c>
      <c r="K588" s="57">
        <v>0.99659200000000003</v>
      </c>
      <c r="L588" s="57">
        <v>0.99659200000000003</v>
      </c>
      <c r="M588" s="57">
        <v>1.0411889999999999</v>
      </c>
      <c r="N588" s="57">
        <v>1.0411889999999999</v>
      </c>
      <c r="O588" s="57">
        <v>1.035944</v>
      </c>
      <c r="P588" s="57">
        <v>1.035944</v>
      </c>
      <c r="Q588" s="57">
        <v>1.026219</v>
      </c>
      <c r="R588" s="57">
        <v>1.035944</v>
      </c>
      <c r="S588" s="57">
        <v>1.035944</v>
      </c>
      <c r="T588" s="57">
        <v>1.039717</v>
      </c>
      <c r="U588" s="57">
        <v>1.039717</v>
      </c>
      <c r="V588" s="57">
        <v>1.0837540000000001</v>
      </c>
      <c r="W588" s="57">
        <v>1.0930249999999999</v>
      </c>
      <c r="X588" s="57">
        <v>1.0930249999999999</v>
      </c>
      <c r="Y588" s="57">
        <v>1.092651</v>
      </c>
      <c r="Z588" s="57">
        <v>1.092651</v>
      </c>
      <c r="AA588" s="57">
        <v>0.99659200000000003</v>
      </c>
      <c r="AB588" s="57">
        <v>0.99659200000000003</v>
      </c>
      <c r="AC588" s="57">
        <v>1.001617</v>
      </c>
      <c r="AD588" s="57">
        <v>0.99406899999999998</v>
      </c>
      <c r="AE588" s="57">
        <v>1.0842259999999999</v>
      </c>
      <c r="AF588" s="57">
        <v>1.0014559999999999</v>
      </c>
      <c r="AG588" s="57">
        <v>1.0014559999999999</v>
      </c>
      <c r="AH588" s="57">
        <v>1.0411889999999999</v>
      </c>
      <c r="AI588" s="57">
        <v>1.0411889999999999</v>
      </c>
      <c r="AJ588" s="57">
        <v>1.0075879999999999</v>
      </c>
      <c r="AK588" s="57">
        <v>1.0075879999999999</v>
      </c>
      <c r="AL588" s="57">
        <v>1.0837540000000001</v>
      </c>
      <c r="AM588" s="57">
        <v>1.001617</v>
      </c>
      <c r="AN588" s="57">
        <v>1.001617</v>
      </c>
      <c r="AO588" s="57">
        <v>0.99659200000000003</v>
      </c>
      <c r="AP588" s="57">
        <v>1.0425249999999999</v>
      </c>
      <c r="AQ588" s="57">
        <v>1.0425249999999999</v>
      </c>
      <c r="AR588" s="57">
        <v>1.0002390000000001</v>
      </c>
      <c r="AS588" s="57">
        <v>1.0002390000000001</v>
      </c>
      <c r="AT588" s="57">
        <v>1.035944</v>
      </c>
    </row>
    <row r="589" spans="1:46" x14ac:dyDescent="0.25">
      <c r="A589" s="65">
        <v>2021</v>
      </c>
      <c r="B589" s="65">
        <v>12</v>
      </c>
      <c r="C589" s="63">
        <v>25</v>
      </c>
      <c r="D589" s="64">
        <v>12</v>
      </c>
      <c r="E589" s="5">
        <v>1.039717</v>
      </c>
      <c r="F589" s="57">
        <v>1.039717</v>
      </c>
      <c r="G589" s="57">
        <v>0.993228</v>
      </c>
      <c r="H589" s="57">
        <v>0.993228</v>
      </c>
      <c r="I589" s="57">
        <v>0.99421000000000004</v>
      </c>
      <c r="J589" s="57">
        <v>0.99421000000000004</v>
      </c>
      <c r="K589" s="57">
        <v>0.99659200000000003</v>
      </c>
      <c r="L589" s="57">
        <v>0.99659200000000003</v>
      </c>
      <c r="M589" s="57">
        <v>1.0411889999999999</v>
      </c>
      <c r="N589" s="57">
        <v>1.0411889999999999</v>
      </c>
      <c r="O589" s="57">
        <v>1.035944</v>
      </c>
      <c r="P589" s="57">
        <v>1.035944</v>
      </c>
      <c r="Q589" s="57">
        <v>1.026219</v>
      </c>
      <c r="R589" s="57">
        <v>1.035944</v>
      </c>
      <c r="S589" s="57">
        <v>1.035944</v>
      </c>
      <c r="T589" s="57">
        <v>1.039717</v>
      </c>
      <c r="U589" s="57">
        <v>1.039717</v>
      </c>
      <c r="V589" s="57">
        <v>1.0837540000000001</v>
      </c>
      <c r="W589" s="57">
        <v>1.0930249999999999</v>
      </c>
      <c r="X589" s="57">
        <v>1.0930249999999999</v>
      </c>
      <c r="Y589" s="57">
        <v>1.092651</v>
      </c>
      <c r="Z589" s="57">
        <v>1.092651</v>
      </c>
      <c r="AA589" s="57">
        <v>0.99659200000000003</v>
      </c>
      <c r="AB589" s="57">
        <v>0.99659200000000003</v>
      </c>
      <c r="AC589" s="57">
        <v>1.001617</v>
      </c>
      <c r="AD589" s="57">
        <v>0.99406899999999998</v>
      </c>
      <c r="AE589" s="57">
        <v>1.0842259999999999</v>
      </c>
      <c r="AF589" s="57">
        <v>1.0014559999999999</v>
      </c>
      <c r="AG589" s="57">
        <v>1.0014559999999999</v>
      </c>
      <c r="AH589" s="57">
        <v>1.0411889999999999</v>
      </c>
      <c r="AI589" s="57">
        <v>1.0411889999999999</v>
      </c>
      <c r="AJ589" s="57">
        <v>1.0075879999999999</v>
      </c>
      <c r="AK589" s="57">
        <v>1.0075879999999999</v>
      </c>
      <c r="AL589" s="57">
        <v>1.0837540000000001</v>
      </c>
      <c r="AM589" s="57">
        <v>1.001617</v>
      </c>
      <c r="AN589" s="57">
        <v>1.001617</v>
      </c>
      <c r="AO589" s="57">
        <v>0.99659200000000003</v>
      </c>
      <c r="AP589" s="57">
        <v>1.0425249999999999</v>
      </c>
      <c r="AQ589" s="57">
        <v>1.0425249999999999</v>
      </c>
      <c r="AR589" s="57">
        <v>1.0002390000000001</v>
      </c>
      <c r="AS589" s="57">
        <v>1.0002390000000001</v>
      </c>
      <c r="AT589" s="57">
        <v>1.035944</v>
      </c>
    </row>
    <row r="590" spans="1:46" x14ac:dyDescent="0.25">
      <c r="A590" s="65">
        <v>2021</v>
      </c>
      <c r="B590" s="65">
        <v>12</v>
      </c>
      <c r="C590" s="63">
        <v>25</v>
      </c>
      <c r="D590" s="64">
        <v>13</v>
      </c>
      <c r="E590" s="5">
        <v>1.039717</v>
      </c>
      <c r="F590" s="57">
        <v>1.039717</v>
      </c>
      <c r="G590" s="57">
        <v>0.993228</v>
      </c>
      <c r="H590" s="57">
        <v>0.993228</v>
      </c>
      <c r="I590" s="57">
        <v>0.99421000000000004</v>
      </c>
      <c r="J590" s="57">
        <v>0.99421000000000004</v>
      </c>
      <c r="K590" s="57">
        <v>0.99659200000000003</v>
      </c>
      <c r="L590" s="57">
        <v>0.99659200000000003</v>
      </c>
      <c r="M590" s="57">
        <v>1.0411889999999999</v>
      </c>
      <c r="N590" s="57">
        <v>1.0411889999999999</v>
      </c>
      <c r="O590" s="57">
        <v>1.035944</v>
      </c>
      <c r="P590" s="57">
        <v>1.035944</v>
      </c>
      <c r="Q590" s="57">
        <v>1.026219</v>
      </c>
      <c r="R590" s="57">
        <v>1.035944</v>
      </c>
      <c r="S590" s="57">
        <v>1.035944</v>
      </c>
      <c r="T590" s="57">
        <v>1.039717</v>
      </c>
      <c r="U590" s="57">
        <v>1.039717</v>
      </c>
      <c r="V590" s="57">
        <v>1.0837540000000001</v>
      </c>
      <c r="W590" s="57">
        <v>1.0930249999999999</v>
      </c>
      <c r="X590" s="57">
        <v>1.0930249999999999</v>
      </c>
      <c r="Y590" s="57">
        <v>1.092651</v>
      </c>
      <c r="Z590" s="57">
        <v>1.092651</v>
      </c>
      <c r="AA590" s="57">
        <v>0.99659200000000003</v>
      </c>
      <c r="AB590" s="57">
        <v>0.99659200000000003</v>
      </c>
      <c r="AC590" s="57">
        <v>1.001617</v>
      </c>
      <c r="AD590" s="57">
        <v>0.99406899999999998</v>
      </c>
      <c r="AE590" s="57">
        <v>1.0842259999999999</v>
      </c>
      <c r="AF590" s="57">
        <v>1.0014559999999999</v>
      </c>
      <c r="AG590" s="57">
        <v>1.0014559999999999</v>
      </c>
      <c r="AH590" s="57">
        <v>1.0411889999999999</v>
      </c>
      <c r="AI590" s="57">
        <v>1.0411889999999999</v>
      </c>
      <c r="AJ590" s="57">
        <v>1.0075879999999999</v>
      </c>
      <c r="AK590" s="57">
        <v>1.0075879999999999</v>
      </c>
      <c r="AL590" s="57">
        <v>1.0837540000000001</v>
      </c>
      <c r="AM590" s="57">
        <v>1.001617</v>
      </c>
      <c r="AN590" s="57">
        <v>1.001617</v>
      </c>
      <c r="AO590" s="57">
        <v>0.99659200000000003</v>
      </c>
      <c r="AP590" s="57">
        <v>1.0425249999999999</v>
      </c>
      <c r="AQ590" s="57">
        <v>1.0425249999999999</v>
      </c>
      <c r="AR590" s="57">
        <v>1.0002390000000001</v>
      </c>
      <c r="AS590" s="57">
        <v>1.0002390000000001</v>
      </c>
      <c r="AT590" s="57">
        <v>1.035944</v>
      </c>
    </row>
    <row r="591" spans="1:46" x14ac:dyDescent="0.25">
      <c r="A591" s="65">
        <v>2021</v>
      </c>
      <c r="B591" s="65">
        <v>12</v>
      </c>
      <c r="C591" s="63">
        <v>25</v>
      </c>
      <c r="D591" s="64">
        <v>14</v>
      </c>
      <c r="E591" s="5">
        <v>1.039717</v>
      </c>
      <c r="F591" s="57">
        <v>1.039717</v>
      </c>
      <c r="G591" s="57">
        <v>0.993228</v>
      </c>
      <c r="H591" s="57">
        <v>0.993228</v>
      </c>
      <c r="I591" s="57">
        <v>0.99421000000000004</v>
      </c>
      <c r="J591" s="57">
        <v>0.99421000000000004</v>
      </c>
      <c r="K591" s="57">
        <v>0.99659200000000003</v>
      </c>
      <c r="L591" s="57">
        <v>0.99659200000000003</v>
      </c>
      <c r="M591" s="57">
        <v>1.0411889999999999</v>
      </c>
      <c r="N591" s="57">
        <v>1.0411889999999999</v>
      </c>
      <c r="O591" s="57">
        <v>1.035944</v>
      </c>
      <c r="P591" s="57">
        <v>1.035944</v>
      </c>
      <c r="Q591" s="57">
        <v>1.026219</v>
      </c>
      <c r="R591" s="57">
        <v>1.035944</v>
      </c>
      <c r="S591" s="57">
        <v>1.035944</v>
      </c>
      <c r="T591" s="57">
        <v>1.039717</v>
      </c>
      <c r="U591" s="57">
        <v>1.039717</v>
      </c>
      <c r="V591" s="57">
        <v>1.0837540000000001</v>
      </c>
      <c r="W591" s="57">
        <v>1.0930249999999999</v>
      </c>
      <c r="X591" s="57">
        <v>1.0930249999999999</v>
      </c>
      <c r="Y591" s="57">
        <v>1.092651</v>
      </c>
      <c r="Z591" s="57">
        <v>1.092651</v>
      </c>
      <c r="AA591" s="57">
        <v>0.99659200000000003</v>
      </c>
      <c r="AB591" s="57">
        <v>0.99659200000000003</v>
      </c>
      <c r="AC591" s="57">
        <v>1.001617</v>
      </c>
      <c r="AD591" s="57">
        <v>0.99406899999999998</v>
      </c>
      <c r="AE591" s="57">
        <v>1.0842259999999999</v>
      </c>
      <c r="AF591" s="57">
        <v>1.0014559999999999</v>
      </c>
      <c r="AG591" s="57">
        <v>1.0014559999999999</v>
      </c>
      <c r="AH591" s="57">
        <v>1.0411889999999999</v>
      </c>
      <c r="AI591" s="57">
        <v>1.0411889999999999</v>
      </c>
      <c r="AJ591" s="57">
        <v>1.0075879999999999</v>
      </c>
      <c r="AK591" s="57">
        <v>1.0075879999999999</v>
      </c>
      <c r="AL591" s="57">
        <v>1.0837540000000001</v>
      </c>
      <c r="AM591" s="57">
        <v>1.001617</v>
      </c>
      <c r="AN591" s="57">
        <v>1.001617</v>
      </c>
      <c r="AO591" s="57">
        <v>0.99659200000000003</v>
      </c>
      <c r="AP591" s="57">
        <v>1.0425249999999999</v>
      </c>
      <c r="AQ591" s="57">
        <v>1.0425249999999999</v>
      </c>
      <c r="AR591" s="57">
        <v>1.0002390000000001</v>
      </c>
      <c r="AS591" s="57">
        <v>1.0002390000000001</v>
      </c>
      <c r="AT591" s="57">
        <v>1.035944</v>
      </c>
    </row>
    <row r="592" spans="1:46" x14ac:dyDescent="0.25">
      <c r="A592" s="65">
        <v>2021</v>
      </c>
      <c r="B592" s="65">
        <v>12</v>
      </c>
      <c r="C592" s="63">
        <v>25</v>
      </c>
      <c r="D592" s="64">
        <v>15</v>
      </c>
      <c r="E592" s="5">
        <v>1.039717</v>
      </c>
      <c r="F592" s="57">
        <v>1.039717</v>
      </c>
      <c r="G592" s="57">
        <v>0.993228</v>
      </c>
      <c r="H592" s="57">
        <v>0.993228</v>
      </c>
      <c r="I592" s="57">
        <v>0.99421000000000004</v>
      </c>
      <c r="J592" s="57">
        <v>0.99421000000000004</v>
      </c>
      <c r="K592" s="57">
        <v>0.99659200000000003</v>
      </c>
      <c r="L592" s="57">
        <v>0.99659200000000003</v>
      </c>
      <c r="M592" s="57">
        <v>1.0411889999999999</v>
      </c>
      <c r="N592" s="57">
        <v>1.0411889999999999</v>
      </c>
      <c r="O592" s="57">
        <v>1.035944</v>
      </c>
      <c r="P592" s="57">
        <v>1.035944</v>
      </c>
      <c r="Q592" s="57">
        <v>1.026219</v>
      </c>
      <c r="R592" s="57">
        <v>1.035944</v>
      </c>
      <c r="S592" s="57">
        <v>1.035944</v>
      </c>
      <c r="T592" s="57">
        <v>1.039717</v>
      </c>
      <c r="U592" s="57">
        <v>1.039717</v>
      </c>
      <c r="V592" s="57">
        <v>1.0837540000000001</v>
      </c>
      <c r="W592" s="57">
        <v>1.0930249999999999</v>
      </c>
      <c r="X592" s="57">
        <v>1.0930249999999999</v>
      </c>
      <c r="Y592" s="57">
        <v>1.092651</v>
      </c>
      <c r="Z592" s="57">
        <v>1.092651</v>
      </c>
      <c r="AA592" s="57">
        <v>0.99659200000000003</v>
      </c>
      <c r="AB592" s="57">
        <v>0.99659200000000003</v>
      </c>
      <c r="AC592" s="57">
        <v>1.001617</v>
      </c>
      <c r="AD592" s="57">
        <v>0.99406899999999998</v>
      </c>
      <c r="AE592" s="57">
        <v>1.0842259999999999</v>
      </c>
      <c r="AF592" s="57">
        <v>1.0014559999999999</v>
      </c>
      <c r="AG592" s="57">
        <v>1.0014559999999999</v>
      </c>
      <c r="AH592" s="57">
        <v>1.0411889999999999</v>
      </c>
      <c r="AI592" s="57">
        <v>1.0411889999999999</v>
      </c>
      <c r="AJ592" s="57">
        <v>1.0075879999999999</v>
      </c>
      <c r="AK592" s="57">
        <v>1.0075879999999999</v>
      </c>
      <c r="AL592" s="57">
        <v>1.0837540000000001</v>
      </c>
      <c r="AM592" s="57">
        <v>1.001617</v>
      </c>
      <c r="AN592" s="57">
        <v>1.001617</v>
      </c>
      <c r="AO592" s="57">
        <v>0.99659200000000003</v>
      </c>
      <c r="AP592" s="57">
        <v>1.0425249999999999</v>
      </c>
      <c r="AQ592" s="57">
        <v>1.0425249999999999</v>
      </c>
      <c r="AR592" s="57">
        <v>1.0002390000000001</v>
      </c>
      <c r="AS592" s="57">
        <v>1.0002390000000001</v>
      </c>
      <c r="AT592" s="57">
        <v>1.035944</v>
      </c>
    </row>
    <row r="593" spans="1:46" x14ac:dyDescent="0.25">
      <c r="A593" s="65">
        <v>2021</v>
      </c>
      <c r="B593" s="65">
        <v>12</v>
      </c>
      <c r="C593" s="63">
        <v>25</v>
      </c>
      <c r="D593" s="64">
        <v>16</v>
      </c>
      <c r="E593" s="5">
        <v>1.039717</v>
      </c>
      <c r="F593" s="57">
        <v>1.039717</v>
      </c>
      <c r="G593" s="57">
        <v>0.993228</v>
      </c>
      <c r="H593" s="57">
        <v>0.993228</v>
      </c>
      <c r="I593" s="57">
        <v>0.99421000000000004</v>
      </c>
      <c r="J593" s="57">
        <v>0.99421000000000004</v>
      </c>
      <c r="K593" s="57">
        <v>0.99659200000000003</v>
      </c>
      <c r="L593" s="57">
        <v>0.99659200000000003</v>
      </c>
      <c r="M593" s="57">
        <v>1.0411889999999999</v>
      </c>
      <c r="N593" s="57">
        <v>1.0411889999999999</v>
      </c>
      <c r="O593" s="57">
        <v>1.035944</v>
      </c>
      <c r="P593" s="57">
        <v>1.035944</v>
      </c>
      <c r="Q593" s="57">
        <v>1.026219</v>
      </c>
      <c r="R593" s="57">
        <v>1.035944</v>
      </c>
      <c r="S593" s="57">
        <v>1.035944</v>
      </c>
      <c r="T593" s="57">
        <v>1.039717</v>
      </c>
      <c r="U593" s="57">
        <v>1.039717</v>
      </c>
      <c r="V593" s="57">
        <v>1.0837540000000001</v>
      </c>
      <c r="W593" s="57">
        <v>1.0930249999999999</v>
      </c>
      <c r="X593" s="57">
        <v>1.0930249999999999</v>
      </c>
      <c r="Y593" s="57">
        <v>1.092651</v>
      </c>
      <c r="Z593" s="57">
        <v>1.092651</v>
      </c>
      <c r="AA593" s="57">
        <v>0.99659200000000003</v>
      </c>
      <c r="AB593" s="57">
        <v>0.99659200000000003</v>
      </c>
      <c r="AC593" s="57">
        <v>1.001617</v>
      </c>
      <c r="AD593" s="57">
        <v>0.99406899999999998</v>
      </c>
      <c r="AE593" s="57">
        <v>1.0842259999999999</v>
      </c>
      <c r="AF593" s="57">
        <v>1.0014559999999999</v>
      </c>
      <c r="AG593" s="57">
        <v>1.0014559999999999</v>
      </c>
      <c r="AH593" s="57">
        <v>1.0411889999999999</v>
      </c>
      <c r="AI593" s="57">
        <v>1.0411889999999999</v>
      </c>
      <c r="AJ593" s="57">
        <v>1.0075879999999999</v>
      </c>
      <c r="AK593" s="57">
        <v>1.0075879999999999</v>
      </c>
      <c r="AL593" s="57">
        <v>1.0837540000000001</v>
      </c>
      <c r="AM593" s="57">
        <v>1.001617</v>
      </c>
      <c r="AN593" s="57">
        <v>1.001617</v>
      </c>
      <c r="AO593" s="57">
        <v>0.99659200000000003</v>
      </c>
      <c r="AP593" s="57">
        <v>1.0425249999999999</v>
      </c>
      <c r="AQ593" s="57">
        <v>1.0425249999999999</v>
      </c>
      <c r="AR593" s="57">
        <v>1.0002390000000001</v>
      </c>
      <c r="AS593" s="57">
        <v>1.0002390000000001</v>
      </c>
      <c r="AT593" s="57">
        <v>1.035944</v>
      </c>
    </row>
    <row r="594" spans="1:46" x14ac:dyDescent="0.25">
      <c r="A594" s="65">
        <v>2021</v>
      </c>
      <c r="B594" s="65">
        <v>12</v>
      </c>
      <c r="C594" s="63">
        <v>25</v>
      </c>
      <c r="D594" s="64">
        <v>17</v>
      </c>
      <c r="E594" s="5">
        <v>1.039717</v>
      </c>
      <c r="F594" s="57">
        <v>1.039717</v>
      </c>
      <c r="G594" s="57">
        <v>0.993228</v>
      </c>
      <c r="H594" s="57">
        <v>0.993228</v>
      </c>
      <c r="I594" s="57">
        <v>0.99421000000000004</v>
      </c>
      <c r="J594" s="57">
        <v>0.99421000000000004</v>
      </c>
      <c r="K594" s="57">
        <v>0.99659200000000003</v>
      </c>
      <c r="L594" s="57">
        <v>0.99659200000000003</v>
      </c>
      <c r="M594" s="57">
        <v>1.0411889999999999</v>
      </c>
      <c r="N594" s="57">
        <v>1.0411889999999999</v>
      </c>
      <c r="O594" s="57">
        <v>1.035944</v>
      </c>
      <c r="P594" s="57">
        <v>1.035944</v>
      </c>
      <c r="Q594" s="57">
        <v>1.026219</v>
      </c>
      <c r="R594" s="57">
        <v>1.035944</v>
      </c>
      <c r="S594" s="57">
        <v>1.035944</v>
      </c>
      <c r="T594" s="57">
        <v>1.039717</v>
      </c>
      <c r="U594" s="57">
        <v>1.039717</v>
      </c>
      <c r="V594" s="57">
        <v>1.0837540000000001</v>
      </c>
      <c r="W594" s="57">
        <v>1.0930249999999999</v>
      </c>
      <c r="X594" s="57">
        <v>1.0930249999999999</v>
      </c>
      <c r="Y594" s="57">
        <v>1.092651</v>
      </c>
      <c r="Z594" s="57">
        <v>1.092651</v>
      </c>
      <c r="AA594" s="57">
        <v>0.99659200000000003</v>
      </c>
      <c r="AB594" s="57">
        <v>0.99659200000000003</v>
      </c>
      <c r="AC594" s="57">
        <v>1.001617</v>
      </c>
      <c r="AD594" s="57">
        <v>0.99406899999999998</v>
      </c>
      <c r="AE594" s="57">
        <v>1.0842259999999999</v>
      </c>
      <c r="AF594" s="57">
        <v>1.0014559999999999</v>
      </c>
      <c r="AG594" s="57">
        <v>1.0014559999999999</v>
      </c>
      <c r="AH594" s="57">
        <v>1.0411889999999999</v>
      </c>
      <c r="AI594" s="57">
        <v>1.0411889999999999</v>
      </c>
      <c r="AJ594" s="57">
        <v>1.0075879999999999</v>
      </c>
      <c r="AK594" s="57">
        <v>1.0075879999999999</v>
      </c>
      <c r="AL594" s="57">
        <v>1.0837540000000001</v>
      </c>
      <c r="AM594" s="57">
        <v>1.001617</v>
      </c>
      <c r="AN594" s="57">
        <v>1.001617</v>
      </c>
      <c r="AO594" s="57">
        <v>0.99659200000000003</v>
      </c>
      <c r="AP594" s="57">
        <v>1.0425249999999999</v>
      </c>
      <c r="AQ594" s="57">
        <v>1.0425249999999999</v>
      </c>
      <c r="AR594" s="57">
        <v>1.0002390000000001</v>
      </c>
      <c r="AS594" s="57">
        <v>1.0002390000000001</v>
      </c>
      <c r="AT594" s="57">
        <v>1.035944</v>
      </c>
    </row>
    <row r="595" spans="1:46" x14ac:dyDescent="0.25">
      <c r="A595" s="65">
        <v>2021</v>
      </c>
      <c r="B595" s="65">
        <v>12</v>
      </c>
      <c r="C595" s="63">
        <v>25</v>
      </c>
      <c r="D595" s="64">
        <v>18</v>
      </c>
      <c r="E595" s="5">
        <v>1.039717</v>
      </c>
      <c r="F595" s="57">
        <v>1.039717</v>
      </c>
      <c r="G595" s="57">
        <v>0.993228</v>
      </c>
      <c r="H595" s="57">
        <v>0.993228</v>
      </c>
      <c r="I595" s="57">
        <v>0.99421000000000004</v>
      </c>
      <c r="J595" s="57">
        <v>0.99421000000000004</v>
      </c>
      <c r="K595" s="57">
        <v>0.99659200000000003</v>
      </c>
      <c r="L595" s="57">
        <v>0.99659200000000003</v>
      </c>
      <c r="M595" s="57">
        <v>1.0411889999999999</v>
      </c>
      <c r="N595" s="57">
        <v>1.0411889999999999</v>
      </c>
      <c r="O595" s="57">
        <v>1.035944</v>
      </c>
      <c r="P595" s="57">
        <v>1.035944</v>
      </c>
      <c r="Q595" s="57">
        <v>1.026219</v>
      </c>
      <c r="R595" s="57">
        <v>1.035944</v>
      </c>
      <c r="S595" s="57">
        <v>1.035944</v>
      </c>
      <c r="T595" s="57">
        <v>1.039717</v>
      </c>
      <c r="U595" s="57">
        <v>1.039717</v>
      </c>
      <c r="V595" s="57">
        <v>1.0837540000000001</v>
      </c>
      <c r="W595" s="57">
        <v>1.0930249999999999</v>
      </c>
      <c r="X595" s="57">
        <v>1.0930249999999999</v>
      </c>
      <c r="Y595" s="57">
        <v>1.092651</v>
      </c>
      <c r="Z595" s="57">
        <v>1.092651</v>
      </c>
      <c r="AA595" s="57">
        <v>0.99659200000000003</v>
      </c>
      <c r="AB595" s="57">
        <v>0.99659200000000003</v>
      </c>
      <c r="AC595" s="57">
        <v>1.001617</v>
      </c>
      <c r="AD595" s="57">
        <v>0.99406899999999998</v>
      </c>
      <c r="AE595" s="57">
        <v>1.0842259999999999</v>
      </c>
      <c r="AF595" s="57">
        <v>1.0014559999999999</v>
      </c>
      <c r="AG595" s="57">
        <v>1.0014559999999999</v>
      </c>
      <c r="AH595" s="57">
        <v>1.0411889999999999</v>
      </c>
      <c r="AI595" s="57">
        <v>1.0411889999999999</v>
      </c>
      <c r="AJ595" s="57">
        <v>1.0075879999999999</v>
      </c>
      <c r="AK595" s="57">
        <v>1.0075879999999999</v>
      </c>
      <c r="AL595" s="57">
        <v>1.0837540000000001</v>
      </c>
      <c r="AM595" s="57">
        <v>1.001617</v>
      </c>
      <c r="AN595" s="57">
        <v>1.001617</v>
      </c>
      <c r="AO595" s="57">
        <v>0.99659200000000003</v>
      </c>
      <c r="AP595" s="57">
        <v>1.0425249999999999</v>
      </c>
      <c r="AQ595" s="57">
        <v>1.0425249999999999</v>
      </c>
      <c r="AR595" s="57">
        <v>1.0002390000000001</v>
      </c>
      <c r="AS595" s="57">
        <v>1.0002390000000001</v>
      </c>
      <c r="AT595" s="57">
        <v>1.035944</v>
      </c>
    </row>
    <row r="596" spans="1:46" x14ac:dyDescent="0.25">
      <c r="A596" s="65">
        <v>2021</v>
      </c>
      <c r="B596" s="65">
        <v>12</v>
      </c>
      <c r="C596" s="63">
        <v>25</v>
      </c>
      <c r="D596" s="64">
        <v>19</v>
      </c>
      <c r="E596" s="5">
        <v>1.039717</v>
      </c>
      <c r="F596" s="57">
        <v>1.039717</v>
      </c>
      <c r="G596" s="57">
        <v>0.993228</v>
      </c>
      <c r="H596" s="57">
        <v>0.993228</v>
      </c>
      <c r="I596" s="57">
        <v>0.99421000000000004</v>
      </c>
      <c r="J596" s="57">
        <v>0.99421000000000004</v>
      </c>
      <c r="K596" s="57">
        <v>0.99659200000000003</v>
      </c>
      <c r="L596" s="57">
        <v>0.99659200000000003</v>
      </c>
      <c r="M596" s="57">
        <v>1.0411889999999999</v>
      </c>
      <c r="N596" s="57">
        <v>1.0411889999999999</v>
      </c>
      <c r="O596" s="57">
        <v>1.035944</v>
      </c>
      <c r="P596" s="57">
        <v>1.035944</v>
      </c>
      <c r="Q596" s="57">
        <v>1.026219</v>
      </c>
      <c r="R596" s="57">
        <v>1.035944</v>
      </c>
      <c r="S596" s="57">
        <v>1.035944</v>
      </c>
      <c r="T596" s="57">
        <v>1.039717</v>
      </c>
      <c r="U596" s="57">
        <v>1.039717</v>
      </c>
      <c r="V596" s="57">
        <v>1.0837540000000001</v>
      </c>
      <c r="W596" s="57">
        <v>1.0930249999999999</v>
      </c>
      <c r="X596" s="57">
        <v>1.0930249999999999</v>
      </c>
      <c r="Y596" s="57">
        <v>1.092651</v>
      </c>
      <c r="Z596" s="57">
        <v>1.092651</v>
      </c>
      <c r="AA596" s="57">
        <v>0.99659200000000003</v>
      </c>
      <c r="AB596" s="57">
        <v>0.99659200000000003</v>
      </c>
      <c r="AC596" s="57">
        <v>1.001617</v>
      </c>
      <c r="AD596" s="57">
        <v>0.99406899999999998</v>
      </c>
      <c r="AE596" s="57">
        <v>1.0842259999999999</v>
      </c>
      <c r="AF596" s="57">
        <v>1.0014559999999999</v>
      </c>
      <c r="AG596" s="57">
        <v>1.0014559999999999</v>
      </c>
      <c r="AH596" s="57">
        <v>1.0411889999999999</v>
      </c>
      <c r="AI596" s="57">
        <v>1.0411889999999999</v>
      </c>
      <c r="AJ596" s="57">
        <v>1.0075879999999999</v>
      </c>
      <c r="AK596" s="57">
        <v>1.0075879999999999</v>
      </c>
      <c r="AL596" s="57">
        <v>1.0837540000000001</v>
      </c>
      <c r="AM596" s="57">
        <v>1.001617</v>
      </c>
      <c r="AN596" s="57">
        <v>1.001617</v>
      </c>
      <c r="AO596" s="57">
        <v>0.99659200000000003</v>
      </c>
      <c r="AP596" s="57">
        <v>1.0425249999999999</v>
      </c>
      <c r="AQ596" s="57">
        <v>1.0425249999999999</v>
      </c>
      <c r="AR596" s="57">
        <v>1.0002390000000001</v>
      </c>
      <c r="AS596" s="57">
        <v>1.0002390000000001</v>
      </c>
      <c r="AT596" s="57">
        <v>1.035944</v>
      </c>
    </row>
    <row r="597" spans="1:46" x14ac:dyDescent="0.25">
      <c r="A597" s="65">
        <v>2021</v>
      </c>
      <c r="B597" s="65">
        <v>12</v>
      </c>
      <c r="C597" s="63">
        <v>25</v>
      </c>
      <c r="D597" s="64">
        <v>20</v>
      </c>
      <c r="E597" s="5">
        <v>1.039717</v>
      </c>
      <c r="F597" s="57">
        <v>1.039717</v>
      </c>
      <c r="G597" s="57">
        <v>0.993228</v>
      </c>
      <c r="H597" s="57">
        <v>0.993228</v>
      </c>
      <c r="I597" s="57">
        <v>0.99421000000000004</v>
      </c>
      <c r="J597" s="57">
        <v>0.99421000000000004</v>
      </c>
      <c r="K597" s="57">
        <v>0.99659200000000003</v>
      </c>
      <c r="L597" s="57">
        <v>0.99659200000000003</v>
      </c>
      <c r="M597" s="57">
        <v>1.0411889999999999</v>
      </c>
      <c r="N597" s="57">
        <v>1.0411889999999999</v>
      </c>
      <c r="O597" s="57">
        <v>1.035944</v>
      </c>
      <c r="P597" s="57">
        <v>1.035944</v>
      </c>
      <c r="Q597" s="57">
        <v>1.026219</v>
      </c>
      <c r="R597" s="57">
        <v>1.035944</v>
      </c>
      <c r="S597" s="57">
        <v>1.035944</v>
      </c>
      <c r="T597" s="57">
        <v>1.039717</v>
      </c>
      <c r="U597" s="57">
        <v>1.039717</v>
      </c>
      <c r="V597" s="57">
        <v>1.0837540000000001</v>
      </c>
      <c r="W597" s="57">
        <v>1.0930249999999999</v>
      </c>
      <c r="X597" s="57">
        <v>1.0930249999999999</v>
      </c>
      <c r="Y597" s="57">
        <v>1.092651</v>
      </c>
      <c r="Z597" s="57">
        <v>1.092651</v>
      </c>
      <c r="AA597" s="57">
        <v>0.99659200000000003</v>
      </c>
      <c r="AB597" s="57">
        <v>0.99659200000000003</v>
      </c>
      <c r="AC597" s="57">
        <v>1.001617</v>
      </c>
      <c r="AD597" s="57">
        <v>0.99406899999999998</v>
      </c>
      <c r="AE597" s="57">
        <v>1.0842259999999999</v>
      </c>
      <c r="AF597" s="57">
        <v>1.0014559999999999</v>
      </c>
      <c r="AG597" s="57">
        <v>1.0014559999999999</v>
      </c>
      <c r="AH597" s="57">
        <v>1.0411889999999999</v>
      </c>
      <c r="AI597" s="57">
        <v>1.0411889999999999</v>
      </c>
      <c r="AJ597" s="57">
        <v>1.0075879999999999</v>
      </c>
      <c r="AK597" s="57">
        <v>1.0075879999999999</v>
      </c>
      <c r="AL597" s="57">
        <v>1.0837540000000001</v>
      </c>
      <c r="AM597" s="57">
        <v>1.001617</v>
      </c>
      <c r="AN597" s="57">
        <v>1.001617</v>
      </c>
      <c r="AO597" s="57">
        <v>0.99659200000000003</v>
      </c>
      <c r="AP597" s="57">
        <v>1.0425249999999999</v>
      </c>
      <c r="AQ597" s="57">
        <v>1.0425249999999999</v>
      </c>
      <c r="AR597" s="57">
        <v>1.0002390000000001</v>
      </c>
      <c r="AS597" s="57">
        <v>1.0002390000000001</v>
      </c>
      <c r="AT597" s="57">
        <v>1.035944</v>
      </c>
    </row>
    <row r="598" spans="1:46" x14ac:dyDescent="0.25">
      <c r="A598" s="65">
        <v>2021</v>
      </c>
      <c r="B598" s="65">
        <v>12</v>
      </c>
      <c r="C598" s="63">
        <v>25</v>
      </c>
      <c r="D598" s="64">
        <v>21</v>
      </c>
      <c r="E598" s="5">
        <v>1.039717</v>
      </c>
      <c r="F598" s="57">
        <v>1.039717</v>
      </c>
      <c r="G598" s="57">
        <v>0.993228</v>
      </c>
      <c r="H598" s="57">
        <v>0.993228</v>
      </c>
      <c r="I598" s="57">
        <v>0.99421000000000004</v>
      </c>
      <c r="J598" s="57">
        <v>0.99421000000000004</v>
      </c>
      <c r="K598" s="57">
        <v>0.99659200000000003</v>
      </c>
      <c r="L598" s="57">
        <v>0.99659200000000003</v>
      </c>
      <c r="M598" s="57">
        <v>1.0411889999999999</v>
      </c>
      <c r="N598" s="57">
        <v>1.0411889999999999</v>
      </c>
      <c r="O598" s="57">
        <v>1.035944</v>
      </c>
      <c r="P598" s="57">
        <v>1.035944</v>
      </c>
      <c r="Q598" s="57">
        <v>1.026219</v>
      </c>
      <c r="R598" s="57">
        <v>1.035944</v>
      </c>
      <c r="S598" s="57">
        <v>1.035944</v>
      </c>
      <c r="T598" s="57">
        <v>1.039717</v>
      </c>
      <c r="U598" s="57">
        <v>1.039717</v>
      </c>
      <c r="V598" s="57">
        <v>1.0837540000000001</v>
      </c>
      <c r="W598" s="57">
        <v>1.0930249999999999</v>
      </c>
      <c r="X598" s="57">
        <v>1.0930249999999999</v>
      </c>
      <c r="Y598" s="57">
        <v>1.092651</v>
      </c>
      <c r="Z598" s="57">
        <v>1.092651</v>
      </c>
      <c r="AA598" s="57">
        <v>0.99659200000000003</v>
      </c>
      <c r="AB598" s="57">
        <v>0.99659200000000003</v>
      </c>
      <c r="AC598" s="57">
        <v>1.001617</v>
      </c>
      <c r="AD598" s="57">
        <v>0.99406899999999998</v>
      </c>
      <c r="AE598" s="57">
        <v>1.0842259999999999</v>
      </c>
      <c r="AF598" s="57">
        <v>1.0014559999999999</v>
      </c>
      <c r="AG598" s="57">
        <v>1.0014559999999999</v>
      </c>
      <c r="AH598" s="57">
        <v>1.0411889999999999</v>
      </c>
      <c r="AI598" s="57">
        <v>1.0411889999999999</v>
      </c>
      <c r="AJ598" s="57">
        <v>1.0075879999999999</v>
      </c>
      <c r="AK598" s="57">
        <v>1.0075879999999999</v>
      </c>
      <c r="AL598" s="57">
        <v>1.0837540000000001</v>
      </c>
      <c r="AM598" s="57">
        <v>1.001617</v>
      </c>
      <c r="AN598" s="57">
        <v>1.001617</v>
      </c>
      <c r="AO598" s="57">
        <v>0.99659200000000003</v>
      </c>
      <c r="AP598" s="57">
        <v>1.0425249999999999</v>
      </c>
      <c r="AQ598" s="57">
        <v>1.0425249999999999</v>
      </c>
      <c r="AR598" s="57">
        <v>1.0002390000000001</v>
      </c>
      <c r="AS598" s="57">
        <v>1.0002390000000001</v>
      </c>
      <c r="AT598" s="57">
        <v>1.035944</v>
      </c>
    </row>
    <row r="599" spans="1:46" x14ac:dyDescent="0.25">
      <c r="A599" s="65">
        <v>2021</v>
      </c>
      <c r="B599" s="65">
        <v>12</v>
      </c>
      <c r="C599" s="63">
        <v>25</v>
      </c>
      <c r="D599" s="64">
        <v>22</v>
      </c>
      <c r="E599" s="5">
        <v>1.039717</v>
      </c>
      <c r="F599" s="57">
        <v>1.039717</v>
      </c>
      <c r="G599" s="57">
        <v>0.993228</v>
      </c>
      <c r="H599" s="57">
        <v>0.993228</v>
      </c>
      <c r="I599" s="57">
        <v>0.99421000000000004</v>
      </c>
      <c r="J599" s="57">
        <v>0.99421000000000004</v>
      </c>
      <c r="K599" s="57">
        <v>0.99659200000000003</v>
      </c>
      <c r="L599" s="57">
        <v>0.99659200000000003</v>
      </c>
      <c r="M599" s="57">
        <v>1.0411889999999999</v>
      </c>
      <c r="N599" s="57">
        <v>1.0411889999999999</v>
      </c>
      <c r="O599" s="57">
        <v>1.035944</v>
      </c>
      <c r="P599" s="57">
        <v>1.035944</v>
      </c>
      <c r="Q599" s="57">
        <v>1.026219</v>
      </c>
      <c r="R599" s="57">
        <v>1.035944</v>
      </c>
      <c r="S599" s="57">
        <v>1.035944</v>
      </c>
      <c r="T599" s="57">
        <v>1.039717</v>
      </c>
      <c r="U599" s="57">
        <v>1.039717</v>
      </c>
      <c r="V599" s="57">
        <v>1.0837540000000001</v>
      </c>
      <c r="W599" s="57">
        <v>1.0930249999999999</v>
      </c>
      <c r="X599" s="57">
        <v>1.0930249999999999</v>
      </c>
      <c r="Y599" s="57">
        <v>1.092651</v>
      </c>
      <c r="Z599" s="57">
        <v>1.092651</v>
      </c>
      <c r="AA599" s="57">
        <v>0.99659200000000003</v>
      </c>
      <c r="AB599" s="57">
        <v>0.99659200000000003</v>
      </c>
      <c r="AC599" s="57">
        <v>1.001617</v>
      </c>
      <c r="AD599" s="57">
        <v>0.99406899999999998</v>
      </c>
      <c r="AE599" s="57">
        <v>1.0842259999999999</v>
      </c>
      <c r="AF599" s="57">
        <v>1.0014559999999999</v>
      </c>
      <c r="AG599" s="57">
        <v>1.0014559999999999</v>
      </c>
      <c r="AH599" s="57">
        <v>1.0411889999999999</v>
      </c>
      <c r="AI599" s="57">
        <v>1.0411889999999999</v>
      </c>
      <c r="AJ599" s="57">
        <v>1.0075879999999999</v>
      </c>
      <c r="AK599" s="57">
        <v>1.0075879999999999</v>
      </c>
      <c r="AL599" s="57">
        <v>1.0837540000000001</v>
      </c>
      <c r="AM599" s="57">
        <v>1.001617</v>
      </c>
      <c r="AN599" s="57">
        <v>1.001617</v>
      </c>
      <c r="AO599" s="57">
        <v>0.99659200000000003</v>
      </c>
      <c r="AP599" s="57">
        <v>1.0425249999999999</v>
      </c>
      <c r="AQ599" s="57">
        <v>1.0425249999999999</v>
      </c>
      <c r="AR599" s="57">
        <v>1.0002390000000001</v>
      </c>
      <c r="AS599" s="57">
        <v>1.0002390000000001</v>
      </c>
      <c r="AT599" s="57">
        <v>1.035944</v>
      </c>
    </row>
    <row r="600" spans="1:46" x14ac:dyDescent="0.25">
      <c r="A600" s="65">
        <v>2021</v>
      </c>
      <c r="B600" s="65">
        <v>12</v>
      </c>
      <c r="C600" s="63">
        <v>25</v>
      </c>
      <c r="D600" s="64">
        <v>23</v>
      </c>
      <c r="E600" s="5">
        <v>1.039717</v>
      </c>
      <c r="F600" s="57">
        <v>1.039717</v>
      </c>
      <c r="G600" s="57">
        <v>0.993228</v>
      </c>
      <c r="H600" s="57">
        <v>0.993228</v>
      </c>
      <c r="I600" s="57">
        <v>0.99421000000000004</v>
      </c>
      <c r="J600" s="57">
        <v>0.99421000000000004</v>
      </c>
      <c r="K600" s="57">
        <v>0.99659200000000003</v>
      </c>
      <c r="L600" s="57">
        <v>0.99659200000000003</v>
      </c>
      <c r="M600" s="57">
        <v>1.0411889999999999</v>
      </c>
      <c r="N600" s="57">
        <v>1.0411889999999999</v>
      </c>
      <c r="O600" s="57">
        <v>1.035944</v>
      </c>
      <c r="P600" s="57">
        <v>1.035944</v>
      </c>
      <c r="Q600" s="57">
        <v>1.026219</v>
      </c>
      <c r="R600" s="57">
        <v>1.035944</v>
      </c>
      <c r="S600" s="57">
        <v>1.035944</v>
      </c>
      <c r="T600" s="57">
        <v>1.039717</v>
      </c>
      <c r="U600" s="57">
        <v>1.039717</v>
      </c>
      <c r="V600" s="57">
        <v>1.0837540000000001</v>
      </c>
      <c r="W600" s="57">
        <v>1.0930249999999999</v>
      </c>
      <c r="X600" s="57">
        <v>1.0930249999999999</v>
      </c>
      <c r="Y600" s="57">
        <v>1.092651</v>
      </c>
      <c r="Z600" s="57">
        <v>1.092651</v>
      </c>
      <c r="AA600" s="57">
        <v>0.99659200000000003</v>
      </c>
      <c r="AB600" s="57">
        <v>0.99659200000000003</v>
      </c>
      <c r="AC600" s="57">
        <v>1.001617</v>
      </c>
      <c r="AD600" s="57">
        <v>0.99406899999999998</v>
      </c>
      <c r="AE600" s="57">
        <v>1.0842259999999999</v>
      </c>
      <c r="AF600" s="57">
        <v>1.0014559999999999</v>
      </c>
      <c r="AG600" s="57">
        <v>1.0014559999999999</v>
      </c>
      <c r="AH600" s="57">
        <v>1.0411889999999999</v>
      </c>
      <c r="AI600" s="57">
        <v>1.0411889999999999</v>
      </c>
      <c r="AJ600" s="57">
        <v>1.0075879999999999</v>
      </c>
      <c r="AK600" s="57">
        <v>1.0075879999999999</v>
      </c>
      <c r="AL600" s="57">
        <v>1.0837540000000001</v>
      </c>
      <c r="AM600" s="57">
        <v>1.001617</v>
      </c>
      <c r="AN600" s="57">
        <v>1.001617</v>
      </c>
      <c r="AO600" s="57">
        <v>0.99659200000000003</v>
      </c>
      <c r="AP600" s="57">
        <v>1.0425249999999999</v>
      </c>
      <c r="AQ600" s="57">
        <v>1.0425249999999999</v>
      </c>
      <c r="AR600" s="57">
        <v>1.0002390000000001</v>
      </c>
      <c r="AS600" s="57">
        <v>1.0002390000000001</v>
      </c>
      <c r="AT600" s="57">
        <v>1.035944</v>
      </c>
    </row>
    <row r="601" spans="1:46" x14ac:dyDescent="0.25">
      <c r="A601" s="65">
        <v>2021</v>
      </c>
      <c r="B601" s="65">
        <v>12</v>
      </c>
      <c r="C601" s="63">
        <v>25</v>
      </c>
      <c r="D601" s="64">
        <v>24</v>
      </c>
      <c r="E601" s="5">
        <v>1.039717</v>
      </c>
      <c r="F601" s="57">
        <v>1.039717</v>
      </c>
      <c r="G601" s="57">
        <v>0.993228</v>
      </c>
      <c r="H601" s="57">
        <v>0.993228</v>
      </c>
      <c r="I601" s="57">
        <v>0.99421000000000004</v>
      </c>
      <c r="J601" s="57">
        <v>0.99421000000000004</v>
      </c>
      <c r="K601" s="57">
        <v>0.99659200000000003</v>
      </c>
      <c r="L601" s="57">
        <v>0.99659200000000003</v>
      </c>
      <c r="M601" s="57">
        <v>1.0411889999999999</v>
      </c>
      <c r="N601" s="57">
        <v>1.0411889999999999</v>
      </c>
      <c r="O601" s="57">
        <v>1.035944</v>
      </c>
      <c r="P601" s="57">
        <v>1.035944</v>
      </c>
      <c r="Q601" s="57">
        <v>1.026219</v>
      </c>
      <c r="R601" s="57">
        <v>1.035944</v>
      </c>
      <c r="S601" s="57">
        <v>1.035944</v>
      </c>
      <c r="T601" s="57">
        <v>1.039717</v>
      </c>
      <c r="U601" s="57">
        <v>1.039717</v>
      </c>
      <c r="V601" s="57">
        <v>1.0837540000000001</v>
      </c>
      <c r="W601" s="57">
        <v>1.0930249999999999</v>
      </c>
      <c r="X601" s="57">
        <v>1.0930249999999999</v>
      </c>
      <c r="Y601" s="57">
        <v>1.092651</v>
      </c>
      <c r="Z601" s="57">
        <v>1.092651</v>
      </c>
      <c r="AA601" s="57">
        <v>0.99659200000000003</v>
      </c>
      <c r="AB601" s="57">
        <v>0.99659200000000003</v>
      </c>
      <c r="AC601" s="57">
        <v>1.001617</v>
      </c>
      <c r="AD601" s="57">
        <v>0.99406899999999998</v>
      </c>
      <c r="AE601" s="57">
        <v>1.0842259999999999</v>
      </c>
      <c r="AF601" s="57">
        <v>1.0014559999999999</v>
      </c>
      <c r="AG601" s="57">
        <v>1.0014559999999999</v>
      </c>
      <c r="AH601" s="57">
        <v>1.0411889999999999</v>
      </c>
      <c r="AI601" s="57">
        <v>1.0411889999999999</v>
      </c>
      <c r="AJ601" s="57">
        <v>1.0075879999999999</v>
      </c>
      <c r="AK601" s="57">
        <v>1.0075879999999999</v>
      </c>
      <c r="AL601" s="57">
        <v>1.0837540000000001</v>
      </c>
      <c r="AM601" s="57">
        <v>1.001617</v>
      </c>
      <c r="AN601" s="57">
        <v>1.001617</v>
      </c>
      <c r="AO601" s="57">
        <v>0.99659200000000003</v>
      </c>
      <c r="AP601" s="57">
        <v>1.0425249999999999</v>
      </c>
      <c r="AQ601" s="57">
        <v>1.0425249999999999</v>
      </c>
      <c r="AR601" s="57">
        <v>1.0002390000000001</v>
      </c>
      <c r="AS601" s="57">
        <v>1.0002390000000001</v>
      </c>
      <c r="AT601" s="57">
        <v>1.035944</v>
      </c>
    </row>
    <row r="602" spans="1:46" x14ac:dyDescent="0.25">
      <c r="A602" s="65">
        <v>2021</v>
      </c>
      <c r="B602" s="65">
        <v>12</v>
      </c>
      <c r="C602" s="63">
        <v>26</v>
      </c>
      <c r="D602" s="64">
        <v>1</v>
      </c>
      <c r="E602" s="5">
        <v>1.0328630000000001</v>
      </c>
      <c r="F602" s="57">
        <v>1.0328630000000001</v>
      </c>
      <c r="G602" s="57">
        <v>0.99448000000000003</v>
      </c>
      <c r="H602" s="57">
        <v>0.99447700000000006</v>
      </c>
      <c r="I602" s="57">
        <v>0.99551199999999995</v>
      </c>
      <c r="J602" s="57">
        <v>0.99551199999999995</v>
      </c>
      <c r="K602" s="57">
        <v>0.99788200000000005</v>
      </c>
      <c r="L602" s="57">
        <v>0.99788200000000005</v>
      </c>
      <c r="M602" s="57">
        <v>1.0374650000000001</v>
      </c>
      <c r="N602" s="57">
        <v>1.0374650000000001</v>
      </c>
      <c r="O602" s="57">
        <v>1.0298240000000001</v>
      </c>
      <c r="P602" s="57">
        <v>1.0298240000000001</v>
      </c>
      <c r="Q602" s="57">
        <v>1.0249010000000001</v>
      </c>
      <c r="R602" s="57">
        <v>1.0298240000000001</v>
      </c>
      <c r="S602" s="57">
        <v>1.0298240000000001</v>
      </c>
      <c r="T602" s="57">
        <v>1.0328630000000001</v>
      </c>
      <c r="U602" s="57">
        <v>1.0328630000000001</v>
      </c>
      <c r="V602" s="57">
        <v>1.0681510000000001</v>
      </c>
      <c r="W602" s="57">
        <v>1.0841829999999999</v>
      </c>
      <c r="X602" s="57">
        <v>1.0841829999999999</v>
      </c>
      <c r="Y602" s="57">
        <v>1.0720080000000001</v>
      </c>
      <c r="Z602" s="57">
        <v>1.0720080000000001</v>
      </c>
      <c r="AA602" s="57">
        <v>0.99788200000000005</v>
      </c>
      <c r="AB602" s="57">
        <v>0.99788200000000005</v>
      </c>
      <c r="AC602" s="57">
        <v>1.00335</v>
      </c>
      <c r="AD602" s="57">
        <v>0.995452</v>
      </c>
      <c r="AE602" s="57">
        <v>1.087947</v>
      </c>
      <c r="AF602" s="57">
        <v>1.0019549999999999</v>
      </c>
      <c r="AG602" s="57">
        <v>1.0019549999999999</v>
      </c>
      <c r="AH602" s="57">
        <v>1.0374650000000001</v>
      </c>
      <c r="AI602" s="57">
        <v>1.0374650000000001</v>
      </c>
      <c r="AJ602" s="57">
        <v>0.99036100000000005</v>
      </c>
      <c r="AK602" s="57">
        <v>0.99036100000000005</v>
      </c>
      <c r="AL602" s="57">
        <v>1.0681510000000001</v>
      </c>
      <c r="AM602" s="57">
        <v>1.00335</v>
      </c>
      <c r="AN602" s="57">
        <v>1.00335</v>
      </c>
      <c r="AO602" s="57">
        <v>0.99788200000000005</v>
      </c>
      <c r="AP602" s="57">
        <v>1.038532</v>
      </c>
      <c r="AQ602" s="57">
        <v>1.038532</v>
      </c>
      <c r="AR602" s="57">
        <v>1.0013160000000001</v>
      </c>
      <c r="AS602" s="57">
        <v>1.0013160000000001</v>
      </c>
      <c r="AT602" s="57">
        <v>1.0298240000000001</v>
      </c>
    </row>
    <row r="603" spans="1:46" x14ac:dyDescent="0.25">
      <c r="A603" s="65">
        <v>2021</v>
      </c>
      <c r="B603" s="65">
        <v>12</v>
      </c>
      <c r="C603" s="63">
        <v>26</v>
      </c>
      <c r="D603" s="64">
        <v>2</v>
      </c>
      <c r="E603" s="5">
        <v>1.0328630000000001</v>
      </c>
      <c r="F603" s="57">
        <v>1.0328630000000001</v>
      </c>
      <c r="G603" s="57">
        <v>0.99448000000000003</v>
      </c>
      <c r="H603" s="57">
        <v>0.99447700000000006</v>
      </c>
      <c r="I603" s="57">
        <v>0.99551199999999995</v>
      </c>
      <c r="J603" s="57">
        <v>0.99551199999999995</v>
      </c>
      <c r="K603" s="57">
        <v>0.99788200000000005</v>
      </c>
      <c r="L603" s="57">
        <v>0.99788200000000005</v>
      </c>
      <c r="M603" s="57">
        <v>1.0374650000000001</v>
      </c>
      <c r="N603" s="57">
        <v>1.0374650000000001</v>
      </c>
      <c r="O603" s="57">
        <v>1.0298240000000001</v>
      </c>
      <c r="P603" s="57">
        <v>1.0298240000000001</v>
      </c>
      <c r="Q603" s="57">
        <v>1.0249010000000001</v>
      </c>
      <c r="R603" s="57">
        <v>1.0298240000000001</v>
      </c>
      <c r="S603" s="57">
        <v>1.0298240000000001</v>
      </c>
      <c r="T603" s="57">
        <v>1.0328630000000001</v>
      </c>
      <c r="U603" s="57">
        <v>1.0328630000000001</v>
      </c>
      <c r="V603" s="57">
        <v>1.0681510000000001</v>
      </c>
      <c r="W603" s="57">
        <v>1.0841829999999999</v>
      </c>
      <c r="X603" s="57">
        <v>1.0841829999999999</v>
      </c>
      <c r="Y603" s="57">
        <v>1.0720080000000001</v>
      </c>
      <c r="Z603" s="57">
        <v>1.0720080000000001</v>
      </c>
      <c r="AA603" s="57">
        <v>0.99788200000000005</v>
      </c>
      <c r="AB603" s="57">
        <v>0.99788200000000005</v>
      </c>
      <c r="AC603" s="57">
        <v>1.00335</v>
      </c>
      <c r="AD603" s="57">
        <v>0.995452</v>
      </c>
      <c r="AE603" s="57">
        <v>1.087947</v>
      </c>
      <c r="AF603" s="57">
        <v>1.0019549999999999</v>
      </c>
      <c r="AG603" s="57">
        <v>1.0019549999999999</v>
      </c>
      <c r="AH603" s="57">
        <v>1.0374650000000001</v>
      </c>
      <c r="AI603" s="57">
        <v>1.0374650000000001</v>
      </c>
      <c r="AJ603" s="57">
        <v>0.99036100000000005</v>
      </c>
      <c r="AK603" s="57">
        <v>0.99036100000000005</v>
      </c>
      <c r="AL603" s="57">
        <v>1.0681510000000001</v>
      </c>
      <c r="AM603" s="57">
        <v>1.00335</v>
      </c>
      <c r="AN603" s="57">
        <v>1.00335</v>
      </c>
      <c r="AO603" s="57">
        <v>0.99788200000000005</v>
      </c>
      <c r="AP603" s="57">
        <v>1.038532</v>
      </c>
      <c r="AQ603" s="57">
        <v>1.038532</v>
      </c>
      <c r="AR603" s="57">
        <v>1.0013160000000001</v>
      </c>
      <c r="AS603" s="57">
        <v>1.0013160000000001</v>
      </c>
      <c r="AT603" s="57">
        <v>1.0298240000000001</v>
      </c>
    </row>
    <row r="604" spans="1:46" x14ac:dyDescent="0.25">
      <c r="A604" s="65">
        <v>2021</v>
      </c>
      <c r="B604" s="65">
        <v>12</v>
      </c>
      <c r="C604" s="63">
        <v>26</v>
      </c>
      <c r="D604" s="64">
        <v>3</v>
      </c>
      <c r="E604" s="5">
        <v>1.0328630000000001</v>
      </c>
      <c r="F604" s="57">
        <v>1.0328630000000001</v>
      </c>
      <c r="G604" s="57">
        <v>0.99448000000000003</v>
      </c>
      <c r="H604" s="57">
        <v>0.99447700000000006</v>
      </c>
      <c r="I604" s="57">
        <v>0.99551199999999995</v>
      </c>
      <c r="J604" s="57">
        <v>0.99551199999999995</v>
      </c>
      <c r="K604" s="57">
        <v>0.99788200000000005</v>
      </c>
      <c r="L604" s="57">
        <v>0.99788200000000005</v>
      </c>
      <c r="M604" s="57">
        <v>1.0374650000000001</v>
      </c>
      <c r="N604" s="57">
        <v>1.0374650000000001</v>
      </c>
      <c r="O604" s="57">
        <v>1.0298240000000001</v>
      </c>
      <c r="P604" s="57">
        <v>1.0298240000000001</v>
      </c>
      <c r="Q604" s="57">
        <v>1.0249010000000001</v>
      </c>
      <c r="R604" s="57">
        <v>1.0298240000000001</v>
      </c>
      <c r="S604" s="57">
        <v>1.0298240000000001</v>
      </c>
      <c r="T604" s="57">
        <v>1.0328630000000001</v>
      </c>
      <c r="U604" s="57">
        <v>1.0328630000000001</v>
      </c>
      <c r="V604" s="57">
        <v>1.0681510000000001</v>
      </c>
      <c r="W604" s="57">
        <v>1.0841829999999999</v>
      </c>
      <c r="X604" s="57">
        <v>1.0841829999999999</v>
      </c>
      <c r="Y604" s="57">
        <v>1.0720080000000001</v>
      </c>
      <c r="Z604" s="57">
        <v>1.0720080000000001</v>
      </c>
      <c r="AA604" s="57">
        <v>0.99788200000000005</v>
      </c>
      <c r="AB604" s="57">
        <v>0.99788200000000005</v>
      </c>
      <c r="AC604" s="57">
        <v>1.00335</v>
      </c>
      <c r="AD604" s="57">
        <v>0.995452</v>
      </c>
      <c r="AE604" s="57">
        <v>1.087947</v>
      </c>
      <c r="AF604" s="57">
        <v>1.0019549999999999</v>
      </c>
      <c r="AG604" s="57">
        <v>1.0019549999999999</v>
      </c>
      <c r="AH604" s="57">
        <v>1.0374650000000001</v>
      </c>
      <c r="AI604" s="57">
        <v>1.0374650000000001</v>
      </c>
      <c r="AJ604" s="57">
        <v>0.99036100000000005</v>
      </c>
      <c r="AK604" s="57">
        <v>0.99036100000000005</v>
      </c>
      <c r="AL604" s="57">
        <v>1.0681510000000001</v>
      </c>
      <c r="AM604" s="57">
        <v>1.00335</v>
      </c>
      <c r="AN604" s="57">
        <v>1.00335</v>
      </c>
      <c r="AO604" s="57">
        <v>0.99788200000000005</v>
      </c>
      <c r="AP604" s="57">
        <v>1.038532</v>
      </c>
      <c r="AQ604" s="57">
        <v>1.038532</v>
      </c>
      <c r="AR604" s="57">
        <v>1.0013160000000001</v>
      </c>
      <c r="AS604" s="57">
        <v>1.0013160000000001</v>
      </c>
      <c r="AT604" s="57">
        <v>1.0298240000000001</v>
      </c>
    </row>
    <row r="605" spans="1:46" x14ac:dyDescent="0.25">
      <c r="A605" s="65">
        <v>2021</v>
      </c>
      <c r="B605" s="65">
        <v>12</v>
      </c>
      <c r="C605" s="63">
        <v>26</v>
      </c>
      <c r="D605" s="64">
        <v>4</v>
      </c>
      <c r="E605" s="5">
        <v>1.0328630000000001</v>
      </c>
      <c r="F605" s="57">
        <v>1.0328630000000001</v>
      </c>
      <c r="G605" s="57">
        <v>0.99448000000000003</v>
      </c>
      <c r="H605" s="57">
        <v>0.99447700000000006</v>
      </c>
      <c r="I605" s="57">
        <v>0.99551199999999995</v>
      </c>
      <c r="J605" s="57">
        <v>0.99551199999999995</v>
      </c>
      <c r="K605" s="57">
        <v>0.99788200000000005</v>
      </c>
      <c r="L605" s="57">
        <v>0.99788200000000005</v>
      </c>
      <c r="M605" s="57">
        <v>1.0374650000000001</v>
      </c>
      <c r="N605" s="57">
        <v>1.0374650000000001</v>
      </c>
      <c r="O605" s="57">
        <v>1.0298240000000001</v>
      </c>
      <c r="P605" s="57">
        <v>1.0298240000000001</v>
      </c>
      <c r="Q605" s="57">
        <v>1.0249010000000001</v>
      </c>
      <c r="R605" s="57">
        <v>1.0298240000000001</v>
      </c>
      <c r="S605" s="57">
        <v>1.0298240000000001</v>
      </c>
      <c r="T605" s="57">
        <v>1.0328630000000001</v>
      </c>
      <c r="U605" s="57">
        <v>1.0328630000000001</v>
      </c>
      <c r="V605" s="57">
        <v>1.0681510000000001</v>
      </c>
      <c r="W605" s="57">
        <v>1.0841829999999999</v>
      </c>
      <c r="X605" s="57">
        <v>1.0841829999999999</v>
      </c>
      <c r="Y605" s="57">
        <v>1.0720080000000001</v>
      </c>
      <c r="Z605" s="57">
        <v>1.0720080000000001</v>
      </c>
      <c r="AA605" s="57">
        <v>0.99788200000000005</v>
      </c>
      <c r="AB605" s="57">
        <v>0.99788200000000005</v>
      </c>
      <c r="AC605" s="57">
        <v>1.00335</v>
      </c>
      <c r="AD605" s="57">
        <v>0.995452</v>
      </c>
      <c r="AE605" s="57">
        <v>1.087947</v>
      </c>
      <c r="AF605" s="57">
        <v>1.0019549999999999</v>
      </c>
      <c r="AG605" s="57">
        <v>1.0019549999999999</v>
      </c>
      <c r="AH605" s="57">
        <v>1.0374650000000001</v>
      </c>
      <c r="AI605" s="57">
        <v>1.0374650000000001</v>
      </c>
      <c r="AJ605" s="57">
        <v>0.99036100000000005</v>
      </c>
      <c r="AK605" s="57">
        <v>0.99036100000000005</v>
      </c>
      <c r="AL605" s="57">
        <v>1.0681510000000001</v>
      </c>
      <c r="AM605" s="57">
        <v>1.00335</v>
      </c>
      <c r="AN605" s="57">
        <v>1.00335</v>
      </c>
      <c r="AO605" s="57">
        <v>0.99788200000000005</v>
      </c>
      <c r="AP605" s="57">
        <v>1.038532</v>
      </c>
      <c r="AQ605" s="57">
        <v>1.038532</v>
      </c>
      <c r="AR605" s="57">
        <v>1.0013160000000001</v>
      </c>
      <c r="AS605" s="57">
        <v>1.0013160000000001</v>
      </c>
      <c r="AT605" s="57">
        <v>1.0298240000000001</v>
      </c>
    </row>
    <row r="606" spans="1:46" x14ac:dyDescent="0.25">
      <c r="A606" s="65">
        <v>2021</v>
      </c>
      <c r="B606" s="65">
        <v>12</v>
      </c>
      <c r="C606" s="63">
        <v>26</v>
      </c>
      <c r="D606" s="64">
        <v>5</v>
      </c>
      <c r="E606" s="5">
        <v>1.0328630000000001</v>
      </c>
      <c r="F606" s="57">
        <v>1.0328630000000001</v>
      </c>
      <c r="G606" s="57">
        <v>0.99448000000000003</v>
      </c>
      <c r="H606" s="57">
        <v>0.99447700000000006</v>
      </c>
      <c r="I606" s="57">
        <v>0.99551199999999995</v>
      </c>
      <c r="J606" s="57">
        <v>0.99551199999999995</v>
      </c>
      <c r="K606" s="57">
        <v>0.99788200000000005</v>
      </c>
      <c r="L606" s="57">
        <v>0.99788200000000005</v>
      </c>
      <c r="M606" s="57">
        <v>1.0374650000000001</v>
      </c>
      <c r="N606" s="57">
        <v>1.0374650000000001</v>
      </c>
      <c r="O606" s="57">
        <v>1.0298240000000001</v>
      </c>
      <c r="P606" s="57">
        <v>1.0298240000000001</v>
      </c>
      <c r="Q606" s="57">
        <v>1.0249010000000001</v>
      </c>
      <c r="R606" s="57">
        <v>1.0298240000000001</v>
      </c>
      <c r="S606" s="57">
        <v>1.0298240000000001</v>
      </c>
      <c r="T606" s="57">
        <v>1.0328630000000001</v>
      </c>
      <c r="U606" s="57">
        <v>1.0328630000000001</v>
      </c>
      <c r="V606" s="57">
        <v>1.0681510000000001</v>
      </c>
      <c r="W606" s="57">
        <v>1.0841829999999999</v>
      </c>
      <c r="X606" s="57">
        <v>1.0841829999999999</v>
      </c>
      <c r="Y606" s="57">
        <v>1.0720080000000001</v>
      </c>
      <c r="Z606" s="57">
        <v>1.0720080000000001</v>
      </c>
      <c r="AA606" s="57">
        <v>0.99788200000000005</v>
      </c>
      <c r="AB606" s="57">
        <v>0.99788200000000005</v>
      </c>
      <c r="AC606" s="57">
        <v>1.00335</v>
      </c>
      <c r="AD606" s="57">
        <v>0.995452</v>
      </c>
      <c r="AE606" s="57">
        <v>1.087947</v>
      </c>
      <c r="AF606" s="57">
        <v>1.0019549999999999</v>
      </c>
      <c r="AG606" s="57">
        <v>1.0019549999999999</v>
      </c>
      <c r="AH606" s="57">
        <v>1.0374650000000001</v>
      </c>
      <c r="AI606" s="57">
        <v>1.0374650000000001</v>
      </c>
      <c r="AJ606" s="57">
        <v>0.99036100000000005</v>
      </c>
      <c r="AK606" s="57">
        <v>0.99036100000000005</v>
      </c>
      <c r="AL606" s="57">
        <v>1.0681510000000001</v>
      </c>
      <c r="AM606" s="57">
        <v>1.00335</v>
      </c>
      <c r="AN606" s="57">
        <v>1.00335</v>
      </c>
      <c r="AO606" s="57">
        <v>0.99788200000000005</v>
      </c>
      <c r="AP606" s="57">
        <v>1.038532</v>
      </c>
      <c r="AQ606" s="57">
        <v>1.038532</v>
      </c>
      <c r="AR606" s="57">
        <v>1.0013160000000001</v>
      </c>
      <c r="AS606" s="57">
        <v>1.0013160000000001</v>
      </c>
      <c r="AT606" s="57">
        <v>1.0298240000000001</v>
      </c>
    </row>
    <row r="607" spans="1:46" x14ac:dyDescent="0.25">
      <c r="A607" s="65">
        <v>2021</v>
      </c>
      <c r="B607" s="65">
        <v>12</v>
      </c>
      <c r="C607" s="63">
        <v>26</v>
      </c>
      <c r="D607" s="64">
        <v>6</v>
      </c>
      <c r="E607" s="5">
        <v>1.0328630000000001</v>
      </c>
      <c r="F607" s="57">
        <v>1.0328630000000001</v>
      </c>
      <c r="G607" s="57">
        <v>0.99448000000000003</v>
      </c>
      <c r="H607" s="57">
        <v>0.99447700000000006</v>
      </c>
      <c r="I607" s="57">
        <v>0.99551199999999995</v>
      </c>
      <c r="J607" s="57">
        <v>0.99551199999999995</v>
      </c>
      <c r="K607" s="57">
        <v>0.99788200000000005</v>
      </c>
      <c r="L607" s="57">
        <v>0.99788200000000005</v>
      </c>
      <c r="M607" s="57">
        <v>1.0374650000000001</v>
      </c>
      <c r="N607" s="57">
        <v>1.0374650000000001</v>
      </c>
      <c r="O607" s="57">
        <v>1.0298240000000001</v>
      </c>
      <c r="P607" s="57">
        <v>1.0298240000000001</v>
      </c>
      <c r="Q607" s="57">
        <v>1.0249010000000001</v>
      </c>
      <c r="R607" s="57">
        <v>1.0298240000000001</v>
      </c>
      <c r="S607" s="57">
        <v>1.0298240000000001</v>
      </c>
      <c r="T607" s="57">
        <v>1.0328630000000001</v>
      </c>
      <c r="U607" s="57">
        <v>1.0328630000000001</v>
      </c>
      <c r="V607" s="57">
        <v>1.0681510000000001</v>
      </c>
      <c r="W607" s="57">
        <v>1.0841829999999999</v>
      </c>
      <c r="X607" s="57">
        <v>1.0841829999999999</v>
      </c>
      <c r="Y607" s="57">
        <v>1.0720080000000001</v>
      </c>
      <c r="Z607" s="57">
        <v>1.0720080000000001</v>
      </c>
      <c r="AA607" s="57">
        <v>0.99788200000000005</v>
      </c>
      <c r="AB607" s="57">
        <v>0.99788200000000005</v>
      </c>
      <c r="AC607" s="57">
        <v>1.00335</v>
      </c>
      <c r="AD607" s="57">
        <v>0.995452</v>
      </c>
      <c r="AE607" s="57">
        <v>1.087947</v>
      </c>
      <c r="AF607" s="57">
        <v>1.0019549999999999</v>
      </c>
      <c r="AG607" s="57">
        <v>1.0019549999999999</v>
      </c>
      <c r="AH607" s="57">
        <v>1.0374650000000001</v>
      </c>
      <c r="AI607" s="57">
        <v>1.0374650000000001</v>
      </c>
      <c r="AJ607" s="57">
        <v>0.99036100000000005</v>
      </c>
      <c r="AK607" s="57">
        <v>0.99036100000000005</v>
      </c>
      <c r="AL607" s="57">
        <v>1.0681510000000001</v>
      </c>
      <c r="AM607" s="57">
        <v>1.00335</v>
      </c>
      <c r="AN607" s="57">
        <v>1.00335</v>
      </c>
      <c r="AO607" s="57">
        <v>0.99788200000000005</v>
      </c>
      <c r="AP607" s="57">
        <v>1.038532</v>
      </c>
      <c r="AQ607" s="57">
        <v>1.038532</v>
      </c>
      <c r="AR607" s="57">
        <v>1.0013160000000001</v>
      </c>
      <c r="AS607" s="57">
        <v>1.0013160000000001</v>
      </c>
      <c r="AT607" s="57">
        <v>1.0298240000000001</v>
      </c>
    </row>
    <row r="608" spans="1:46" x14ac:dyDescent="0.25">
      <c r="A608" s="65">
        <v>2021</v>
      </c>
      <c r="B608" s="65">
        <v>12</v>
      </c>
      <c r="C608" s="63">
        <v>26</v>
      </c>
      <c r="D608" s="64">
        <v>7</v>
      </c>
      <c r="E608" s="5">
        <v>1.0328630000000001</v>
      </c>
      <c r="F608" s="57">
        <v>1.0328630000000001</v>
      </c>
      <c r="G608" s="57">
        <v>0.99448000000000003</v>
      </c>
      <c r="H608" s="57">
        <v>0.99447700000000006</v>
      </c>
      <c r="I608" s="57">
        <v>0.99551199999999995</v>
      </c>
      <c r="J608" s="57">
        <v>0.99551199999999995</v>
      </c>
      <c r="K608" s="57">
        <v>0.99788200000000005</v>
      </c>
      <c r="L608" s="57">
        <v>0.99788200000000005</v>
      </c>
      <c r="M608" s="57">
        <v>1.0374650000000001</v>
      </c>
      <c r="N608" s="57">
        <v>1.0374650000000001</v>
      </c>
      <c r="O608" s="57">
        <v>1.0298240000000001</v>
      </c>
      <c r="P608" s="57">
        <v>1.0298240000000001</v>
      </c>
      <c r="Q608" s="57">
        <v>1.0249010000000001</v>
      </c>
      <c r="R608" s="57">
        <v>1.0298240000000001</v>
      </c>
      <c r="S608" s="57">
        <v>1.0298240000000001</v>
      </c>
      <c r="T608" s="57">
        <v>1.0328630000000001</v>
      </c>
      <c r="U608" s="57">
        <v>1.0328630000000001</v>
      </c>
      <c r="V608" s="57">
        <v>1.0681510000000001</v>
      </c>
      <c r="W608" s="57">
        <v>1.0841829999999999</v>
      </c>
      <c r="X608" s="57">
        <v>1.0841829999999999</v>
      </c>
      <c r="Y608" s="57">
        <v>1.0720080000000001</v>
      </c>
      <c r="Z608" s="57">
        <v>1.0720080000000001</v>
      </c>
      <c r="AA608" s="57">
        <v>0.99788200000000005</v>
      </c>
      <c r="AB608" s="57">
        <v>0.99788200000000005</v>
      </c>
      <c r="AC608" s="57">
        <v>1.00335</v>
      </c>
      <c r="AD608" s="57">
        <v>0.995452</v>
      </c>
      <c r="AE608" s="57">
        <v>1.087947</v>
      </c>
      <c r="AF608" s="57">
        <v>1.0019549999999999</v>
      </c>
      <c r="AG608" s="57">
        <v>1.0019549999999999</v>
      </c>
      <c r="AH608" s="57">
        <v>1.0374650000000001</v>
      </c>
      <c r="AI608" s="57">
        <v>1.0374650000000001</v>
      </c>
      <c r="AJ608" s="57">
        <v>0.99036100000000005</v>
      </c>
      <c r="AK608" s="57">
        <v>0.99036100000000005</v>
      </c>
      <c r="AL608" s="57">
        <v>1.0681510000000001</v>
      </c>
      <c r="AM608" s="57">
        <v>1.00335</v>
      </c>
      <c r="AN608" s="57">
        <v>1.00335</v>
      </c>
      <c r="AO608" s="57">
        <v>0.99788200000000005</v>
      </c>
      <c r="AP608" s="57">
        <v>1.038532</v>
      </c>
      <c r="AQ608" s="57">
        <v>1.038532</v>
      </c>
      <c r="AR608" s="57">
        <v>1.0013160000000001</v>
      </c>
      <c r="AS608" s="57">
        <v>1.0013160000000001</v>
      </c>
      <c r="AT608" s="57">
        <v>1.0298240000000001</v>
      </c>
    </row>
    <row r="609" spans="1:46" x14ac:dyDescent="0.25">
      <c r="A609" s="65">
        <v>2021</v>
      </c>
      <c r="B609" s="65">
        <v>12</v>
      </c>
      <c r="C609" s="63">
        <v>26</v>
      </c>
      <c r="D609" s="64">
        <v>8</v>
      </c>
      <c r="E609" s="5">
        <v>1.0328630000000001</v>
      </c>
      <c r="F609" s="57">
        <v>1.0328630000000001</v>
      </c>
      <c r="G609" s="57">
        <v>0.99448000000000003</v>
      </c>
      <c r="H609" s="57">
        <v>0.99447700000000006</v>
      </c>
      <c r="I609" s="57">
        <v>0.99551199999999995</v>
      </c>
      <c r="J609" s="57">
        <v>0.99551199999999995</v>
      </c>
      <c r="K609" s="57">
        <v>0.99788200000000005</v>
      </c>
      <c r="L609" s="57">
        <v>0.99788200000000005</v>
      </c>
      <c r="M609" s="57">
        <v>1.0374650000000001</v>
      </c>
      <c r="N609" s="57">
        <v>1.0374650000000001</v>
      </c>
      <c r="O609" s="57">
        <v>1.0298240000000001</v>
      </c>
      <c r="P609" s="57">
        <v>1.0298240000000001</v>
      </c>
      <c r="Q609" s="57">
        <v>1.0249010000000001</v>
      </c>
      <c r="R609" s="57">
        <v>1.0298240000000001</v>
      </c>
      <c r="S609" s="57">
        <v>1.0298240000000001</v>
      </c>
      <c r="T609" s="57">
        <v>1.0328630000000001</v>
      </c>
      <c r="U609" s="57">
        <v>1.0328630000000001</v>
      </c>
      <c r="V609" s="57">
        <v>1.0681510000000001</v>
      </c>
      <c r="W609" s="57">
        <v>1.0841829999999999</v>
      </c>
      <c r="X609" s="57">
        <v>1.0841829999999999</v>
      </c>
      <c r="Y609" s="57">
        <v>1.0720080000000001</v>
      </c>
      <c r="Z609" s="57">
        <v>1.0720080000000001</v>
      </c>
      <c r="AA609" s="57">
        <v>0.99788200000000005</v>
      </c>
      <c r="AB609" s="57">
        <v>0.99788200000000005</v>
      </c>
      <c r="AC609" s="57">
        <v>1.00335</v>
      </c>
      <c r="AD609" s="57">
        <v>0.995452</v>
      </c>
      <c r="AE609" s="57">
        <v>1.087947</v>
      </c>
      <c r="AF609" s="57">
        <v>1.0019549999999999</v>
      </c>
      <c r="AG609" s="57">
        <v>1.0019549999999999</v>
      </c>
      <c r="AH609" s="57">
        <v>1.0374650000000001</v>
      </c>
      <c r="AI609" s="57">
        <v>1.0374650000000001</v>
      </c>
      <c r="AJ609" s="57">
        <v>0.99036100000000005</v>
      </c>
      <c r="AK609" s="57">
        <v>0.99036100000000005</v>
      </c>
      <c r="AL609" s="57">
        <v>1.0681510000000001</v>
      </c>
      <c r="AM609" s="57">
        <v>1.00335</v>
      </c>
      <c r="AN609" s="57">
        <v>1.00335</v>
      </c>
      <c r="AO609" s="57">
        <v>0.99788200000000005</v>
      </c>
      <c r="AP609" s="57">
        <v>1.038532</v>
      </c>
      <c r="AQ609" s="57">
        <v>1.038532</v>
      </c>
      <c r="AR609" s="57">
        <v>1.0013160000000001</v>
      </c>
      <c r="AS609" s="57">
        <v>1.0013160000000001</v>
      </c>
      <c r="AT609" s="57">
        <v>1.0298240000000001</v>
      </c>
    </row>
    <row r="610" spans="1:46" x14ac:dyDescent="0.25">
      <c r="A610" s="65">
        <v>2021</v>
      </c>
      <c r="B610" s="65">
        <v>12</v>
      </c>
      <c r="C610" s="63">
        <v>26</v>
      </c>
      <c r="D610" s="64">
        <v>9</v>
      </c>
      <c r="E610" s="5">
        <v>1.0328630000000001</v>
      </c>
      <c r="F610" s="57">
        <v>1.0328630000000001</v>
      </c>
      <c r="G610" s="57">
        <v>0.99448000000000003</v>
      </c>
      <c r="H610" s="57">
        <v>0.99447700000000006</v>
      </c>
      <c r="I610" s="57">
        <v>0.99551199999999995</v>
      </c>
      <c r="J610" s="57">
        <v>0.99551199999999995</v>
      </c>
      <c r="K610" s="57">
        <v>0.99788200000000005</v>
      </c>
      <c r="L610" s="57">
        <v>0.99788200000000005</v>
      </c>
      <c r="M610" s="57">
        <v>1.0374650000000001</v>
      </c>
      <c r="N610" s="57">
        <v>1.0374650000000001</v>
      </c>
      <c r="O610" s="57">
        <v>1.0298240000000001</v>
      </c>
      <c r="P610" s="57">
        <v>1.0298240000000001</v>
      </c>
      <c r="Q610" s="57">
        <v>1.0249010000000001</v>
      </c>
      <c r="R610" s="57">
        <v>1.0298240000000001</v>
      </c>
      <c r="S610" s="57">
        <v>1.0298240000000001</v>
      </c>
      <c r="T610" s="57">
        <v>1.0328630000000001</v>
      </c>
      <c r="U610" s="57">
        <v>1.0328630000000001</v>
      </c>
      <c r="V610" s="57">
        <v>1.0681510000000001</v>
      </c>
      <c r="W610" s="57">
        <v>1.0841829999999999</v>
      </c>
      <c r="X610" s="57">
        <v>1.0841829999999999</v>
      </c>
      <c r="Y610" s="57">
        <v>1.0720080000000001</v>
      </c>
      <c r="Z610" s="57">
        <v>1.0720080000000001</v>
      </c>
      <c r="AA610" s="57">
        <v>0.99788200000000005</v>
      </c>
      <c r="AB610" s="57">
        <v>0.99788200000000005</v>
      </c>
      <c r="AC610" s="57">
        <v>1.00335</v>
      </c>
      <c r="AD610" s="57">
        <v>0.995452</v>
      </c>
      <c r="AE610" s="57">
        <v>1.087947</v>
      </c>
      <c r="AF610" s="57">
        <v>1.0019549999999999</v>
      </c>
      <c r="AG610" s="57">
        <v>1.0019549999999999</v>
      </c>
      <c r="AH610" s="57">
        <v>1.0374650000000001</v>
      </c>
      <c r="AI610" s="57">
        <v>1.0374650000000001</v>
      </c>
      <c r="AJ610" s="57">
        <v>0.99036100000000005</v>
      </c>
      <c r="AK610" s="57">
        <v>0.99036100000000005</v>
      </c>
      <c r="AL610" s="57">
        <v>1.0681510000000001</v>
      </c>
      <c r="AM610" s="57">
        <v>1.00335</v>
      </c>
      <c r="AN610" s="57">
        <v>1.00335</v>
      </c>
      <c r="AO610" s="57">
        <v>0.99788200000000005</v>
      </c>
      <c r="AP610" s="57">
        <v>1.038532</v>
      </c>
      <c r="AQ610" s="57">
        <v>1.038532</v>
      </c>
      <c r="AR610" s="57">
        <v>1.0013160000000001</v>
      </c>
      <c r="AS610" s="57">
        <v>1.0013160000000001</v>
      </c>
      <c r="AT610" s="57">
        <v>1.0298240000000001</v>
      </c>
    </row>
    <row r="611" spans="1:46" x14ac:dyDescent="0.25">
      <c r="A611" s="65">
        <v>2021</v>
      </c>
      <c r="B611" s="65">
        <v>12</v>
      </c>
      <c r="C611" s="63">
        <v>26</v>
      </c>
      <c r="D611" s="64">
        <v>10</v>
      </c>
      <c r="E611" s="5">
        <v>1.0328630000000001</v>
      </c>
      <c r="F611" s="57">
        <v>1.0328630000000001</v>
      </c>
      <c r="G611" s="57">
        <v>0.99448000000000003</v>
      </c>
      <c r="H611" s="57">
        <v>0.99447700000000006</v>
      </c>
      <c r="I611" s="57">
        <v>0.99551199999999995</v>
      </c>
      <c r="J611" s="57">
        <v>0.99551199999999995</v>
      </c>
      <c r="K611" s="57">
        <v>0.99788200000000005</v>
      </c>
      <c r="L611" s="57">
        <v>0.99788200000000005</v>
      </c>
      <c r="M611" s="57">
        <v>1.0374650000000001</v>
      </c>
      <c r="N611" s="57">
        <v>1.0374650000000001</v>
      </c>
      <c r="O611" s="57">
        <v>1.0298240000000001</v>
      </c>
      <c r="P611" s="57">
        <v>1.0298240000000001</v>
      </c>
      <c r="Q611" s="57">
        <v>1.0249010000000001</v>
      </c>
      <c r="R611" s="57">
        <v>1.0298240000000001</v>
      </c>
      <c r="S611" s="57">
        <v>1.0298240000000001</v>
      </c>
      <c r="T611" s="57">
        <v>1.0328630000000001</v>
      </c>
      <c r="U611" s="57">
        <v>1.0328630000000001</v>
      </c>
      <c r="V611" s="57">
        <v>1.0681510000000001</v>
      </c>
      <c r="W611" s="57">
        <v>1.0841829999999999</v>
      </c>
      <c r="X611" s="57">
        <v>1.0841829999999999</v>
      </c>
      <c r="Y611" s="57">
        <v>1.0720080000000001</v>
      </c>
      <c r="Z611" s="57">
        <v>1.0720080000000001</v>
      </c>
      <c r="AA611" s="57">
        <v>0.99788200000000005</v>
      </c>
      <c r="AB611" s="57">
        <v>0.99788200000000005</v>
      </c>
      <c r="AC611" s="57">
        <v>1.00335</v>
      </c>
      <c r="AD611" s="57">
        <v>0.995452</v>
      </c>
      <c r="AE611" s="57">
        <v>1.087947</v>
      </c>
      <c r="AF611" s="57">
        <v>1.0019549999999999</v>
      </c>
      <c r="AG611" s="57">
        <v>1.0019549999999999</v>
      </c>
      <c r="AH611" s="57">
        <v>1.0374650000000001</v>
      </c>
      <c r="AI611" s="57">
        <v>1.0374650000000001</v>
      </c>
      <c r="AJ611" s="57">
        <v>0.99036100000000005</v>
      </c>
      <c r="AK611" s="57">
        <v>0.99036100000000005</v>
      </c>
      <c r="AL611" s="57">
        <v>1.0681510000000001</v>
      </c>
      <c r="AM611" s="57">
        <v>1.00335</v>
      </c>
      <c r="AN611" s="57">
        <v>1.00335</v>
      </c>
      <c r="AO611" s="57">
        <v>0.99788200000000005</v>
      </c>
      <c r="AP611" s="57">
        <v>1.038532</v>
      </c>
      <c r="AQ611" s="57">
        <v>1.038532</v>
      </c>
      <c r="AR611" s="57">
        <v>1.0013160000000001</v>
      </c>
      <c r="AS611" s="57">
        <v>1.0013160000000001</v>
      </c>
      <c r="AT611" s="57">
        <v>1.0298240000000001</v>
      </c>
    </row>
    <row r="612" spans="1:46" x14ac:dyDescent="0.25">
      <c r="A612" s="65">
        <v>2021</v>
      </c>
      <c r="B612" s="65">
        <v>12</v>
      </c>
      <c r="C612" s="63">
        <v>26</v>
      </c>
      <c r="D612" s="64">
        <v>11</v>
      </c>
      <c r="E612" s="5">
        <v>1.0328630000000001</v>
      </c>
      <c r="F612" s="57">
        <v>1.0328630000000001</v>
      </c>
      <c r="G612" s="57">
        <v>0.99448000000000003</v>
      </c>
      <c r="H612" s="57">
        <v>0.99447700000000006</v>
      </c>
      <c r="I612" s="57">
        <v>0.99551199999999995</v>
      </c>
      <c r="J612" s="57">
        <v>0.99551199999999995</v>
      </c>
      <c r="K612" s="57">
        <v>0.99788200000000005</v>
      </c>
      <c r="L612" s="57">
        <v>0.99788200000000005</v>
      </c>
      <c r="M612" s="57">
        <v>1.0374650000000001</v>
      </c>
      <c r="N612" s="57">
        <v>1.0374650000000001</v>
      </c>
      <c r="O612" s="57">
        <v>1.0298240000000001</v>
      </c>
      <c r="P612" s="57">
        <v>1.0298240000000001</v>
      </c>
      <c r="Q612" s="57">
        <v>1.0249010000000001</v>
      </c>
      <c r="R612" s="57">
        <v>1.0298240000000001</v>
      </c>
      <c r="S612" s="57">
        <v>1.0298240000000001</v>
      </c>
      <c r="T612" s="57">
        <v>1.0328630000000001</v>
      </c>
      <c r="U612" s="57">
        <v>1.0328630000000001</v>
      </c>
      <c r="V612" s="57">
        <v>1.0681510000000001</v>
      </c>
      <c r="W612" s="57">
        <v>1.0841829999999999</v>
      </c>
      <c r="X612" s="57">
        <v>1.0841829999999999</v>
      </c>
      <c r="Y612" s="57">
        <v>1.0720080000000001</v>
      </c>
      <c r="Z612" s="57">
        <v>1.0720080000000001</v>
      </c>
      <c r="AA612" s="57">
        <v>0.99788200000000005</v>
      </c>
      <c r="AB612" s="57">
        <v>0.99788200000000005</v>
      </c>
      <c r="AC612" s="57">
        <v>1.00335</v>
      </c>
      <c r="AD612" s="57">
        <v>0.995452</v>
      </c>
      <c r="AE612" s="57">
        <v>1.087947</v>
      </c>
      <c r="AF612" s="57">
        <v>1.0019549999999999</v>
      </c>
      <c r="AG612" s="57">
        <v>1.0019549999999999</v>
      </c>
      <c r="AH612" s="57">
        <v>1.0374650000000001</v>
      </c>
      <c r="AI612" s="57">
        <v>1.0374650000000001</v>
      </c>
      <c r="AJ612" s="57">
        <v>0.99036100000000005</v>
      </c>
      <c r="AK612" s="57">
        <v>0.99036100000000005</v>
      </c>
      <c r="AL612" s="57">
        <v>1.0681510000000001</v>
      </c>
      <c r="AM612" s="57">
        <v>1.00335</v>
      </c>
      <c r="AN612" s="57">
        <v>1.00335</v>
      </c>
      <c r="AO612" s="57">
        <v>0.99788200000000005</v>
      </c>
      <c r="AP612" s="57">
        <v>1.038532</v>
      </c>
      <c r="AQ612" s="57">
        <v>1.038532</v>
      </c>
      <c r="AR612" s="57">
        <v>1.0013160000000001</v>
      </c>
      <c r="AS612" s="57">
        <v>1.0013160000000001</v>
      </c>
      <c r="AT612" s="57">
        <v>1.0298240000000001</v>
      </c>
    </row>
    <row r="613" spans="1:46" x14ac:dyDescent="0.25">
      <c r="A613" s="65">
        <v>2021</v>
      </c>
      <c r="B613" s="65">
        <v>12</v>
      </c>
      <c r="C613" s="63">
        <v>26</v>
      </c>
      <c r="D613" s="64">
        <v>12</v>
      </c>
      <c r="E613" s="5">
        <v>1.0328630000000001</v>
      </c>
      <c r="F613" s="57">
        <v>1.0328630000000001</v>
      </c>
      <c r="G613" s="57">
        <v>0.99448000000000003</v>
      </c>
      <c r="H613" s="57">
        <v>0.99447700000000006</v>
      </c>
      <c r="I613" s="57">
        <v>0.99551199999999995</v>
      </c>
      <c r="J613" s="57">
        <v>0.99551199999999995</v>
      </c>
      <c r="K613" s="57">
        <v>0.99788200000000005</v>
      </c>
      <c r="L613" s="57">
        <v>0.99788200000000005</v>
      </c>
      <c r="M613" s="57">
        <v>1.0374650000000001</v>
      </c>
      <c r="N613" s="57">
        <v>1.0374650000000001</v>
      </c>
      <c r="O613" s="57">
        <v>1.0298240000000001</v>
      </c>
      <c r="P613" s="57">
        <v>1.0298240000000001</v>
      </c>
      <c r="Q613" s="57">
        <v>1.0249010000000001</v>
      </c>
      <c r="R613" s="57">
        <v>1.0298240000000001</v>
      </c>
      <c r="S613" s="57">
        <v>1.0298240000000001</v>
      </c>
      <c r="T613" s="57">
        <v>1.0328630000000001</v>
      </c>
      <c r="U613" s="57">
        <v>1.0328630000000001</v>
      </c>
      <c r="V613" s="57">
        <v>1.0681510000000001</v>
      </c>
      <c r="W613" s="57">
        <v>1.0841829999999999</v>
      </c>
      <c r="X613" s="57">
        <v>1.0841829999999999</v>
      </c>
      <c r="Y613" s="57">
        <v>1.0720080000000001</v>
      </c>
      <c r="Z613" s="57">
        <v>1.0720080000000001</v>
      </c>
      <c r="AA613" s="57">
        <v>0.99788200000000005</v>
      </c>
      <c r="AB613" s="57">
        <v>0.99788200000000005</v>
      </c>
      <c r="AC613" s="57">
        <v>1.00335</v>
      </c>
      <c r="AD613" s="57">
        <v>0.995452</v>
      </c>
      <c r="AE613" s="57">
        <v>1.087947</v>
      </c>
      <c r="AF613" s="57">
        <v>1.0019549999999999</v>
      </c>
      <c r="AG613" s="57">
        <v>1.0019549999999999</v>
      </c>
      <c r="AH613" s="57">
        <v>1.0374650000000001</v>
      </c>
      <c r="AI613" s="57">
        <v>1.0374650000000001</v>
      </c>
      <c r="AJ613" s="57">
        <v>0.99036100000000005</v>
      </c>
      <c r="AK613" s="57">
        <v>0.99036100000000005</v>
      </c>
      <c r="AL613" s="57">
        <v>1.0681510000000001</v>
      </c>
      <c r="AM613" s="57">
        <v>1.00335</v>
      </c>
      <c r="AN613" s="57">
        <v>1.00335</v>
      </c>
      <c r="AO613" s="57">
        <v>0.99788200000000005</v>
      </c>
      <c r="AP613" s="57">
        <v>1.038532</v>
      </c>
      <c r="AQ613" s="57">
        <v>1.038532</v>
      </c>
      <c r="AR613" s="57">
        <v>1.0013160000000001</v>
      </c>
      <c r="AS613" s="57">
        <v>1.0013160000000001</v>
      </c>
      <c r="AT613" s="57">
        <v>1.0298240000000001</v>
      </c>
    </row>
    <row r="614" spans="1:46" x14ac:dyDescent="0.25">
      <c r="A614" s="65">
        <v>2021</v>
      </c>
      <c r="B614" s="65">
        <v>12</v>
      </c>
      <c r="C614" s="63">
        <v>26</v>
      </c>
      <c r="D614" s="64">
        <v>13</v>
      </c>
      <c r="E614" s="5">
        <v>1.0328630000000001</v>
      </c>
      <c r="F614" s="57">
        <v>1.0328630000000001</v>
      </c>
      <c r="G614" s="57">
        <v>0.99448000000000003</v>
      </c>
      <c r="H614" s="57">
        <v>0.99447700000000006</v>
      </c>
      <c r="I614" s="57">
        <v>0.99551199999999995</v>
      </c>
      <c r="J614" s="57">
        <v>0.99551199999999995</v>
      </c>
      <c r="K614" s="57">
        <v>0.99788200000000005</v>
      </c>
      <c r="L614" s="57">
        <v>0.99788200000000005</v>
      </c>
      <c r="M614" s="57">
        <v>1.0374650000000001</v>
      </c>
      <c r="N614" s="57">
        <v>1.0374650000000001</v>
      </c>
      <c r="O614" s="57">
        <v>1.0298240000000001</v>
      </c>
      <c r="P614" s="57">
        <v>1.0298240000000001</v>
      </c>
      <c r="Q614" s="57">
        <v>1.0249010000000001</v>
      </c>
      <c r="R614" s="57">
        <v>1.0298240000000001</v>
      </c>
      <c r="S614" s="57">
        <v>1.0298240000000001</v>
      </c>
      <c r="T614" s="57">
        <v>1.0328630000000001</v>
      </c>
      <c r="U614" s="57">
        <v>1.0328630000000001</v>
      </c>
      <c r="V614" s="57">
        <v>1.0681510000000001</v>
      </c>
      <c r="W614" s="57">
        <v>1.0841829999999999</v>
      </c>
      <c r="X614" s="57">
        <v>1.0841829999999999</v>
      </c>
      <c r="Y614" s="57">
        <v>1.0720080000000001</v>
      </c>
      <c r="Z614" s="57">
        <v>1.0720080000000001</v>
      </c>
      <c r="AA614" s="57">
        <v>0.99788200000000005</v>
      </c>
      <c r="AB614" s="57">
        <v>0.99788200000000005</v>
      </c>
      <c r="AC614" s="57">
        <v>1.00335</v>
      </c>
      <c r="AD614" s="57">
        <v>0.995452</v>
      </c>
      <c r="AE614" s="57">
        <v>1.087947</v>
      </c>
      <c r="AF614" s="57">
        <v>1.0019549999999999</v>
      </c>
      <c r="AG614" s="57">
        <v>1.0019549999999999</v>
      </c>
      <c r="AH614" s="57">
        <v>1.0374650000000001</v>
      </c>
      <c r="AI614" s="57">
        <v>1.0374650000000001</v>
      </c>
      <c r="AJ614" s="57">
        <v>0.99036100000000005</v>
      </c>
      <c r="AK614" s="57">
        <v>0.99036100000000005</v>
      </c>
      <c r="AL614" s="57">
        <v>1.0681510000000001</v>
      </c>
      <c r="AM614" s="57">
        <v>1.00335</v>
      </c>
      <c r="AN614" s="57">
        <v>1.00335</v>
      </c>
      <c r="AO614" s="57">
        <v>0.99788200000000005</v>
      </c>
      <c r="AP614" s="57">
        <v>1.038532</v>
      </c>
      <c r="AQ614" s="57">
        <v>1.038532</v>
      </c>
      <c r="AR614" s="57">
        <v>1.0013160000000001</v>
      </c>
      <c r="AS614" s="57">
        <v>1.0013160000000001</v>
      </c>
      <c r="AT614" s="57">
        <v>1.0298240000000001</v>
      </c>
    </row>
    <row r="615" spans="1:46" x14ac:dyDescent="0.25">
      <c r="A615" s="65">
        <v>2021</v>
      </c>
      <c r="B615" s="65">
        <v>12</v>
      </c>
      <c r="C615" s="63">
        <v>26</v>
      </c>
      <c r="D615" s="64">
        <v>14</v>
      </c>
      <c r="E615" s="5">
        <v>1.0328630000000001</v>
      </c>
      <c r="F615" s="57">
        <v>1.0328630000000001</v>
      </c>
      <c r="G615" s="57">
        <v>0.99448000000000003</v>
      </c>
      <c r="H615" s="57">
        <v>0.99447700000000006</v>
      </c>
      <c r="I615" s="57">
        <v>0.99551199999999995</v>
      </c>
      <c r="J615" s="57">
        <v>0.99551199999999995</v>
      </c>
      <c r="K615" s="57">
        <v>0.99788200000000005</v>
      </c>
      <c r="L615" s="57">
        <v>0.99788200000000005</v>
      </c>
      <c r="M615" s="57">
        <v>1.0374650000000001</v>
      </c>
      <c r="N615" s="57">
        <v>1.0374650000000001</v>
      </c>
      <c r="O615" s="57">
        <v>1.0298240000000001</v>
      </c>
      <c r="P615" s="57">
        <v>1.0298240000000001</v>
      </c>
      <c r="Q615" s="57">
        <v>1.0249010000000001</v>
      </c>
      <c r="R615" s="57">
        <v>1.0298240000000001</v>
      </c>
      <c r="S615" s="57">
        <v>1.0298240000000001</v>
      </c>
      <c r="T615" s="57">
        <v>1.0328630000000001</v>
      </c>
      <c r="U615" s="57">
        <v>1.0328630000000001</v>
      </c>
      <c r="V615" s="57">
        <v>1.0681510000000001</v>
      </c>
      <c r="W615" s="57">
        <v>1.0841829999999999</v>
      </c>
      <c r="X615" s="57">
        <v>1.0841829999999999</v>
      </c>
      <c r="Y615" s="57">
        <v>1.0720080000000001</v>
      </c>
      <c r="Z615" s="57">
        <v>1.0720080000000001</v>
      </c>
      <c r="AA615" s="57">
        <v>0.99788200000000005</v>
      </c>
      <c r="AB615" s="57">
        <v>0.99788200000000005</v>
      </c>
      <c r="AC615" s="57">
        <v>1.00335</v>
      </c>
      <c r="AD615" s="57">
        <v>0.995452</v>
      </c>
      <c r="AE615" s="57">
        <v>1.087947</v>
      </c>
      <c r="AF615" s="57">
        <v>1.0019549999999999</v>
      </c>
      <c r="AG615" s="57">
        <v>1.0019549999999999</v>
      </c>
      <c r="AH615" s="57">
        <v>1.0374650000000001</v>
      </c>
      <c r="AI615" s="57">
        <v>1.0374650000000001</v>
      </c>
      <c r="AJ615" s="57">
        <v>0.99036100000000005</v>
      </c>
      <c r="AK615" s="57">
        <v>0.99036100000000005</v>
      </c>
      <c r="AL615" s="57">
        <v>1.0681510000000001</v>
      </c>
      <c r="AM615" s="57">
        <v>1.00335</v>
      </c>
      <c r="AN615" s="57">
        <v>1.00335</v>
      </c>
      <c r="AO615" s="57">
        <v>0.99788200000000005</v>
      </c>
      <c r="AP615" s="57">
        <v>1.038532</v>
      </c>
      <c r="AQ615" s="57">
        <v>1.038532</v>
      </c>
      <c r="AR615" s="57">
        <v>1.0013160000000001</v>
      </c>
      <c r="AS615" s="57">
        <v>1.0013160000000001</v>
      </c>
      <c r="AT615" s="57">
        <v>1.0298240000000001</v>
      </c>
    </row>
    <row r="616" spans="1:46" x14ac:dyDescent="0.25">
      <c r="A616" s="65">
        <v>2021</v>
      </c>
      <c r="B616" s="65">
        <v>12</v>
      </c>
      <c r="C616" s="63">
        <v>26</v>
      </c>
      <c r="D616" s="64">
        <v>15</v>
      </c>
      <c r="E616" s="5">
        <v>1.0328630000000001</v>
      </c>
      <c r="F616" s="57">
        <v>1.0328630000000001</v>
      </c>
      <c r="G616" s="57">
        <v>0.99448000000000003</v>
      </c>
      <c r="H616" s="57">
        <v>0.99447700000000006</v>
      </c>
      <c r="I616" s="57">
        <v>0.99551199999999995</v>
      </c>
      <c r="J616" s="57">
        <v>0.99551199999999995</v>
      </c>
      <c r="K616" s="57">
        <v>0.99788200000000005</v>
      </c>
      <c r="L616" s="57">
        <v>0.99788200000000005</v>
      </c>
      <c r="M616" s="57">
        <v>1.0374650000000001</v>
      </c>
      <c r="N616" s="57">
        <v>1.0374650000000001</v>
      </c>
      <c r="O616" s="57">
        <v>1.0298240000000001</v>
      </c>
      <c r="P616" s="57">
        <v>1.0298240000000001</v>
      </c>
      <c r="Q616" s="57">
        <v>1.0249010000000001</v>
      </c>
      <c r="R616" s="57">
        <v>1.0298240000000001</v>
      </c>
      <c r="S616" s="57">
        <v>1.0298240000000001</v>
      </c>
      <c r="T616" s="57">
        <v>1.0328630000000001</v>
      </c>
      <c r="U616" s="57">
        <v>1.0328630000000001</v>
      </c>
      <c r="V616" s="57">
        <v>1.0681510000000001</v>
      </c>
      <c r="W616" s="57">
        <v>1.0841829999999999</v>
      </c>
      <c r="X616" s="57">
        <v>1.0841829999999999</v>
      </c>
      <c r="Y616" s="57">
        <v>1.0720080000000001</v>
      </c>
      <c r="Z616" s="57">
        <v>1.0720080000000001</v>
      </c>
      <c r="AA616" s="57">
        <v>0.99788200000000005</v>
      </c>
      <c r="AB616" s="57">
        <v>0.99788200000000005</v>
      </c>
      <c r="AC616" s="57">
        <v>1.00335</v>
      </c>
      <c r="AD616" s="57">
        <v>0.995452</v>
      </c>
      <c r="AE616" s="57">
        <v>1.087947</v>
      </c>
      <c r="AF616" s="57">
        <v>1.0019549999999999</v>
      </c>
      <c r="AG616" s="57">
        <v>1.0019549999999999</v>
      </c>
      <c r="AH616" s="57">
        <v>1.0374650000000001</v>
      </c>
      <c r="AI616" s="57">
        <v>1.0374650000000001</v>
      </c>
      <c r="AJ616" s="57">
        <v>0.99036100000000005</v>
      </c>
      <c r="AK616" s="57">
        <v>0.99036100000000005</v>
      </c>
      <c r="AL616" s="57">
        <v>1.0681510000000001</v>
      </c>
      <c r="AM616" s="57">
        <v>1.00335</v>
      </c>
      <c r="AN616" s="57">
        <v>1.00335</v>
      </c>
      <c r="AO616" s="57">
        <v>0.99788200000000005</v>
      </c>
      <c r="AP616" s="57">
        <v>1.038532</v>
      </c>
      <c r="AQ616" s="57">
        <v>1.038532</v>
      </c>
      <c r="AR616" s="57">
        <v>1.0013160000000001</v>
      </c>
      <c r="AS616" s="57">
        <v>1.0013160000000001</v>
      </c>
      <c r="AT616" s="57">
        <v>1.0298240000000001</v>
      </c>
    </row>
    <row r="617" spans="1:46" x14ac:dyDescent="0.25">
      <c r="A617" s="65">
        <v>2021</v>
      </c>
      <c r="B617" s="65">
        <v>12</v>
      </c>
      <c r="C617" s="63">
        <v>26</v>
      </c>
      <c r="D617" s="64">
        <v>16</v>
      </c>
      <c r="E617" s="5">
        <v>1.0328630000000001</v>
      </c>
      <c r="F617" s="57">
        <v>1.0328630000000001</v>
      </c>
      <c r="G617" s="57">
        <v>0.99448000000000003</v>
      </c>
      <c r="H617" s="57">
        <v>0.99447700000000006</v>
      </c>
      <c r="I617" s="57">
        <v>0.99551199999999995</v>
      </c>
      <c r="J617" s="57">
        <v>0.99551199999999995</v>
      </c>
      <c r="K617" s="57">
        <v>0.99788200000000005</v>
      </c>
      <c r="L617" s="57">
        <v>0.99788200000000005</v>
      </c>
      <c r="M617" s="57">
        <v>1.0374650000000001</v>
      </c>
      <c r="N617" s="57">
        <v>1.0374650000000001</v>
      </c>
      <c r="O617" s="57">
        <v>1.0298240000000001</v>
      </c>
      <c r="P617" s="57">
        <v>1.0298240000000001</v>
      </c>
      <c r="Q617" s="57">
        <v>1.0249010000000001</v>
      </c>
      <c r="R617" s="57">
        <v>1.0298240000000001</v>
      </c>
      <c r="S617" s="57">
        <v>1.0298240000000001</v>
      </c>
      <c r="T617" s="57">
        <v>1.0328630000000001</v>
      </c>
      <c r="U617" s="57">
        <v>1.0328630000000001</v>
      </c>
      <c r="V617" s="57">
        <v>1.0681510000000001</v>
      </c>
      <c r="W617" s="57">
        <v>1.0841829999999999</v>
      </c>
      <c r="X617" s="57">
        <v>1.0841829999999999</v>
      </c>
      <c r="Y617" s="57">
        <v>1.0720080000000001</v>
      </c>
      <c r="Z617" s="57">
        <v>1.0720080000000001</v>
      </c>
      <c r="AA617" s="57">
        <v>0.99788200000000005</v>
      </c>
      <c r="AB617" s="57">
        <v>0.99788200000000005</v>
      </c>
      <c r="AC617" s="57">
        <v>1.00335</v>
      </c>
      <c r="AD617" s="57">
        <v>0.995452</v>
      </c>
      <c r="AE617" s="57">
        <v>1.087947</v>
      </c>
      <c r="AF617" s="57">
        <v>1.0019549999999999</v>
      </c>
      <c r="AG617" s="57">
        <v>1.0019549999999999</v>
      </c>
      <c r="AH617" s="57">
        <v>1.0374650000000001</v>
      </c>
      <c r="AI617" s="57">
        <v>1.0374650000000001</v>
      </c>
      <c r="AJ617" s="57">
        <v>0.99036100000000005</v>
      </c>
      <c r="AK617" s="57">
        <v>0.99036100000000005</v>
      </c>
      <c r="AL617" s="57">
        <v>1.0681510000000001</v>
      </c>
      <c r="AM617" s="57">
        <v>1.00335</v>
      </c>
      <c r="AN617" s="57">
        <v>1.00335</v>
      </c>
      <c r="AO617" s="57">
        <v>0.99788200000000005</v>
      </c>
      <c r="AP617" s="57">
        <v>1.038532</v>
      </c>
      <c r="AQ617" s="57">
        <v>1.038532</v>
      </c>
      <c r="AR617" s="57">
        <v>1.0013160000000001</v>
      </c>
      <c r="AS617" s="57">
        <v>1.0013160000000001</v>
      </c>
      <c r="AT617" s="57">
        <v>1.0298240000000001</v>
      </c>
    </row>
    <row r="618" spans="1:46" x14ac:dyDescent="0.25">
      <c r="A618" s="65">
        <v>2021</v>
      </c>
      <c r="B618" s="65">
        <v>12</v>
      </c>
      <c r="C618" s="63">
        <v>26</v>
      </c>
      <c r="D618" s="64">
        <v>17</v>
      </c>
      <c r="E618" s="5">
        <v>1.0328630000000001</v>
      </c>
      <c r="F618" s="57">
        <v>1.0328630000000001</v>
      </c>
      <c r="G618" s="57">
        <v>0.99448000000000003</v>
      </c>
      <c r="H618" s="57">
        <v>0.99447700000000006</v>
      </c>
      <c r="I618" s="57">
        <v>0.99551199999999995</v>
      </c>
      <c r="J618" s="57">
        <v>0.99551199999999995</v>
      </c>
      <c r="K618" s="57">
        <v>0.99788200000000005</v>
      </c>
      <c r="L618" s="57">
        <v>0.99788200000000005</v>
      </c>
      <c r="M618" s="57">
        <v>1.0374650000000001</v>
      </c>
      <c r="N618" s="57">
        <v>1.0374650000000001</v>
      </c>
      <c r="O618" s="57">
        <v>1.0298240000000001</v>
      </c>
      <c r="P618" s="57">
        <v>1.0298240000000001</v>
      </c>
      <c r="Q618" s="57">
        <v>1.0249010000000001</v>
      </c>
      <c r="R618" s="57">
        <v>1.0298240000000001</v>
      </c>
      <c r="S618" s="57">
        <v>1.0298240000000001</v>
      </c>
      <c r="T618" s="57">
        <v>1.0328630000000001</v>
      </c>
      <c r="U618" s="57">
        <v>1.0328630000000001</v>
      </c>
      <c r="V618" s="57">
        <v>1.0681510000000001</v>
      </c>
      <c r="W618" s="57">
        <v>1.0841829999999999</v>
      </c>
      <c r="X618" s="57">
        <v>1.0841829999999999</v>
      </c>
      <c r="Y618" s="57">
        <v>1.0720080000000001</v>
      </c>
      <c r="Z618" s="57">
        <v>1.0720080000000001</v>
      </c>
      <c r="AA618" s="57">
        <v>0.99788200000000005</v>
      </c>
      <c r="AB618" s="57">
        <v>0.99788200000000005</v>
      </c>
      <c r="AC618" s="57">
        <v>1.00335</v>
      </c>
      <c r="AD618" s="57">
        <v>0.995452</v>
      </c>
      <c r="AE618" s="57">
        <v>1.087947</v>
      </c>
      <c r="AF618" s="57">
        <v>1.0019549999999999</v>
      </c>
      <c r="AG618" s="57">
        <v>1.0019549999999999</v>
      </c>
      <c r="AH618" s="57">
        <v>1.0374650000000001</v>
      </c>
      <c r="AI618" s="57">
        <v>1.0374650000000001</v>
      </c>
      <c r="AJ618" s="57">
        <v>0.99036100000000005</v>
      </c>
      <c r="AK618" s="57">
        <v>0.99036100000000005</v>
      </c>
      <c r="AL618" s="57">
        <v>1.0681510000000001</v>
      </c>
      <c r="AM618" s="57">
        <v>1.00335</v>
      </c>
      <c r="AN618" s="57">
        <v>1.00335</v>
      </c>
      <c r="AO618" s="57">
        <v>0.99788200000000005</v>
      </c>
      <c r="AP618" s="57">
        <v>1.038532</v>
      </c>
      <c r="AQ618" s="57">
        <v>1.038532</v>
      </c>
      <c r="AR618" s="57">
        <v>1.0013160000000001</v>
      </c>
      <c r="AS618" s="57">
        <v>1.0013160000000001</v>
      </c>
      <c r="AT618" s="57">
        <v>1.0298240000000001</v>
      </c>
    </row>
    <row r="619" spans="1:46" x14ac:dyDescent="0.25">
      <c r="A619" s="65">
        <v>2021</v>
      </c>
      <c r="B619" s="65">
        <v>12</v>
      </c>
      <c r="C619" s="63">
        <v>26</v>
      </c>
      <c r="D619" s="64">
        <v>18</v>
      </c>
      <c r="E619" s="5">
        <v>1.0328630000000001</v>
      </c>
      <c r="F619" s="57">
        <v>1.0328630000000001</v>
      </c>
      <c r="G619" s="57">
        <v>0.99448000000000003</v>
      </c>
      <c r="H619" s="57">
        <v>0.99447700000000006</v>
      </c>
      <c r="I619" s="57">
        <v>0.99551199999999995</v>
      </c>
      <c r="J619" s="57">
        <v>0.99551199999999995</v>
      </c>
      <c r="K619" s="57">
        <v>0.99788200000000005</v>
      </c>
      <c r="L619" s="57">
        <v>0.99788200000000005</v>
      </c>
      <c r="M619" s="57">
        <v>1.0374650000000001</v>
      </c>
      <c r="N619" s="57">
        <v>1.0374650000000001</v>
      </c>
      <c r="O619" s="57">
        <v>1.0298240000000001</v>
      </c>
      <c r="P619" s="57">
        <v>1.0298240000000001</v>
      </c>
      <c r="Q619" s="57">
        <v>1.0249010000000001</v>
      </c>
      <c r="R619" s="57">
        <v>1.0298240000000001</v>
      </c>
      <c r="S619" s="57">
        <v>1.0298240000000001</v>
      </c>
      <c r="T619" s="57">
        <v>1.0328630000000001</v>
      </c>
      <c r="U619" s="57">
        <v>1.0328630000000001</v>
      </c>
      <c r="V619" s="57">
        <v>1.0681510000000001</v>
      </c>
      <c r="W619" s="57">
        <v>1.0841829999999999</v>
      </c>
      <c r="X619" s="57">
        <v>1.0841829999999999</v>
      </c>
      <c r="Y619" s="57">
        <v>1.0720080000000001</v>
      </c>
      <c r="Z619" s="57">
        <v>1.0720080000000001</v>
      </c>
      <c r="AA619" s="57">
        <v>0.99788200000000005</v>
      </c>
      <c r="AB619" s="57">
        <v>0.99788200000000005</v>
      </c>
      <c r="AC619" s="57">
        <v>1.00335</v>
      </c>
      <c r="AD619" s="57">
        <v>0.995452</v>
      </c>
      <c r="AE619" s="57">
        <v>1.087947</v>
      </c>
      <c r="AF619" s="57">
        <v>1.0019549999999999</v>
      </c>
      <c r="AG619" s="57">
        <v>1.0019549999999999</v>
      </c>
      <c r="AH619" s="57">
        <v>1.0374650000000001</v>
      </c>
      <c r="AI619" s="57">
        <v>1.0374650000000001</v>
      </c>
      <c r="AJ619" s="57">
        <v>0.99036100000000005</v>
      </c>
      <c r="AK619" s="57">
        <v>0.99036100000000005</v>
      </c>
      <c r="AL619" s="57">
        <v>1.0681510000000001</v>
      </c>
      <c r="AM619" s="57">
        <v>1.00335</v>
      </c>
      <c r="AN619" s="57">
        <v>1.00335</v>
      </c>
      <c r="AO619" s="57">
        <v>0.99788200000000005</v>
      </c>
      <c r="AP619" s="57">
        <v>1.038532</v>
      </c>
      <c r="AQ619" s="57">
        <v>1.038532</v>
      </c>
      <c r="AR619" s="57">
        <v>1.0013160000000001</v>
      </c>
      <c r="AS619" s="57">
        <v>1.0013160000000001</v>
      </c>
      <c r="AT619" s="57">
        <v>1.0298240000000001</v>
      </c>
    </row>
    <row r="620" spans="1:46" x14ac:dyDescent="0.25">
      <c r="A620" s="65">
        <v>2021</v>
      </c>
      <c r="B620" s="65">
        <v>12</v>
      </c>
      <c r="C620" s="63">
        <v>26</v>
      </c>
      <c r="D620" s="64">
        <v>19</v>
      </c>
      <c r="E620" s="5">
        <v>1.0328630000000001</v>
      </c>
      <c r="F620" s="57">
        <v>1.0328630000000001</v>
      </c>
      <c r="G620" s="57">
        <v>0.99448000000000003</v>
      </c>
      <c r="H620" s="57">
        <v>0.99447700000000006</v>
      </c>
      <c r="I620" s="57">
        <v>0.99551199999999995</v>
      </c>
      <c r="J620" s="57">
        <v>0.99551199999999995</v>
      </c>
      <c r="K620" s="57">
        <v>0.99788200000000005</v>
      </c>
      <c r="L620" s="57">
        <v>0.99788200000000005</v>
      </c>
      <c r="M620" s="57">
        <v>1.0374650000000001</v>
      </c>
      <c r="N620" s="57">
        <v>1.0374650000000001</v>
      </c>
      <c r="O620" s="57">
        <v>1.0298240000000001</v>
      </c>
      <c r="P620" s="57">
        <v>1.0298240000000001</v>
      </c>
      <c r="Q620" s="57">
        <v>1.0249010000000001</v>
      </c>
      <c r="R620" s="57">
        <v>1.0298240000000001</v>
      </c>
      <c r="S620" s="57">
        <v>1.0298240000000001</v>
      </c>
      <c r="T620" s="57">
        <v>1.0328630000000001</v>
      </c>
      <c r="U620" s="57">
        <v>1.0328630000000001</v>
      </c>
      <c r="V620" s="57">
        <v>1.0681510000000001</v>
      </c>
      <c r="W620" s="57">
        <v>1.0841829999999999</v>
      </c>
      <c r="X620" s="57">
        <v>1.0841829999999999</v>
      </c>
      <c r="Y620" s="57">
        <v>1.0720080000000001</v>
      </c>
      <c r="Z620" s="57">
        <v>1.0720080000000001</v>
      </c>
      <c r="AA620" s="57">
        <v>0.99788200000000005</v>
      </c>
      <c r="AB620" s="57">
        <v>0.99788200000000005</v>
      </c>
      <c r="AC620" s="57">
        <v>1.00335</v>
      </c>
      <c r="AD620" s="57">
        <v>0.995452</v>
      </c>
      <c r="AE620" s="57">
        <v>1.087947</v>
      </c>
      <c r="AF620" s="57">
        <v>1.0019549999999999</v>
      </c>
      <c r="AG620" s="57">
        <v>1.0019549999999999</v>
      </c>
      <c r="AH620" s="57">
        <v>1.0374650000000001</v>
      </c>
      <c r="AI620" s="57">
        <v>1.0374650000000001</v>
      </c>
      <c r="AJ620" s="57">
        <v>0.99036100000000005</v>
      </c>
      <c r="AK620" s="57">
        <v>0.99036100000000005</v>
      </c>
      <c r="AL620" s="57">
        <v>1.0681510000000001</v>
      </c>
      <c r="AM620" s="57">
        <v>1.00335</v>
      </c>
      <c r="AN620" s="57">
        <v>1.00335</v>
      </c>
      <c r="AO620" s="57">
        <v>0.99788200000000005</v>
      </c>
      <c r="AP620" s="57">
        <v>1.038532</v>
      </c>
      <c r="AQ620" s="57">
        <v>1.038532</v>
      </c>
      <c r="AR620" s="57">
        <v>1.0013160000000001</v>
      </c>
      <c r="AS620" s="57">
        <v>1.0013160000000001</v>
      </c>
      <c r="AT620" s="57">
        <v>1.0298240000000001</v>
      </c>
    </row>
    <row r="621" spans="1:46" x14ac:dyDescent="0.25">
      <c r="A621" s="65">
        <v>2021</v>
      </c>
      <c r="B621" s="65">
        <v>12</v>
      </c>
      <c r="C621" s="63">
        <v>26</v>
      </c>
      <c r="D621" s="64">
        <v>20</v>
      </c>
      <c r="E621" s="5">
        <v>1.0328630000000001</v>
      </c>
      <c r="F621" s="57">
        <v>1.0328630000000001</v>
      </c>
      <c r="G621" s="57">
        <v>0.99448000000000003</v>
      </c>
      <c r="H621" s="57">
        <v>0.99447700000000006</v>
      </c>
      <c r="I621" s="57">
        <v>0.99551199999999995</v>
      </c>
      <c r="J621" s="57">
        <v>0.99551199999999995</v>
      </c>
      <c r="K621" s="57">
        <v>0.99788200000000005</v>
      </c>
      <c r="L621" s="57">
        <v>0.99788200000000005</v>
      </c>
      <c r="M621" s="57">
        <v>1.0374650000000001</v>
      </c>
      <c r="N621" s="57">
        <v>1.0374650000000001</v>
      </c>
      <c r="O621" s="57">
        <v>1.0298240000000001</v>
      </c>
      <c r="P621" s="57">
        <v>1.0298240000000001</v>
      </c>
      <c r="Q621" s="57">
        <v>1.0249010000000001</v>
      </c>
      <c r="R621" s="57">
        <v>1.0298240000000001</v>
      </c>
      <c r="S621" s="57">
        <v>1.0298240000000001</v>
      </c>
      <c r="T621" s="57">
        <v>1.0328630000000001</v>
      </c>
      <c r="U621" s="57">
        <v>1.0328630000000001</v>
      </c>
      <c r="V621" s="57">
        <v>1.0681510000000001</v>
      </c>
      <c r="W621" s="57">
        <v>1.0841829999999999</v>
      </c>
      <c r="X621" s="57">
        <v>1.0841829999999999</v>
      </c>
      <c r="Y621" s="57">
        <v>1.0720080000000001</v>
      </c>
      <c r="Z621" s="57">
        <v>1.0720080000000001</v>
      </c>
      <c r="AA621" s="57">
        <v>0.99788200000000005</v>
      </c>
      <c r="AB621" s="57">
        <v>0.99788200000000005</v>
      </c>
      <c r="AC621" s="57">
        <v>1.00335</v>
      </c>
      <c r="AD621" s="57">
        <v>0.995452</v>
      </c>
      <c r="AE621" s="57">
        <v>1.087947</v>
      </c>
      <c r="AF621" s="57">
        <v>1.0019549999999999</v>
      </c>
      <c r="AG621" s="57">
        <v>1.0019549999999999</v>
      </c>
      <c r="AH621" s="57">
        <v>1.0374650000000001</v>
      </c>
      <c r="AI621" s="57">
        <v>1.0374650000000001</v>
      </c>
      <c r="AJ621" s="57">
        <v>0.99036100000000005</v>
      </c>
      <c r="AK621" s="57">
        <v>0.99036100000000005</v>
      </c>
      <c r="AL621" s="57">
        <v>1.0681510000000001</v>
      </c>
      <c r="AM621" s="57">
        <v>1.00335</v>
      </c>
      <c r="AN621" s="57">
        <v>1.00335</v>
      </c>
      <c r="AO621" s="57">
        <v>0.99788200000000005</v>
      </c>
      <c r="AP621" s="57">
        <v>1.038532</v>
      </c>
      <c r="AQ621" s="57">
        <v>1.038532</v>
      </c>
      <c r="AR621" s="57">
        <v>1.0013160000000001</v>
      </c>
      <c r="AS621" s="57">
        <v>1.0013160000000001</v>
      </c>
      <c r="AT621" s="57">
        <v>1.0298240000000001</v>
      </c>
    </row>
    <row r="622" spans="1:46" x14ac:dyDescent="0.25">
      <c r="A622" s="65">
        <v>2021</v>
      </c>
      <c r="B622" s="65">
        <v>12</v>
      </c>
      <c r="C622" s="63">
        <v>26</v>
      </c>
      <c r="D622" s="64">
        <v>21</v>
      </c>
      <c r="E622" s="5">
        <v>1.0328630000000001</v>
      </c>
      <c r="F622" s="57">
        <v>1.0328630000000001</v>
      </c>
      <c r="G622" s="57">
        <v>0.99448000000000003</v>
      </c>
      <c r="H622" s="57">
        <v>0.99447700000000006</v>
      </c>
      <c r="I622" s="57">
        <v>0.99551199999999995</v>
      </c>
      <c r="J622" s="57">
        <v>0.99551199999999995</v>
      </c>
      <c r="K622" s="57">
        <v>0.99788200000000005</v>
      </c>
      <c r="L622" s="57">
        <v>0.99788200000000005</v>
      </c>
      <c r="M622" s="57">
        <v>1.0374650000000001</v>
      </c>
      <c r="N622" s="57">
        <v>1.0374650000000001</v>
      </c>
      <c r="O622" s="57">
        <v>1.0298240000000001</v>
      </c>
      <c r="P622" s="57">
        <v>1.0298240000000001</v>
      </c>
      <c r="Q622" s="57">
        <v>1.0249010000000001</v>
      </c>
      <c r="R622" s="57">
        <v>1.0298240000000001</v>
      </c>
      <c r="S622" s="57">
        <v>1.0298240000000001</v>
      </c>
      <c r="T622" s="57">
        <v>1.0328630000000001</v>
      </c>
      <c r="U622" s="57">
        <v>1.0328630000000001</v>
      </c>
      <c r="V622" s="57">
        <v>1.0681510000000001</v>
      </c>
      <c r="W622" s="57">
        <v>1.0841829999999999</v>
      </c>
      <c r="X622" s="57">
        <v>1.0841829999999999</v>
      </c>
      <c r="Y622" s="57">
        <v>1.0720080000000001</v>
      </c>
      <c r="Z622" s="57">
        <v>1.0720080000000001</v>
      </c>
      <c r="AA622" s="57">
        <v>0.99788200000000005</v>
      </c>
      <c r="AB622" s="57">
        <v>0.99788200000000005</v>
      </c>
      <c r="AC622" s="57">
        <v>1.00335</v>
      </c>
      <c r="AD622" s="57">
        <v>0.995452</v>
      </c>
      <c r="AE622" s="57">
        <v>1.087947</v>
      </c>
      <c r="AF622" s="57">
        <v>1.0019549999999999</v>
      </c>
      <c r="AG622" s="57">
        <v>1.0019549999999999</v>
      </c>
      <c r="AH622" s="57">
        <v>1.0374650000000001</v>
      </c>
      <c r="AI622" s="57">
        <v>1.0374650000000001</v>
      </c>
      <c r="AJ622" s="57">
        <v>0.99036100000000005</v>
      </c>
      <c r="AK622" s="57">
        <v>0.99036100000000005</v>
      </c>
      <c r="AL622" s="57">
        <v>1.0681510000000001</v>
      </c>
      <c r="AM622" s="57">
        <v>1.00335</v>
      </c>
      <c r="AN622" s="57">
        <v>1.00335</v>
      </c>
      <c r="AO622" s="57">
        <v>0.99788200000000005</v>
      </c>
      <c r="AP622" s="57">
        <v>1.038532</v>
      </c>
      <c r="AQ622" s="57">
        <v>1.038532</v>
      </c>
      <c r="AR622" s="57">
        <v>1.0013160000000001</v>
      </c>
      <c r="AS622" s="57">
        <v>1.0013160000000001</v>
      </c>
      <c r="AT622" s="57">
        <v>1.0298240000000001</v>
      </c>
    </row>
    <row r="623" spans="1:46" x14ac:dyDescent="0.25">
      <c r="A623" s="65">
        <v>2021</v>
      </c>
      <c r="B623" s="65">
        <v>12</v>
      </c>
      <c r="C623" s="63">
        <v>26</v>
      </c>
      <c r="D623" s="64">
        <v>22</v>
      </c>
      <c r="E623" s="5">
        <v>1.0328630000000001</v>
      </c>
      <c r="F623" s="57">
        <v>1.0328630000000001</v>
      </c>
      <c r="G623" s="57">
        <v>0.99448000000000003</v>
      </c>
      <c r="H623" s="57">
        <v>0.99447700000000006</v>
      </c>
      <c r="I623" s="57">
        <v>0.99551199999999995</v>
      </c>
      <c r="J623" s="57">
        <v>0.99551199999999995</v>
      </c>
      <c r="K623" s="57">
        <v>0.99788200000000005</v>
      </c>
      <c r="L623" s="57">
        <v>0.99788200000000005</v>
      </c>
      <c r="M623" s="57">
        <v>1.0374650000000001</v>
      </c>
      <c r="N623" s="57">
        <v>1.0374650000000001</v>
      </c>
      <c r="O623" s="57">
        <v>1.0298240000000001</v>
      </c>
      <c r="P623" s="57">
        <v>1.0298240000000001</v>
      </c>
      <c r="Q623" s="57">
        <v>1.0249010000000001</v>
      </c>
      <c r="R623" s="57">
        <v>1.0298240000000001</v>
      </c>
      <c r="S623" s="57">
        <v>1.0298240000000001</v>
      </c>
      <c r="T623" s="57">
        <v>1.0328630000000001</v>
      </c>
      <c r="U623" s="57">
        <v>1.0328630000000001</v>
      </c>
      <c r="V623" s="57">
        <v>1.0681510000000001</v>
      </c>
      <c r="W623" s="57">
        <v>1.0841829999999999</v>
      </c>
      <c r="X623" s="57">
        <v>1.0841829999999999</v>
      </c>
      <c r="Y623" s="57">
        <v>1.0720080000000001</v>
      </c>
      <c r="Z623" s="57">
        <v>1.0720080000000001</v>
      </c>
      <c r="AA623" s="57">
        <v>0.99788200000000005</v>
      </c>
      <c r="AB623" s="57">
        <v>0.99788200000000005</v>
      </c>
      <c r="AC623" s="57">
        <v>1.00335</v>
      </c>
      <c r="AD623" s="57">
        <v>0.995452</v>
      </c>
      <c r="AE623" s="57">
        <v>1.087947</v>
      </c>
      <c r="AF623" s="57">
        <v>1.0019549999999999</v>
      </c>
      <c r="AG623" s="57">
        <v>1.0019549999999999</v>
      </c>
      <c r="AH623" s="57">
        <v>1.0374650000000001</v>
      </c>
      <c r="AI623" s="57">
        <v>1.0374650000000001</v>
      </c>
      <c r="AJ623" s="57">
        <v>0.99036100000000005</v>
      </c>
      <c r="AK623" s="57">
        <v>0.99036100000000005</v>
      </c>
      <c r="AL623" s="57">
        <v>1.0681510000000001</v>
      </c>
      <c r="AM623" s="57">
        <v>1.00335</v>
      </c>
      <c r="AN623" s="57">
        <v>1.00335</v>
      </c>
      <c r="AO623" s="57">
        <v>0.99788200000000005</v>
      </c>
      <c r="AP623" s="57">
        <v>1.038532</v>
      </c>
      <c r="AQ623" s="57">
        <v>1.038532</v>
      </c>
      <c r="AR623" s="57">
        <v>1.0013160000000001</v>
      </c>
      <c r="AS623" s="57">
        <v>1.0013160000000001</v>
      </c>
      <c r="AT623" s="57">
        <v>1.0298240000000001</v>
      </c>
    </row>
    <row r="624" spans="1:46" x14ac:dyDescent="0.25">
      <c r="A624" s="65">
        <v>2021</v>
      </c>
      <c r="B624" s="65">
        <v>12</v>
      </c>
      <c r="C624" s="63">
        <v>26</v>
      </c>
      <c r="D624" s="64">
        <v>23</v>
      </c>
      <c r="E624" s="5">
        <v>1.0328630000000001</v>
      </c>
      <c r="F624" s="57">
        <v>1.0328630000000001</v>
      </c>
      <c r="G624" s="57">
        <v>0.99448000000000003</v>
      </c>
      <c r="H624" s="57">
        <v>0.99447700000000006</v>
      </c>
      <c r="I624" s="57">
        <v>0.99551199999999995</v>
      </c>
      <c r="J624" s="57">
        <v>0.99551199999999995</v>
      </c>
      <c r="K624" s="57">
        <v>0.99788200000000005</v>
      </c>
      <c r="L624" s="57">
        <v>0.99788200000000005</v>
      </c>
      <c r="M624" s="57">
        <v>1.0374650000000001</v>
      </c>
      <c r="N624" s="57">
        <v>1.0374650000000001</v>
      </c>
      <c r="O624" s="57">
        <v>1.0298240000000001</v>
      </c>
      <c r="P624" s="57">
        <v>1.0298240000000001</v>
      </c>
      <c r="Q624" s="57">
        <v>1.0249010000000001</v>
      </c>
      <c r="R624" s="57">
        <v>1.0298240000000001</v>
      </c>
      <c r="S624" s="57">
        <v>1.0298240000000001</v>
      </c>
      <c r="T624" s="57">
        <v>1.0328630000000001</v>
      </c>
      <c r="U624" s="57">
        <v>1.0328630000000001</v>
      </c>
      <c r="V624" s="57">
        <v>1.0681510000000001</v>
      </c>
      <c r="W624" s="57">
        <v>1.0841829999999999</v>
      </c>
      <c r="X624" s="57">
        <v>1.0841829999999999</v>
      </c>
      <c r="Y624" s="57">
        <v>1.0720080000000001</v>
      </c>
      <c r="Z624" s="57">
        <v>1.0720080000000001</v>
      </c>
      <c r="AA624" s="57">
        <v>0.99788200000000005</v>
      </c>
      <c r="AB624" s="57">
        <v>0.99788200000000005</v>
      </c>
      <c r="AC624" s="57">
        <v>1.00335</v>
      </c>
      <c r="AD624" s="57">
        <v>0.995452</v>
      </c>
      <c r="AE624" s="57">
        <v>1.087947</v>
      </c>
      <c r="AF624" s="57">
        <v>1.0019549999999999</v>
      </c>
      <c r="AG624" s="57">
        <v>1.0019549999999999</v>
      </c>
      <c r="AH624" s="57">
        <v>1.0374650000000001</v>
      </c>
      <c r="AI624" s="57">
        <v>1.0374650000000001</v>
      </c>
      <c r="AJ624" s="57">
        <v>0.99036100000000005</v>
      </c>
      <c r="AK624" s="57">
        <v>0.99036100000000005</v>
      </c>
      <c r="AL624" s="57">
        <v>1.0681510000000001</v>
      </c>
      <c r="AM624" s="57">
        <v>1.00335</v>
      </c>
      <c r="AN624" s="57">
        <v>1.00335</v>
      </c>
      <c r="AO624" s="57">
        <v>0.99788200000000005</v>
      </c>
      <c r="AP624" s="57">
        <v>1.038532</v>
      </c>
      <c r="AQ624" s="57">
        <v>1.038532</v>
      </c>
      <c r="AR624" s="57">
        <v>1.0013160000000001</v>
      </c>
      <c r="AS624" s="57">
        <v>1.0013160000000001</v>
      </c>
      <c r="AT624" s="57">
        <v>1.0298240000000001</v>
      </c>
    </row>
    <row r="625" spans="1:46" x14ac:dyDescent="0.25">
      <c r="A625" s="65">
        <v>2021</v>
      </c>
      <c r="B625" s="65">
        <v>12</v>
      </c>
      <c r="C625" s="63">
        <v>26</v>
      </c>
      <c r="D625" s="64">
        <v>24</v>
      </c>
      <c r="E625" s="5">
        <v>1.0328630000000001</v>
      </c>
      <c r="F625" s="57">
        <v>1.0328630000000001</v>
      </c>
      <c r="G625" s="57">
        <v>0.99448000000000003</v>
      </c>
      <c r="H625" s="57">
        <v>0.99447700000000006</v>
      </c>
      <c r="I625" s="57">
        <v>0.99551199999999995</v>
      </c>
      <c r="J625" s="57">
        <v>0.99551199999999995</v>
      </c>
      <c r="K625" s="57">
        <v>0.99788200000000005</v>
      </c>
      <c r="L625" s="57">
        <v>0.99788200000000005</v>
      </c>
      <c r="M625" s="57">
        <v>1.0374650000000001</v>
      </c>
      <c r="N625" s="57">
        <v>1.0374650000000001</v>
      </c>
      <c r="O625" s="57">
        <v>1.0298240000000001</v>
      </c>
      <c r="P625" s="57">
        <v>1.0298240000000001</v>
      </c>
      <c r="Q625" s="57">
        <v>1.0249010000000001</v>
      </c>
      <c r="R625" s="57">
        <v>1.0298240000000001</v>
      </c>
      <c r="S625" s="57">
        <v>1.0298240000000001</v>
      </c>
      <c r="T625" s="57">
        <v>1.0328630000000001</v>
      </c>
      <c r="U625" s="57">
        <v>1.0328630000000001</v>
      </c>
      <c r="V625" s="57">
        <v>1.0681510000000001</v>
      </c>
      <c r="W625" s="57">
        <v>1.0841829999999999</v>
      </c>
      <c r="X625" s="57">
        <v>1.0841829999999999</v>
      </c>
      <c r="Y625" s="57">
        <v>1.0720080000000001</v>
      </c>
      <c r="Z625" s="57">
        <v>1.0720080000000001</v>
      </c>
      <c r="AA625" s="57">
        <v>0.99788200000000005</v>
      </c>
      <c r="AB625" s="57">
        <v>0.99788200000000005</v>
      </c>
      <c r="AC625" s="57">
        <v>1.00335</v>
      </c>
      <c r="AD625" s="57">
        <v>0.995452</v>
      </c>
      <c r="AE625" s="57">
        <v>1.087947</v>
      </c>
      <c r="AF625" s="57">
        <v>1.0019549999999999</v>
      </c>
      <c r="AG625" s="57">
        <v>1.0019549999999999</v>
      </c>
      <c r="AH625" s="57">
        <v>1.0374650000000001</v>
      </c>
      <c r="AI625" s="57">
        <v>1.0374650000000001</v>
      </c>
      <c r="AJ625" s="57">
        <v>0.99036100000000005</v>
      </c>
      <c r="AK625" s="57">
        <v>0.99036100000000005</v>
      </c>
      <c r="AL625" s="57">
        <v>1.0681510000000001</v>
      </c>
      <c r="AM625" s="57">
        <v>1.00335</v>
      </c>
      <c r="AN625" s="57">
        <v>1.00335</v>
      </c>
      <c r="AO625" s="57">
        <v>0.99788200000000005</v>
      </c>
      <c r="AP625" s="57">
        <v>1.038532</v>
      </c>
      <c r="AQ625" s="57">
        <v>1.038532</v>
      </c>
      <c r="AR625" s="57">
        <v>1.0013160000000001</v>
      </c>
      <c r="AS625" s="57">
        <v>1.0013160000000001</v>
      </c>
      <c r="AT625" s="57">
        <v>1.0298240000000001</v>
      </c>
    </row>
    <row r="626" spans="1:46" x14ac:dyDescent="0.25">
      <c r="A626" s="65">
        <v>2021</v>
      </c>
      <c r="B626" s="65">
        <v>12</v>
      </c>
      <c r="C626" s="63">
        <v>27</v>
      </c>
      <c r="D626" s="64">
        <v>1</v>
      </c>
      <c r="E626" s="5">
        <v>1.0429600000000001</v>
      </c>
      <c r="F626" s="57">
        <v>1.0429600000000001</v>
      </c>
      <c r="G626" s="57">
        <v>0.99629800000000002</v>
      </c>
      <c r="H626" s="57">
        <v>0.99629699999999999</v>
      </c>
      <c r="I626" s="57">
        <v>0.99693799999999999</v>
      </c>
      <c r="J626" s="57">
        <v>0.99693799999999999</v>
      </c>
      <c r="K626" s="57">
        <v>0.99905600000000006</v>
      </c>
      <c r="L626" s="57">
        <v>0.99905600000000006</v>
      </c>
      <c r="M626" s="57">
        <v>1.042427</v>
      </c>
      <c r="N626" s="57">
        <v>1.042427</v>
      </c>
      <c r="O626" s="57">
        <v>1.041849</v>
      </c>
      <c r="P626" s="57">
        <v>1.041849</v>
      </c>
      <c r="Q626" s="57">
        <v>1.0192870000000001</v>
      </c>
      <c r="R626" s="57">
        <v>1.041849</v>
      </c>
      <c r="S626" s="57">
        <v>1.041849</v>
      </c>
      <c r="T626" s="57">
        <v>1.0429600000000001</v>
      </c>
      <c r="U626" s="57">
        <v>1.0429600000000001</v>
      </c>
      <c r="V626" s="57">
        <v>1.0863499999999999</v>
      </c>
      <c r="W626" s="57">
        <v>1.0958319999999999</v>
      </c>
      <c r="X626" s="57">
        <v>1.0958319999999999</v>
      </c>
      <c r="Y626" s="57">
        <v>1.0984560000000001</v>
      </c>
      <c r="Z626" s="57">
        <v>1.0984560000000001</v>
      </c>
      <c r="AA626" s="57">
        <v>0.99905600000000006</v>
      </c>
      <c r="AB626" s="57">
        <v>0.99905600000000006</v>
      </c>
      <c r="AC626" s="57">
        <v>1.0070110000000001</v>
      </c>
      <c r="AD626" s="57">
        <v>0.99911899999999998</v>
      </c>
      <c r="AE626" s="57">
        <v>1.093146</v>
      </c>
      <c r="AF626" s="57">
        <v>1.004491</v>
      </c>
      <c r="AG626" s="57">
        <v>1.004491</v>
      </c>
      <c r="AH626" s="57">
        <v>1.042427</v>
      </c>
      <c r="AI626" s="57">
        <v>1.042427</v>
      </c>
      <c r="AJ626" s="57">
        <v>1.0020020000000001</v>
      </c>
      <c r="AK626" s="57">
        <v>1.0020020000000001</v>
      </c>
      <c r="AL626" s="57">
        <v>1.0863499999999999</v>
      </c>
      <c r="AM626" s="57">
        <v>1.0070110000000001</v>
      </c>
      <c r="AN626" s="57">
        <v>1.0070110000000001</v>
      </c>
      <c r="AO626" s="57">
        <v>0.99905600000000006</v>
      </c>
      <c r="AP626" s="57">
        <v>1.043253</v>
      </c>
      <c r="AQ626" s="57">
        <v>1.043253</v>
      </c>
      <c r="AR626" s="57">
        <v>1.0045660000000001</v>
      </c>
      <c r="AS626" s="57">
        <v>1.0045660000000001</v>
      </c>
      <c r="AT626" s="57">
        <v>1.041849</v>
      </c>
    </row>
    <row r="627" spans="1:46" x14ac:dyDescent="0.25">
      <c r="A627" s="65">
        <v>2021</v>
      </c>
      <c r="B627" s="65">
        <v>12</v>
      </c>
      <c r="C627" s="63">
        <v>27</v>
      </c>
      <c r="D627" s="64">
        <v>2</v>
      </c>
      <c r="E627" s="5">
        <v>1.0429600000000001</v>
      </c>
      <c r="F627" s="57">
        <v>1.0429600000000001</v>
      </c>
      <c r="G627" s="57">
        <v>0.99629800000000002</v>
      </c>
      <c r="H627" s="57">
        <v>0.99629699999999999</v>
      </c>
      <c r="I627" s="57">
        <v>0.99693799999999999</v>
      </c>
      <c r="J627" s="57">
        <v>0.99693799999999999</v>
      </c>
      <c r="K627" s="57">
        <v>0.99905600000000006</v>
      </c>
      <c r="L627" s="57">
        <v>0.99905600000000006</v>
      </c>
      <c r="M627" s="57">
        <v>1.042427</v>
      </c>
      <c r="N627" s="57">
        <v>1.042427</v>
      </c>
      <c r="O627" s="57">
        <v>1.041849</v>
      </c>
      <c r="P627" s="57">
        <v>1.041849</v>
      </c>
      <c r="Q627" s="57">
        <v>1.0192870000000001</v>
      </c>
      <c r="R627" s="57">
        <v>1.041849</v>
      </c>
      <c r="S627" s="57">
        <v>1.041849</v>
      </c>
      <c r="T627" s="57">
        <v>1.0429600000000001</v>
      </c>
      <c r="U627" s="57">
        <v>1.0429600000000001</v>
      </c>
      <c r="V627" s="57">
        <v>1.0863499999999999</v>
      </c>
      <c r="W627" s="57">
        <v>1.0958319999999999</v>
      </c>
      <c r="X627" s="57">
        <v>1.0958319999999999</v>
      </c>
      <c r="Y627" s="57">
        <v>1.0984560000000001</v>
      </c>
      <c r="Z627" s="57">
        <v>1.0984560000000001</v>
      </c>
      <c r="AA627" s="57">
        <v>0.99905600000000006</v>
      </c>
      <c r="AB627" s="57">
        <v>0.99905600000000006</v>
      </c>
      <c r="AC627" s="57">
        <v>1.0070110000000001</v>
      </c>
      <c r="AD627" s="57">
        <v>0.99911899999999998</v>
      </c>
      <c r="AE627" s="57">
        <v>1.093146</v>
      </c>
      <c r="AF627" s="57">
        <v>1.004491</v>
      </c>
      <c r="AG627" s="57">
        <v>1.004491</v>
      </c>
      <c r="AH627" s="57">
        <v>1.042427</v>
      </c>
      <c r="AI627" s="57">
        <v>1.042427</v>
      </c>
      <c r="AJ627" s="57">
        <v>1.0020020000000001</v>
      </c>
      <c r="AK627" s="57">
        <v>1.0020020000000001</v>
      </c>
      <c r="AL627" s="57">
        <v>1.0863499999999999</v>
      </c>
      <c r="AM627" s="57">
        <v>1.0070110000000001</v>
      </c>
      <c r="AN627" s="57">
        <v>1.0070110000000001</v>
      </c>
      <c r="AO627" s="57">
        <v>0.99905600000000006</v>
      </c>
      <c r="AP627" s="57">
        <v>1.043253</v>
      </c>
      <c r="AQ627" s="57">
        <v>1.043253</v>
      </c>
      <c r="AR627" s="57">
        <v>1.0045660000000001</v>
      </c>
      <c r="AS627" s="57">
        <v>1.0045660000000001</v>
      </c>
      <c r="AT627" s="57">
        <v>1.041849</v>
      </c>
    </row>
    <row r="628" spans="1:46" x14ac:dyDescent="0.25">
      <c r="A628" s="65">
        <v>2021</v>
      </c>
      <c r="B628" s="65">
        <v>12</v>
      </c>
      <c r="C628" s="63">
        <v>27</v>
      </c>
      <c r="D628" s="64">
        <v>3</v>
      </c>
      <c r="E628" s="5">
        <v>1.0429600000000001</v>
      </c>
      <c r="F628" s="57">
        <v>1.0429600000000001</v>
      </c>
      <c r="G628" s="57">
        <v>0.99629800000000002</v>
      </c>
      <c r="H628" s="57">
        <v>0.99629699999999999</v>
      </c>
      <c r="I628" s="57">
        <v>0.99693799999999999</v>
      </c>
      <c r="J628" s="57">
        <v>0.99693799999999999</v>
      </c>
      <c r="K628" s="57">
        <v>0.99905600000000006</v>
      </c>
      <c r="L628" s="57">
        <v>0.99905600000000006</v>
      </c>
      <c r="M628" s="57">
        <v>1.042427</v>
      </c>
      <c r="N628" s="57">
        <v>1.042427</v>
      </c>
      <c r="O628" s="57">
        <v>1.041849</v>
      </c>
      <c r="P628" s="57">
        <v>1.041849</v>
      </c>
      <c r="Q628" s="57">
        <v>1.0192870000000001</v>
      </c>
      <c r="R628" s="57">
        <v>1.041849</v>
      </c>
      <c r="S628" s="57">
        <v>1.041849</v>
      </c>
      <c r="T628" s="57">
        <v>1.0429600000000001</v>
      </c>
      <c r="U628" s="57">
        <v>1.0429600000000001</v>
      </c>
      <c r="V628" s="57">
        <v>1.0863499999999999</v>
      </c>
      <c r="W628" s="57">
        <v>1.0958319999999999</v>
      </c>
      <c r="X628" s="57">
        <v>1.0958319999999999</v>
      </c>
      <c r="Y628" s="57">
        <v>1.0984560000000001</v>
      </c>
      <c r="Z628" s="57">
        <v>1.0984560000000001</v>
      </c>
      <c r="AA628" s="57">
        <v>0.99905600000000006</v>
      </c>
      <c r="AB628" s="57">
        <v>0.99905600000000006</v>
      </c>
      <c r="AC628" s="57">
        <v>1.0070110000000001</v>
      </c>
      <c r="AD628" s="57">
        <v>0.99911899999999998</v>
      </c>
      <c r="AE628" s="57">
        <v>1.093146</v>
      </c>
      <c r="AF628" s="57">
        <v>1.004491</v>
      </c>
      <c r="AG628" s="57">
        <v>1.004491</v>
      </c>
      <c r="AH628" s="57">
        <v>1.042427</v>
      </c>
      <c r="AI628" s="57">
        <v>1.042427</v>
      </c>
      <c r="AJ628" s="57">
        <v>1.0020020000000001</v>
      </c>
      <c r="AK628" s="57">
        <v>1.0020020000000001</v>
      </c>
      <c r="AL628" s="57">
        <v>1.0863499999999999</v>
      </c>
      <c r="AM628" s="57">
        <v>1.0070110000000001</v>
      </c>
      <c r="AN628" s="57">
        <v>1.0070110000000001</v>
      </c>
      <c r="AO628" s="57">
        <v>0.99905600000000006</v>
      </c>
      <c r="AP628" s="57">
        <v>1.043253</v>
      </c>
      <c r="AQ628" s="57">
        <v>1.043253</v>
      </c>
      <c r="AR628" s="57">
        <v>1.0045660000000001</v>
      </c>
      <c r="AS628" s="57">
        <v>1.0045660000000001</v>
      </c>
      <c r="AT628" s="57">
        <v>1.041849</v>
      </c>
    </row>
    <row r="629" spans="1:46" x14ac:dyDescent="0.25">
      <c r="A629" s="65">
        <v>2021</v>
      </c>
      <c r="B629" s="65">
        <v>12</v>
      </c>
      <c r="C629" s="63">
        <v>27</v>
      </c>
      <c r="D629" s="64">
        <v>4</v>
      </c>
      <c r="E629" s="5">
        <v>1.0429600000000001</v>
      </c>
      <c r="F629" s="57">
        <v>1.0429600000000001</v>
      </c>
      <c r="G629" s="57">
        <v>0.99629800000000002</v>
      </c>
      <c r="H629" s="57">
        <v>0.99629699999999999</v>
      </c>
      <c r="I629" s="57">
        <v>0.99693799999999999</v>
      </c>
      <c r="J629" s="57">
        <v>0.99693799999999999</v>
      </c>
      <c r="K629" s="57">
        <v>0.99905600000000006</v>
      </c>
      <c r="L629" s="57">
        <v>0.99905600000000006</v>
      </c>
      <c r="M629" s="57">
        <v>1.042427</v>
      </c>
      <c r="N629" s="57">
        <v>1.042427</v>
      </c>
      <c r="O629" s="57">
        <v>1.041849</v>
      </c>
      <c r="P629" s="57">
        <v>1.041849</v>
      </c>
      <c r="Q629" s="57">
        <v>1.0192870000000001</v>
      </c>
      <c r="R629" s="57">
        <v>1.041849</v>
      </c>
      <c r="S629" s="57">
        <v>1.041849</v>
      </c>
      <c r="T629" s="57">
        <v>1.0429600000000001</v>
      </c>
      <c r="U629" s="57">
        <v>1.0429600000000001</v>
      </c>
      <c r="V629" s="57">
        <v>1.0863499999999999</v>
      </c>
      <c r="W629" s="57">
        <v>1.0958319999999999</v>
      </c>
      <c r="X629" s="57">
        <v>1.0958319999999999</v>
      </c>
      <c r="Y629" s="57">
        <v>1.0984560000000001</v>
      </c>
      <c r="Z629" s="57">
        <v>1.0984560000000001</v>
      </c>
      <c r="AA629" s="57">
        <v>0.99905600000000006</v>
      </c>
      <c r="AB629" s="57">
        <v>0.99905600000000006</v>
      </c>
      <c r="AC629" s="57">
        <v>1.0070110000000001</v>
      </c>
      <c r="AD629" s="57">
        <v>0.99911899999999998</v>
      </c>
      <c r="AE629" s="57">
        <v>1.093146</v>
      </c>
      <c r="AF629" s="57">
        <v>1.004491</v>
      </c>
      <c r="AG629" s="57">
        <v>1.004491</v>
      </c>
      <c r="AH629" s="57">
        <v>1.042427</v>
      </c>
      <c r="AI629" s="57">
        <v>1.042427</v>
      </c>
      <c r="AJ629" s="57">
        <v>1.0020020000000001</v>
      </c>
      <c r="AK629" s="57">
        <v>1.0020020000000001</v>
      </c>
      <c r="AL629" s="57">
        <v>1.0863499999999999</v>
      </c>
      <c r="AM629" s="57">
        <v>1.0070110000000001</v>
      </c>
      <c r="AN629" s="57">
        <v>1.0070110000000001</v>
      </c>
      <c r="AO629" s="57">
        <v>0.99905600000000006</v>
      </c>
      <c r="AP629" s="57">
        <v>1.043253</v>
      </c>
      <c r="AQ629" s="57">
        <v>1.043253</v>
      </c>
      <c r="AR629" s="57">
        <v>1.0045660000000001</v>
      </c>
      <c r="AS629" s="57">
        <v>1.0045660000000001</v>
      </c>
      <c r="AT629" s="57">
        <v>1.041849</v>
      </c>
    </row>
    <row r="630" spans="1:46" x14ac:dyDescent="0.25">
      <c r="A630" s="65">
        <v>2021</v>
      </c>
      <c r="B630" s="65">
        <v>12</v>
      </c>
      <c r="C630" s="63">
        <v>27</v>
      </c>
      <c r="D630" s="64">
        <v>5</v>
      </c>
      <c r="E630" s="5">
        <v>1.0429600000000001</v>
      </c>
      <c r="F630" s="57">
        <v>1.0429600000000001</v>
      </c>
      <c r="G630" s="57">
        <v>0.99629800000000002</v>
      </c>
      <c r="H630" s="57">
        <v>0.99629699999999999</v>
      </c>
      <c r="I630" s="57">
        <v>0.99693799999999999</v>
      </c>
      <c r="J630" s="57">
        <v>0.99693799999999999</v>
      </c>
      <c r="K630" s="57">
        <v>0.99905600000000006</v>
      </c>
      <c r="L630" s="57">
        <v>0.99905600000000006</v>
      </c>
      <c r="M630" s="57">
        <v>1.042427</v>
      </c>
      <c r="N630" s="57">
        <v>1.042427</v>
      </c>
      <c r="O630" s="57">
        <v>1.041849</v>
      </c>
      <c r="P630" s="57">
        <v>1.041849</v>
      </c>
      <c r="Q630" s="57">
        <v>1.0192870000000001</v>
      </c>
      <c r="R630" s="57">
        <v>1.041849</v>
      </c>
      <c r="S630" s="57">
        <v>1.041849</v>
      </c>
      <c r="T630" s="57">
        <v>1.0429600000000001</v>
      </c>
      <c r="U630" s="57">
        <v>1.0429600000000001</v>
      </c>
      <c r="V630" s="57">
        <v>1.0863499999999999</v>
      </c>
      <c r="W630" s="57">
        <v>1.0958319999999999</v>
      </c>
      <c r="X630" s="57">
        <v>1.0958319999999999</v>
      </c>
      <c r="Y630" s="57">
        <v>1.0984560000000001</v>
      </c>
      <c r="Z630" s="57">
        <v>1.0984560000000001</v>
      </c>
      <c r="AA630" s="57">
        <v>0.99905600000000006</v>
      </c>
      <c r="AB630" s="57">
        <v>0.99905600000000006</v>
      </c>
      <c r="AC630" s="57">
        <v>1.0070110000000001</v>
      </c>
      <c r="AD630" s="57">
        <v>0.99911899999999998</v>
      </c>
      <c r="AE630" s="57">
        <v>1.093146</v>
      </c>
      <c r="AF630" s="57">
        <v>1.004491</v>
      </c>
      <c r="AG630" s="57">
        <v>1.004491</v>
      </c>
      <c r="AH630" s="57">
        <v>1.042427</v>
      </c>
      <c r="AI630" s="57">
        <v>1.042427</v>
      </c>
      <c r="AJ630" s="57">
        <v>1.0020020000000001</v>
      </c>
      <c r="AK630" s="57">
        <v>1.0020020000000001</v>
      </c>
      <c r="AL630" s="57">
        <v>1.0863499999999999</v>
      </c>
      <c r="AM630" s="57">
        <v>1.0070110000000001</v>
      </c>
      <c r="AN630" s="57">
        <v>1.0070110000000001</v>
      </c>
      <c r="AO630" s="57">
        <v>0.99905600000000006</v>
      </c>
      <c r="AP630" s="57">
        <v>1.043253</v>
      </c>
      <c r="AQ630" s="57">
        <v>1.043253</v>
      </c>
      <c r="AR630" s="57">
        <v>1.0045660000000001</v>
      </c>
      <c r="AS630" s="57">
        <v>1.0045660000000001</v>
      </c>
      <c r="AT630" s="57">
        <v>1.041849</v>
      </c>
    </row>
    <row r="631" spans="1:46" x14ac:dyDescent="0.25">
      <c r="A631" s="65">
        <v>2021</v>
      </c>
      <c r="B631" s="65">
        <v>12</v>
      </c>
      <c r="C631" s="63">
        <v>27</v>
      </c>
      <c r="D631" s="64">
        <v>6</v>
      </c>
      <c r="E631" s="5">
        <v>1.0429600000000001</v>
      </c>
      <c r="F631" s="57">
        <v>1.0429600000000001</v>
      </c>
      <c r="G631" s="57">
        <v>0.99629800000000002</v>
      </c>
      <c r="H631" s="57">
        <v>0.99629699999999999</v>
      </c>
      <c r="I631" s="57">
        <v>0.99693799999999999</v>
      </c>
      <c r="J631" s="57">
        <v>0.99693799999999999</v>
      </c>
      <c r="K631" s="57">
        <v>0.99905600000000006</v>
      </c>
      <c r="L631" s="57">
        <v>0.99905600000000006</v>
      </c>
      <c r="M631" s="57">
        <v>1.042427</v>
      </c>
      <c r="N631" s="57">
        <v>1.042427</v>
      </c>
      <c r="O631" s="57">
        <v>1.041849</v>
      </c>
      <c r="P631" s="57">
        <v>1.041849</v>
      </c>
      <c r="Q631" s="57">
        <v>1.0192870000000001</v>
      </c>
      <c r="R631" s="57">
        <v>1.041849</v>
      </c>
      <c r="S631" s="57">
        <v>1.041849</v>
      </c>
      <c r="T631" s="57">
        <v>1.0429600000000001</v>
      </c>
      <c r="U631" s="57">
        <v>1.0429600000000001</v>
      </c>
      <c r="V631" s="57">
        <v>1.0863499999999999</v>
      </c>
      <c r="W631" s="57">
        <v>1.0958319999999999</v>
      </c>
      <c r="X631" s="57">
        <v>1.0958319999999999</v>
      </c>
      <c r="Y631" s="57">
        <v>1.0984560000000001</v>
      </c>
      <c r="Z631" s="57">
        <v>1.0984560000000001</v>
      </c>
      <c r="AA631" s="57">
        <v>0.99905600000000006</v>
      </c>
      <c r="AB631" s="57">
        <v>0.99905600000000006</v>
      </c>
      <c r="AC631" s="57">
        <v>1.0070110000000001</v>
      </c>
      <c r="AD631" s="57">
        <v>0.99911899999999998</v>
      </c>
      <c r="AE631" s="57">
        <v>1.093146</v>
      </c>
      <c r="AF631" s="57">
        <v>1.004491</v>
      </c>
      <c r="AG631" s="57">
        <v>1.004491</v>
      </c>
      <c r="AH631" s="57">
        <v>1.042427</v>
      </c>
      <c r="AI631" s="57">
        <v>1.042427</v>
      </c>
      <c r="AJ631" s="57">
        <v>1.0020020000000001</v>
      </c>
      <c r="AK631" s="57">
        <v>1.0020020000000001</v>
      </c>
      <c r="AL631" s="57">
        <v>1.0863499999999999</v>
      </c>
      <c r="AM631" s="57">
        <v>1.0070110000000001</v>
      </c>
      <c r="AN631" s="57">
        <v>1.0070110000000001</v>
      </c>
      <c r="AO631" s="57">
        <v>0.99905600000000006</v>
      </c>
      <c r="AP631" s="57">
        <v>1.043253</v>
      </c>
      <c r="AQ631" s="57">
        <v>1.043253</v>
      </c>
      <c r="AR631" s="57">
        <v>1.0045660000000001</v>
      </c>
      <c r="AS631" s="57">
        <v>1.0045660000000001</v>
      </c>
      <c r="AT631" s="57">
        <v>1.041849</v>
      </c>
    </row>
    <row r="632" spans="1:46" x14ac:dyDescent="0.25">
      <c r="A632" s="65">
        <v>2021</v>
      </c>
      <c r="B632" s="65">
        <v>12</v>
      </c>
      <c r="C632" s="63">
        <v>27</v>
      </c>
      <c r="D632" s="64">
        <v>7</v>
      </c>
      <c r="E632" s="5">
        <v>1.0429600000000001</v>
      </c>
      <c r="F632" s="57">
        <v>1.0429600000000001</v>
      </c>
      <c r="G632" s="57">
        <v>0.99629800000000002</v>
      </c>
      <c r="H632" s="57">
        <v>0.99629699999999999</v>
      </c>
      <c r="I632" s="57">
        <v>0.99693799999999999</v>
      </c>
      <c r="J632" s="57">
        <v>0.99693799999999999</v>
      </c>
      <c r="K632" s="57">
        <v>0.99905600000000006</v>
      </c>
      <c r="L632" s="57">
        <v>0.99905600000000006</v>
      </c>
      <c r="M632" s="57">
        <v>1.042427</v>
      </c>
      <c r="N632" s="57">
        <v>1.042427</v>
      </c>
      <c r="O632" s="57">
        <v>1.041849</v>
      </c>
      <c r="P632" s="57">
        <v>1.041849</v>
      </c>
      <c r="Q632" s="57">
        <v>1.0192870000000001</v>
      </c>
      <c r="R632" s="57">
        <v>1.041849</v>
      </c>
      <c r="S632" s="57">
        <v>1.041849</v>
      </c>
      <c r="T632" s="57">
        <v>1.0429600000000001</v>
      </c>
      <c r="U632" s="57">
        <v>1.0429600000000001</v>
      </c>
      <c r="V632" s="57">
        <v>1.0863499999999999</v>
      </c>
      <c r="W632" s="57">
        <v>1.0958319999999999</v>
      </c>
      <c r="X632" s="57">
        <v>1.0958319999999999</v>
      </c>
      <c r="Y632" s="57">
        <v>1.0984560000000001</v>
      </c>
      <c r="Z632" s="57">
        <v>1.0984560000000001</v>
      </c>
      <c r="AA632" s="57">
        <v>0.99905600000000006</v>
      </c>
      <c r="AB632" s="57">
        <v>0.99905600000000006</v>
      </c>
      <c r="AC632" s="57">
        <v>1.0070110000000001</v>
      </c>
      <c r="AD632" s="57">
        <v>0.99911899999999998</v>
      </c>
      <c r="AE632" s="57">
        <v>1.093146</v>
      </c>
      <c r="AF632" s="57">
        <v>1.004491</v>
      </c>
      <c r="AG632" s="57">
        <v>1.004491</v>
      </c>
      <c r="AH632" s="57">
        <v>1.042427</v>
      </c>
      <c r="AI632" s="57">
        <v>1.042427</v>
      </c>
      <c r="AJ632" s="57">
        <v>1.0020020000000001</v>
      </c>
      <c r="AK632" s="57">
        <v>1.0020020000000001</v>
      </c>
      <c r="AL632" s="57">
        <v>1.0863499999999999</v>
      </c>
      <c r="AM632" s="57">
        <v>1.0070110000000001</v>
      </c>
      <c r="AN632" s="57">
        <v>1.0070110000000001</v>
      </c>
      <c r="AO632" s="57">
        <v>0.99905600000000006</v>
      </c>
      <c r="AP632" s="57">
        <v>1.043253</v>
      </c>
      <c r="AQ632" s="57">
        <v>1.043253</v>
      </c>
      <c r="AR632" s="57">
        <v>1.0045660000000001</v>
      </c>
      <c r="AS632" s="57">
        <v>1.0045660000000001</v>
      </c>
      <c r="AT632" s="57">
        <v>1.041849</v>
      </c>
    </row>
    <row r="633" spans="1:46" x14ac:dyDescent="0.25">
      <c r="A633" s="65">
        <v>2021</v>
      </c>
      <c r="B633" s="65">
        <v>12</v>
      </c>
      <c r="C633" s="63">
        <v>27</v>
      </c>
      <c r="D633" s="64">
        <v>8</v>
      </c>
      <c r="E633" s="5">
        <v>1.0429600000000001</v>
      </c>
      <c r="F633" s="57">
        <v>1.0429600000000001</v>
      </c>
      <c r="G633" s="57">
        <v>0.99629800000000002</v>
      </c>
      <c r="H633" s="57">
        <v>0.99629699999999999</v>
      </c>
      <c r="I633" s="57">
        <v>0.99693799999999999</v>
      </c>
      <c r="J633" s="57">
        <v>0.99693799999999999</v>
      </c>
      <c r="K633" s="57">
        <v>0.99905600000000006</v>
      </c>
      <c r="L633" s="57">
        <v>0.99905600000000006</v>
      </c>
      <c r="M633" s="57">
        <v>1.042427</v>
      </c>
      <c r="N633" s="57">
        <v>1.042427</v>
      </c>
      <c r="O633" s="57">
        <v>1.041849</v>
      </c>
      <c r="P633" s="57">
        <v>1.041849</v>
      </c>
      <c r="Q633" s="57">
        <v>1.0192870000000001</v>
      </c>
      <c r="R633" s="57">
        <v>1.041849</v>
      </c>
      <c r="S633" s="57">
        <v>1.041849</v>
      </c>
      <c r="T633" s="57">
        <v>1.0429600000000001</v>
      </c>
      <c r="U633" s="57">
        <v>1.0429600000000001</v>
      </c>
      <c r="V633" s="57">
        <v>1.0863499999999999</v>
      </c>
      <c r="W633" s="57">
        <v>1.0958319999999999</v>
      </c>
      <c r="X633" s="57">
        <v>1.0958319999999999</v>
      </c>
      <c r="Y633" s="57">
        <v>1.0984560000000001</v>
      </c>
      <c r="Z633" s="57">
        <v>1.0984560000000001</v>
      </c>
      <c r="AA633" s="57">
        <v>0.99905600000000006</v>
      </c>
      <c r="AB633" s="57">
        <v>0.99905600000000006</v>
      </c>
      <c r="AC633" s="57">
        <v>1.0070110000000001</v>
      </c>
      <c r="AD633" s="57">
        <v>0.99911899999999998</v>
      </c>
      <c r="AE633" s="57">
        <v>1.093146</v>
      </c>
      <c r="AF633" s="57">
        <v>1.004491</v>
      </c>
      <c r="AG633" s="57">
        <v>1.004491</v>
      </c>
      <c r="AH633" s="57">
        <v>1.042427</v>
      </c>
      <c r="AI633" s="57">
        <v>1.042427</v>
      </c>
      <c r="AJ633" s="57">
        <v>1.0020020000000001</v>
      </c>
      <c r="AK633" s="57">
        <v>1.0020020000000001</v>
      </c>
      <c r="AL633" s="57">
        <v>1.0863499999999999</v>
      </c>
      <c r="AM633" s="57">
        <v>1.0070110000000001</v>
      </c>
      <c r="AN633" s="57">
        <v>1.0070110000000001</v>
      </c>
      <c r="AO633" s="57">
        <v>0.99905600000000006</v>
      </c>
      <c r="AP633" s="57">
        <v>1.043253</v>
      </c>
      <c r="AQ633" s="57">
        <v>1.043253</v>
      </c>
      <c r="AR633" s="57">
        <v>1.0045660000000001</v>
      </c>
      <c r="AS633" s="57">
        <v>1.0045660000000001</v>
      </c>
      <c r="AT633" s="57">
        <v>1.041849</v>
      </c>
    </row>
    <row r="634" spans="1:46" x14ac:dyDescent="0.25">
      <c r="A634" s="65">
        <v>2021</v>
      </c>
      <c r="B634" s="65">
        <v>12</v>
      </c>
      <c r="C634" s="63">
        <v>27</v>
      </c>
      <c r="D634" s="64">
        <v>9</v>
      </c>
      <c r="E634" s="5">
        <v>1.0429600000000001</v>
      </c>
      <c r="F634" s="57">
        <v>1.0429600000000001</v>
      </c>
      <c r="G634" s="57">
        <v>0.99629800000000002</v>
      </c>
      <c r="H634" s="57">
        <v>0.99629699999999999</v>
      </c>
      <c r="I634" s="57">
        <v>0.99693799999999999</v>
      </c>
      <c r="J634" s="57">
        <v>0.99693799999999999</v>
      </c>
      <c r="K634" s="57">
        <v>0.99905600000000006</v>
      </c>
      <c r="L634" s="57">
        <v>0.99905600000000006</v>
      </c>
      <c r="M634" s="57">
        <v>1.042427</v>
      </c>
      <c r="N634" s="57">
        <v>1.042427</v>
      </c>
      <c r="O634" s="57">
        <v>1.041849</v>
      </c>
      <c r="P634" s="57">
        <v>1.041849</v>
      </c>
      <c r="Q634" s="57">
        <v>1.0192870000000001</v>
      </c>
      <c r="R634" s="57">
        <v>1.041849</v>
      </c>
      <c r="S634" s="57">
        <v>1.041849</v>
      </c>
      <c r="T634" s="57">
        <v>1.0429600000000001</v>
      </c>
      <c r="U634" s="57">
        <v>1.0429600000000001</v>
      </c>
      <c r="V634" s="57">
        <v>1.0863499999999999</v>
      </c>
      <c r="W634" s="57">
        <v>1.0958319999999999</v>
      </c>
      <c r="X634" s="57">
        <v>1.0958319999999999</v>
      </c>
      <c r="Y634" s="57">
        <v>1.0984560000000001</v>
      </c>
      <c r="Z634" s="57">
        <v>1.0984560000000001</v>
      </c>
      <c r="AA634" s="57">
        <v>0.99905600000000006</v>
      </c>
      <c r="AB634" s="57">
        <v>0.99905600000000006</v>
      </c>
      <c r="AC634" s="57">
        <v>1.0070110000000001</v>
      </c>
      <c r="AD634" s="57">
        <v>0.99911899999999998</v>
      </c>
      <c r="AE634" s="57">
        <v>1.093146</v>
      </c>
      <c r="AF634" s="57">
        <v>1.004491</v>
      </c>
      <c r="AG634" s="57">
        <v>1.004491</v>
      </c>
      <c r="AH634" s="57">
        <v>1.042427</v>
      </c>
      <c r="AI634" s="57">
        <v>1.042427</v>
      </c>
      <c r="AJ634" s="57">
        <v>1.0020020000000001</v>
      </c>
      <c r="AK634" s="57">
        <v>1.0020020000000001</v>
      </c>
      <c r="AL634" s="57">
        <v>1.0863499999999999</v>
      </c>
      <c r="AM634" s="57">
        <v>1.0070110000000001</v>
      </c>
      <c r="AN634" s="57">
        <v>1.0070110000000001</v>
      </c>
      <c r="AO634" s="57">
        <v>0.99905600000000006</v>
      </c>
      <c r="AP634" s="57">
        <v>1.043253</v>
      </c>
      <c r="AQ634" s="57">
        <v>1.043253</v>
      </c>
      <c r="AR634" s="57">
        <v>1.0045660000000001</v>
      </c>
      <c r="AS634" s="57">
        <v>1.0045660000000001</v>
      </c>
      <c r="AT634" s="57">
        <v>1.041849</v>
      </c>
    </row>
    <row r="635" spans="1:46" x14ac:dyDescent="0.25">
      <c r="A635" s="65">
        <v>2021</v>
      </c>
      <c r="B635" s="65">
        <v>12</v>
      </c>
      <c r="C635" s="63">
        <v>27</v>
      </c>
      <c r="D635" s="64">
        <v>10</v>
      </c>
      <c r="E635" s="5">
        <v>1.0429600000000001</v>
      </c>
      <c r="F635" s="57">
        <v>1.0429600000000001</v>
      </c>
      <c r="G635" s="57">
        <v>0.99629800000000002</v>
      </c>
      <c r="H635" s="57">
        <v>0.99629699999999999</v>
      </c>
      <c r="I635" s="57">
        <v>0.99693799999999999</v>
      </c>
      <c r="J635" s="57">
        <v>0.99693799999999999</v>
      </c>
      <c r="K635" s="57">
        <v>0.99905600000000006</v>
      </c>
      <c r="L635" s="57">
        <v>0.99905600000000006</v>
      </c>
      <c r="M635" s="57">
        <v>1.042427</v>
      </c>
      <c r="N635" s="57">
        <v>1.042427</v>
      </c>
      <c r="O635" s="57">
        <v>1.041849</v>
      </c>
      <c r="P635" s="57">
        <v>1.041849</v>
      </c>
      <c r="Q635" s="57">
        <v>1.0192870000000001</v>
      </c>
      <c r="R635" s="57">
        <v>1.041849</v>
      </c>
      <c r="S635" s="57">
        <v>1.041849</v>
      </c>
      <c r="T635" s="57">
        <v>1.0429600000000001</v>
      </c>
      <c r="U635" s="57">
        <v>1.0429600000000001</v>
      </c>
      <c r="V635" s="57">
        <v>1.0863499999999999</v>
      </c>
      <c r="W635" s="57">
        <v>1.0958319999999999</v>
      </c>
      <c r="X635" s="57">
        <v>1.0958319999999999</v>
      </c>
      <c r="Y635" s="57">
        <v>1.0984560000000001</v>
      </c>
      <c r="Z635" s="57">
        <v>1.0984560000000001</v>
      </c>
      <c r="AA635" s="57">
        <v>0.99905600000000006</v>
      </c>
      <c r="AB635" s="57">
        <v>0.99905600000000006</v>
      </c>
      <c r="AC635" s="57">
        <v>1.0070110000000001</v>
      </c>
      <c r="AD635" s="57">
        <v>0.99911899999999998</v>
      </c>
      <c r="AE635" s="57">
        <v>1.093146</v>
      </c>
      <c r="AF635" s="57">
        <v>1.004491</v>
      </c>
      <c r="AG635" s="57">
        <v>1.004491</v>
      </c>
      <c r="AH635" s="57">
        <v>1.042427</v>
      </c>
      <c r="AI635" s="57">
        <v>1.042427</v>
      </c>
      <c r="AJ635" s="57">
        <v>1.0020020000000001</v>
      </c>
      <c r="AK635" s="57">
        <v>1.0020020000000001</v>
      </c>
      <c r="AL635" s="57">
        <v>1.0863499999999999</v>
      </c>
      <c r="AM635" s="57">
        <v>1.0070110000000001</v>
      </c>
      <c r="AN635" s="57">
        <v>1.0070110000000001</v>
      </c>
      <c r="AO635" s="57">
        <v>0.99905600000000006</v>
      </c>
      <c r="AP635" s="57">
        <v>1.043253</v>
      </c>
      <c r="AQ635" s="57">
        <v>1.043253</v>
      </c>
      <c r="AR635" s="57">
        <v>1.0045660000000001</v>
      </c>
      <c r="AS635" s="57">
        <v>1.0045660000000001</v>
      </c>
      <c r="AT635" s="57">
        <v>1.041849</v>
      </c>
    </row>
    <row r="636" spans="1:46" x14ac:dyDescent="0.25">
      <c r="A636" s="65">
        <v>2021</v>
      </c>
      <c r="B636" s="65">
        <v>12</v>
      </c>
      <c r="C636" s="63">
        <v>27</v>
      </c>
      <c r="D636" s="64">
        <v>11</v>
      </c>
      <c r="E636" s="5">
        <v>1.0429600000000001</v>
      </c>
      <c r="F636" s="57">
        <v>1.0429600000000001</v>
      </c>
      <c r="G636" s="57">
        <v>0.99629800000000002</v>
      </c>
      <c r="H636" s="57">
        <v>0.99629699999999999</v>
      </c>
      <c r="I636" s="57">
        <v>0.99693799999999999</v>
      </c>
      <c r="J636" s="57">
        <v>0.99693799999999999</v>
      </c>
      <c r="K636" s="57">
        <v>0.99905600000000006</v>
      </c>
      <c r="L636" s="57">
        <v>0.99905600000000006</v>
      </c>
      <c r="M636" s="57">
        <v>1.042427</v>
      </c>
      <c r="N636" s="57">
        <v>1.042427</v>
      </c>
      <c r="O636" s="57">
        <v>1.041849</v>
      </c>
      <c r="P636" s="57">
        <v>1.041849</v>
      </c>
      <c r="Q636" s="57">
        <v>1.0192870000000001</v>
      </c>
      <c r="R636" s="57">
        <v>1.041849</v>
      </c>
      <c r="S636" s="57">
        <v>1.041849</v>
      </c>
      <c r="T636" s="57">
        <v>1.0429600000000001</v>
      </c>
      <c r="U636" s="57">
        <v>1.0429600000000001</v>
      </c>
      <c r="V636" s="57">
        <v>1.0863499999999999</v>
      </c>
      <c r="W636" s="57">
        <v>1.0958319999999999</v>
      </c>
      <c r="X636" s="57">
        <v>1.0958319999999999</v>
      </c>
      <c r="Y636" s="57">
        <v>1.0984560000000001</v>
      </c>
      <c r="Z636" s="57">
        <v>1.0984560000000001</v>
      </c>
      <c r="AA636" s="57">
        <v>0.99905600000000006</v>
      </c>
      <c r="AB636" s="57">
        <v>0.99905600000000006</v>
      </c>
      <c r="AC636" s="57">
        <v>1.0070110000000001</v>
      </c>
      <c r="AD636" s="57">
        <v>0.99911899999999998</v>
      </c>
      <c r="AE636" s="57">
        <v>1.093146</v>
      </c>
      <c r="AF636" s="57">
        <v>1.004491</v>
      </c>
      <c r="AG636" s="57">
        <v>1.004491</v>
      </c>
      <c r="AH636" s="57">
        <v>1.042427</v>
      </c>
      <c r="AI636" s="57">
        <v>1.042427</v>
      </c>
      <c r="AJ636" s="57">
        <v>1.0020020000000001</v>
      </c>
      <c r="AK636" s="57">
        <v>1.0020020000000001</v>
      </c>
      <c r="AL636" s="57">
        <v>1.0863499999999999</v>
      </c>
      <c r="AM636" s="57">
        <v>1.0070110000000001</v>
      </c>
      <c r="AN636" s="57">
        <v>1.0070110000000001</v>
      </c>
      <c r="AO636" s="57">
        <v>0.99905600000000006</v>
      </c>
      <c r="AP636" s="57">
        <v>1.043253</v>
      </c>
      <c r="AQ636" s="57">
        <v>1.043253</v>
      </c>
      <c r="AR636" s="57">
        <v>1.0045660000000001</v>
      </c>
      <c r="AS636" s="57">
        <v>1.0045660000000001</v>
      </c>
      <c r="AT636" s="57">
        <v>1.041849</v>
      </c>
    </row>
    <row r="637" spans="1:46" x14ac:dyDescent="0.25">
      <c r="A637" s="65">
        <v>2021</v>
      </c>
      <c r="B637" s="65">
        <v>12</v>
      </c>
      <c r="C637" s="63">
        <v>27</v>
      </c>
      <c r="D637" s="64">
        <v>12</v>
      </c>
      <c r="E637" s="5">
        <v>1.0429600000000001</v>
      </c>
      <c r="F637" s="57">
        <v>1.0429600000000001</v>
      </c>
      <c r="G637" s="57">
        <v>0.99629800000000002</v>
      </c>
      <c r="H637" s="57">
        <v>0.99629699999999999</v>
      </c>
      <c r="I637" s="57">
        <v>0.99693799999999999</v>
      </c>
      <c r="J637" s="57">
        <v>0.99693799999999999</v>
      </c>
      <c r="K637" s="57">
        <v>0.99905600000000006</v>
      </c>
      <c r="L637" s="57">
        <v>0.99905600000000006</v>
      </c>
      <c r="M637" s="57">
        <v>1.042427</v>
      </c>
      <c r="N637" s="57">
        <v>1.042427</v>
      </c>
      <c r="O637" s="57">
        <v>1.041849</v>
      </c>
      <c r="P637" s="57">
        <v>1.041849</v>
      </c>
      <c r="Q637" s="57">
        <v>1.0192870000000001</v>
      </c>
      <c r="R637" s="57">
        <v>1.041849</v>
      </c>
      <c r="S637" s="57">
        <v>1.041849</v>
      </c>
      <c r="T637" s="57">
        <v>1.0429600000000001</v>
      </c>
      <c r="U637" s="57">
        <v>1.0429600000000001</v>
      </c>
      <c r="V637" s="57">
        <v>1.0863499999999999</v>
      </c>
      <c r="W637" s="57">
        <v>1.0958319999999999</v>
      </c>
      <c r="X637" s="57">
        <v>1.0958319999999999</v>
      </c>
      <c r="Y637" s="57">
        <v>1.0984560000000001</v>
      </c>
      <c r="Z637" s="57">
        <v>1.0984560000000001</v>
      </c>
      <c r="AA637" s="57">
        <v>0.99905600000000006</v>
      </c>
      <c r="AB637" s="57">
        <v>0.99905600000000006</v>
      </c>
      <c r="AC637" s="57">
        <v>1.0070110000000001</v>
      </c>
      <c r="AD637" s="57">
        <v>0.99911899999999998</v>
      </c>
      <c r="AE637" s="57">
        <v>1.093146</v>
      </c>
      <c r="AF637" s="57">
        <v>1.004491</v>
      </c>
      <c r="AG637" s="57">
        <v>1.004491</v>
      </c>
      <c r="AH637" s="57">
        <v>1.042427</v>
      </c>
      <c r="AI637" s="57">
        <v>1.042427</v>
      </c>
      <c r="AJ637" s="57">
        <v>1.0020020000000001</v>
      </c>
      <c r="AK637" s="57">
        <v>1.0020020000000001</v>
      </c>
      <c r="AL637" s="57">
        <v>1.0863499999999999</v>
      </c>
      <c r="AM637" s="57">
        <v>1.0070110000000001</v>
      </c>
      <c r="AN637" s="57">
        <v>1.0070110000000001</v>
      </c>
      <c r="AO637" s="57">
        <v>0.99905600000000006</v>
      </c>
      <c r="AP637" s="57">
        <v>1.043253</v>
      </c>
      <c r="AQ637" s="57">
        <v>1.043253</v>
      </c>
      <c r="AR637" s="57">
        <v>1.0045660000000001</v>
      </c>
      <c r="AS637" s="57">
        <v>1.0045660000000001</v>
      </c>
      <c r="AT637" s="57">
        <v>1.041849</v>
      </c>
    </row>
    <row r="638" spans="1:46" x14ac:dyDescent="0.25">
      <c r="A638" s="65">
        <v>2021</v>
      </c>
      <c r="B638" s="65">
        <v>12</v>
      </c>
      <c r="C638" s="63">
        <v>27</v>
      </c>
      <c r="D638" s="64">
        <v>13</v>
      </c>
      <c r="E638" s="5">
        <v>1.0429600000000001</v>
      </c>
      <c r="F638" s="57">
        <v>1.0429600000000001</v>
      </c>
      <c r="G638" s="57">
        <v>0.99629800000000002</v>
      </c>
      <c r="H638" s="57">
        <v>0.99629699999999999</v>
      </c>
      <c r="I638" s="57">
        <v>0.99693799999999999</v>
      </c>
      <c r="J638" s="57">
        <v>0.99693799999999999</v>
      </c>
      <c r="K638" s="57">
        <v>0.99905600000000006</v>
      </c>
      <c r="L638" s="57">
        <v>0.99905600000000006</v>
      </c>
      <c r="M638" s="57">
        <v>1.042427</v>
      </c>
      <c r="N638" s="57">
        <v>1.042427</v>
      </c>
      <c r="O638" s="57">
        <v>1.041849</v>
      </c>
      <c r="P638" s="57">
        <v>1.041849</v>
      </c>
      <c r="Q638" s="57">
        <v>1.0192870000000001</v>
      </c>
      <c r="R638" s="57">
        <v>1.041849</v>
      </c>
      <c r="S638" s="57">
        <v>1.041849</v>
      </c>
      <c r="T638" s="57">
        <v>1.0429600000000001</v>
      </c>
      <c r="U638" s="57">
        <v>1.0429600000000001</v>
      </c>
      <c r="V638" s="57">
        <v>1.0863499999999999</v>
      </c>
      <c r="W638" s="57">
        <v>1.0958319999999999</v>
      </c>
      <c r="X638" s="57">
        <v>1.0958319999999999</v>
      </c>
      <c r="Y638" s="57">
        <v>1.0984560000000001</v>
      </c>
      <c r="Z638" s="57">
        <v>1.0984560000000001</v>
      </c>
      <c r="AA638" s="57">
        <v>0.99905600000000006</v>
      </c>
      <c r="AB638" s="57">
        <v>0.99905600000000006</v>
      </c>
      <c r="AC638" s="57">
        <v>1.0070110000000001</v>
      </c>
      <c r="AD638" s="57">
        <v>0.99911899999999998</v>
      </c>
      <c r="AE638" s="57">
        <v>1.093146</v>
      </c>
      <c r="AF638" s="57">
        <v>1.004491</v>
      </c>
      <c r="AG638" s="57">
        <v>1.004491</v>
      </c>
      <c r="AH638" s="57">
        <v>1.042427</v>
      </c>
      <c r="AI638" s="57">
        <v>1.042427</v>
      </c>
      <c r="AJ638" s="57">
        <v>1.0020020000000001</v>
      </c>
      <c r="AK638" s="57">
        <v>1.0020020000000001</v>
      </c>
      <c r="AL638" s="57">
        <v>1.0863499999999999</v>
      </c>
      <c r="AM638" s="57">
        <v>1.0070110000000001</v>
      </c>
      <c r="AN638" s="57">
        <v>1.0070110000000001</v>
      </c>
      <c r="AO638" s="57">
        <v>0.99905600000000006</v>
      </c>
      <c r="AP638" s="57">
        <v>1.043253</v>
      </c>
      <c r="AQ638" s="57">
        <v>1.043253</v>
      </c>
      <c r="AR638" s="57">
        <v>1.0045660000000001</v>
      </c>
      <c r="AS638" s="57">
        <v>1.0045660000000001</v>
      </c>
      <c r="AT638" s="57">
        <v>1.041849</v>
      </c>
    </row>
    <row r="639" spans="1:46" x14ac:dyDescent="0.25">
      <c r="A639" s="65">
        <v>2021</v>
      </c>
      <c r="B639" s="65">
        <v>12</v>
      </c>
      <c r="C639" s="63">
        <v>27</v>
      </c>
      <c r="D639" s="64">
        <v>14</v>
      </c>
      <c r="E639" s="5">
        <v>1.0429600000000001</v>
      </c>
      <c r="F639" s="57">
        <v>1.0429600000000001</v>
      </c>
      <c r="G639" s="57">
        <v>0.99629800000000002</v>
      </c>
      <c r="H639" s="57">
        <v>0.99629699999999999</v>
      </c>
      <c r="I639" s="57">
        <v>0.99693799999999999</v>
      </c>
      <c r="J639" s="57">
        <v>0.99693799999999999</v>
      </c>
      <c r="K639" s="57">
        <v>0.99905600000000006</v>
      </c>
      <c r="L639" s="57">
        <v>0.99905600000000006</v>
      </c>
      <c r="M639" s="57">
        <v>1.042427</v>
      </c>
      <c r="N639" s="57">
        <v>1.042427</v>
      </c>
      <c r="O639" s="57">
        <v>1.041849</v>
      </c>
      <c r="P639" s="57">
        <v>1.041849</v>
      </c>
      <c r="Q639" s="57">
        <v>1.0192870000000001</v>
      </c>
      <c r="R639" s="57">
        <v>1.041849</v>
      </c>
      <c r="S639" s="57">
        <v>1.041849</v>
      </c>
      <c r="T639" s="57">
        <v>1.0429600000000001</v>
      </c>
      <c r="U639" s="57">
        <v>1.0429600000000001</v>
      </c>
      <c r="V639" s="57">
        <v>1.0863499999999999</v>
      </c>
      <c r="W639" s="57">
        <v>1.0958319999999999</v>
      </c>
      <c r="X639" s="57">
        <v>1.0958319999999999</v>
      </c>
      <c r="Y639" s="57">
        <v>1.0984560000000001</v>
      </c>
      <c r="Z639" s="57">
        <v>1.0984560000000001</v>
      </c>
      <c r="AA639" s="57">
        <v>0.99905600000000006</v>
      </c>
      <c r="AB639" s="57">
        <v>0.99905600000000006</v>
      </c>
      <c r="AC639" s="57">
        <v>1.0070110000000001</v>
      </c>
      <c r="AD639" s="57">
        <v>0.99911899999999998</v>
      </c>
      <c r="AE639" s="57">
        <v>1.093146</v>
      </c>
      <c r="AF639" s="57">
        <v>1.004491</v>
      </c>
      <c r="AG639" s="57">
        <v>1.004491</v>
      </c>
      <c r="AH639" s="57">
        <v>1.042427</v>
      </c>
      <c r="AI639" s="57">
        <v>1.042427</v>
      </c>
      <c r="AJ639" s="57">
        <v>1.0020020000000001</v>
      </c>
      <c r="AK639" s="57">
        <v>1.0020020000000001</v>
      </c>
      <c r="AL639" s="57">
        <v>1.0863499999999999</v>
      </c>
      <c r="AM639" s="57">
        <v>1.0070110000000001</v>
      </c>
      <c r="AN639" s="57">
        <v>1.0070110000000001</v>
      </c>
      <c r="AO639" s="57">
        <v>0.99905600000000006</v>
      </c>
      <c r="AP639" s="57">
        <v>1.043253</v>
      </c>
      <c r="AQ639" s="57">
        <v>1.043253</v>
      </c>
      <c r="AR639" s="57">
        <v>1.0045660000000001</v>
      </c>
      <c r="AS639" s="57">
        <v>1.0045660000000001</v>
      </c>
      <c r="AT639" s="57">
        <v>1.041849</v>
      </c>
    </row>
    <row r="640" spans="1:46" x14ac:dyDescent="0.25">
      <c r="A640" s="65">
        <v>2021</v>
      </c>
      <c r="B640" s="65">
        <v>12</v>
      </c>
      <c r="C640" s="63">
        <v>27</v>
      </c>
      <c r="D640" s="64">
        <v>15</v>
      </c>
      <c r="E640" s="5">
        <v>1.0429600000000001</v>
      </c>
      <c r="F640" s="57">
        <v>1.0429600000000001</v>
      </c>
      <c r="G640" s="57">
        <v>0.99629800000000002</v>
      </c>
      <c r="H640" s="57">
        <v>0.99629699999999999</v>
      </c>
      <c r="I640" s="57">
        <v>0.99693799999999999</v>
      </c>
      <c r="J640" s="57">
        <v>0.99693799999999999</v>
      </c>
      <c r="K640" s="57">
        <v>0.99905600000000006</v>
      </c>
      <c r="L640" s="57">
        <v>0.99905600000000006</v>
      </c>
      <c r="M640" s="57">
        <v>1.042427</v>
      </c>
      <c r="N640" s="57">
        <v>1.042427</v>
      </c>
      <c r="O640" s="57">
        <v>1.041849</v>
      </c>
      <c r="P640" s="57">
        <v>1.041849</v>
      </c>
      <c r="Q640" s="57">
        <v>1.0192870000000001</v>
      </c>
      <c r="R640" s="57">
        <v>1.041849</v>
      </c>
      <c r="S640" s="57">
        <v>1.041849</v>
      </c>
      <c r="T640" s="57">
        <v>1.0429600000000001</v>
      </c>
      <c r="U640" s="57">
        <v>1.0429600000000001</v>
      </c>
      <c r="V640" s="57">
        <v>1.0863499999999999</v>
      </c>
      <c r="W640" s="57">
        <v>1.0958319999999999</v>
      </c>
      <c r="X640" s="57">
        <v>1.0958319999999999</v>
      </c>
      <c r="Y640" s="57">
        <v>1.0984560000000001</v>
      </c>
      <c r="Z640" s="57">
        <v>1.0984560000000001</v>
      </c>
      <c r="AA640" s="57">
        <v>0.99905600000000006</v>
      </c>
      <c r="AB640" s="57">
        <v>0.99905600000000006</v>
      </c>
      <c r="AC640" s="57">
        <v>1.0070110000000001</v>
      </c>
      <c r="AD640" s="57">
        <v>0.99911899999999998</v>
      </c>
      <c r="AE640" s="57">
        <v>1.093146</v>
      </c>
      <c r="AF640" s="57">
        <v>1.004491</v>
      </c>
      <c r="AG640" s="57">
        <v>1.004491</v>
      </c>
      <c r="AH640" s="57">
        <v>1.042427</v>
      </c>
      <c r="AI640" s="57">
        <v>1.042427</v>
      </c>
      <c r="AJ640" s="57">
        <v>1.0020020000000001</v>
      </c>
      <c r="AK640" s="57">
        <v>1.0020020000000001</v>
      </c>
      <c r="AL640" s="57">
        <v>1.0863499999999999</v>
      </c>
      <c r="AM640" s="57">
        <v>1.0070110000000001</v>
      </c>
      <c r="AN640" s="57">
        <v>1.0070110000000001</v>
      </c>
      <c r="AO640" s="57">
        <v>0.99905600000000006</v>
      </c>
      <c r="AP640" s="57">
        <v>1.043253</v>
      </c>
      <c r="AQ640" s="57">
        <v>1.043253</v>
      </c>
      <c r="AR640" s="57">
        <v>1.0045660000000001</v>
      </c>
      <c r="AS640" s="57">
        <v>1.0045660000000001</v>
      </c>
      <c r="AT640" s="57">
        <v>1.041849</v>
      </c>
    </row>
    <row r="641" spans="1:46" x14ac:dyDescent="0.25">
      <c r="A641" s="65">
        <v>2021</v>
      </c>
      <c r="B641" s="65">
        <v>12</v>
      </c>
      <c r="C641" s="63">
        <v>27</v>
      </c>
      <c r="D641" s="64">
        <v>16</v>
      </c>
      <c r="E641" s="5">
        <v>1.0429600000000001</v>
      </c>
      <c r="F641" s="57">
        <v>1.0429600000000001</v>
      </c>
      <c r="G641" s="57">
        <v>0.99629800000000002</v>
      </c>
      <c r="H641" s="57">
        <v>0.99629699999999999</v>
      </c>
      <c r="I641" s="57">
        <v>0.99693799999999999</v>
      </c>
      <c r="J641" s="57">
        <v>0.99693799999999999</v>
      </c>
      <c r="K641" s="57">
        <v>0.99905600000000006</v>
      </c>
      <c r="L641" s="57">
        <v>0.99905600000000006</v>
      </c>
      <c r="M641" s="57">
        <v>1.042427</v>
      </c>
      <c r="N641" s="57">
        <v>1.042427</v>
      </c>
      <c r="O641" s="57">
        <v>1.041849</v>
      </c>
      <c r="P641" s="57">
        <v>1.041849</v>
      </c>
      <c r="Q641" s="57">
        <v>1.0192870000000001</v>
      </c>
      <c r="R641" s="57">
        <v>1.041849</v>
      </c>
      <c r="S641" s="57">
        <v>1.041849</v>
      </c>
      <c r="T641" s="57">
        <v>1.0429600000000001</v>
      </c>
      <c r="U641" s="57">
        <v>1.0429600000000001</v>
      </c>
      <c r="V641" s="57">
        <v>1.0863499999999999</v>
      </c>
      <c r="W641" s="57">
        <v>1.0958319999999999</v>
      </c>
      <c r="X641" s="57">
        <v>1.0958319999999999</v>
      </c>
      <c r="Y641" s="57">
        <v>1.0984560000000001</v>
      </c>
      <c r="Z641" s="57">
        <v>1.0984560000000001</v>
      </c>
      <c r="AA641" s="57">
        <v>0.99905600000000006</v>
      </c>
      <c r="AB641" s="57">
        <v>0.99905600000000006</v>
      </c>
      <c r="AC641" s="57">
        <v>1.0070110000000001</v>
      </c>
      <c r="AD641" s="57">
        <v>0.99911899999999998</v>
      </c>
      <c r="AE641" s="57">
        <v>1.093146</v>
      </c>
      <c r="AF641" s="57">
        <v>1.004491</v>
      </c>
      <c r="AG641" s="57">
        <v>1.004491</v>
      </c>
      <c r="AH641" s="57">
        <v>1.042427</v>
      </c>
      <c r="AI641" s="57">
        <v>1.042427</v>
      </c>
      <c r="AJ641" s="57">
        <v>1.0020020000000001</v>
      </c>
      <c r="AK641" s="57">
        <v>1.0020020000000001</v>
      </c>
      <c r="AL641" s="57">
        <v>1.0863499999999999</v>
      </c>
      <c r="AM641" s="57">
        <v>1.0070110000000001</v>
      </c>
      <c r="AN641" s="57">
        <v>1.0070110000000001</v>
      </c>
      <c r="AO641" s="57">
        <v>0.99905600000000006</v>
      </c>
      <c r="AP641" s="57">
        <v>1.043253</v>
      </c>
      <c r="AQ641" s="57">
        <v>1.043253</v>
      </c>
      <c r="AR641" s="57">
        <v>1.0045660000000001</v>
      </c>
      <c r="AS641" s="57">
        <v>1.0045660000000001</v>
      </c>
      <c r="AT641" s="57">
        <v>1.041849</v>
      </c>
    </row>
    <row r="642" spans="1:46" x14ac:dyDescent="0.25">
      <c r="A642" s="65">
        <v>2021</v>
      </c>
      <c r="B642" s="65">
        <v>12</v>
      </c>
      <c r="C642" s="63">
        <v>27</v>
      </c>
      <c r="D642" s="64">
        <v>17</v>
      </c>
      <c r="E642" s="5">
        <v>1.0429600000000001</v>
      </c>
      <c r="F642" s="57">
        <v>1.0429600000000001</v>
      </c>
      <c r="G642" s="57">
        <v>0.99629800000000002</v>
      </c>
      <c r="H642" s="57">
        <v>0.99629699999999999</v>
      </c>
      <c r="I642" s="57">
        <v>0.99693799999999999</v>
      </c>
      <c r="J642" s="57">
        <v>0.99693799999999999</v>
      </c>
      <c r="K642" s="57">
        <v>0.99905600000000006</v>
      </c>
      <c r="L642" s="57">
        <v>0.99905600000000006</v>
      </c>
      <c r="M642" s="57">
        <v>1.042427</v>
      </c>
      <c r="N642" s="57">
        <v>1.042427</v>
      </c>
      <c r="O642" s="57">
        <v>1.041849</v>
      </c>
      <c r="P642" s="57">
        <v>1.041849</v>
      </c>
      <c r="Q642" s="57">
        <v>1.0192870000000001</v>
      </c>
      <c r="R642" s="57">
        <v>1.041849</v>
      </c>
      <c r="S642" s="57">
        <v>1.041849</v>
      </c>
      <c r="T642" s="57">
        <v>1.0429600000000001</v>
      </c>
      <c r="U642" s="57">
        <v>1.0429600000000001</v>
      </c>
      <c r="V642" s="57">
        <v>1.0863499999999999</v>
      </c>
      <c r="W642" s="57">
        <v>1.0958319999999999</v>
      </c>
      <c r="X642" s="57">
        <v>1.0958319999999999</v>
      </c>
      <c r="Y642" s="57">
        <v>1.0984560000000001</v>
      </c>
      <c r="Z642" s="57">
        <v>1.0984560000000001</v>
      </c>
      <c r="AA642" s="57">
        <v>0.99905600000000006</v>
      </c>
      <c r="AB642" s="57">
        <v>0.99905600000000006</v>
      </c>
      <c r="AC642" s="57">
        <v>1.0070110000000001</v>
      </c>
      <c r="AD642" s="57">
        <v>0.99911899999999998</v>
      </c>
      <c r="AE642" s="57">
        <v>1.093146</v>
      </c>
      <c r="AF642" s="57">
        <v>1.004491</v>
      </c>
      <c r="AG642" s="57">
        <v>1.004491</v>
      </c>
      <c r="AH642" s="57">
        <v>1.042427</v>
      </c>
      <c r="AI642" s="57">
        <v>1.042427</v>
      </c>
      <c r="AJ642" s="57">
        <v>1.0020020000000001</v>
      </c>
      <c r="AK642" s="57">
        <v>1.0020020000000001</v>
      </c>
      <c r="AL642" s="57">
        <v>1.0863499999999999</v>
      </c>
      <c r="AM642" s="57">
        <v>1.0070110000000001</v>
      </c>
      <c r="AN642" s="57">
        <v>1.0070110000000001</v>
      </c>
      <c r="AO642" s="57">
        <v>0.99905600000000006</v>
      </c>
      <c r="AP642" s="57">
        <v>1.043253</v>
      </c>
      <c r="AQ642" s="57">
        <v>1.043253</v>
      </c>
      <c r="AR642" s="57">
        <v>1.0045660000000001</v>
      </c>
      <c r="AS642" s="57">
        <v>1.0045660000000001</v>
      </c>
      <c r="AT642" s="57">
        <v>1.041849</v>
      </c>
    </row>
    <row r="643" spans="1:46" x14ac:dyDescent="0.25">
      <c r="A643" s="65">
        <v>2021</v>
      </c>
      <c r="B643" s="65">
        <v>12</v>
      </c>
      <c r="C643" s="63">
        <v>27</v>
      </c>
      <c r="D643" s="64">
        <v>18</v>
      </c>
      <c r="E643" s="5">
        <v>1.0429600000000001</v>
      </c>
      <c r="F643" s="57">
        <v>1.0429600000000001</v>
      </c>
      <c r="G643" s="57">
        <v>0.99629800000000002</v>
      </c>
      <c r="H643" s="57">
        <v>0.99629699999999999</v>
      </c>
      <c r="I643" s="57">
        <v>0.99693799999999999</v>
      </c>
      <c r="J643" s="57">
        <v>0.99693799999999999</v>
      </c>
      <c r="K643" s="57">
        <v>0.99905600000000006</v>
      </c>
      <c r="L643" s="57">
        <v>0.99905600000000006</v>
      </c>
      <c r="M643" s="57">
        <v>1.042427</v>
      </c>
      <c r="N643" s="57">
        <v>1.042427</v>
      </c>
      <c r="O643" s="57">
        <v>1.041849</v>
      </c>
      <c r="P643" s="57">
        <v>1.041849</v>
      </c>
      <c r="Q643" s="57">
        <v>1.0192870000000001</v>
      </c>
      <c r="R643" s="57">
        <v>1.041849</v>
      </c>
      <c r="S643" s="57">
        <v>1.041849</v>
      </c>
      <c r="T643" s="57">
        <v>1.0429600000000001</v>
      </c>
      <c r="U643" s="57">
        <v>1.0429600000000001</v>
      </c>
      <c r="V643" s="57">
        <v>1.0863499999999999</v>
      </c>
      <c r="W643" s="57">
        <v>1.0958319999999999</v>
      </c>
      <c r="X643" s="57">
        <v>1.0958319999999999</v>
      </c>
      <c r="Y643" s="57">
        <v>1.0984560000000001</v>
      </c>
      <c r="Z643" s="57">
        <v>1.0984560000000001</v>
      </c>
      <c r="AA643" s="57">
        <v>0.99905600000000006</v>
      </c>
      <c r="AB643" s="57">
        <v>0.99905600000000006</v>
      </c>
      <c r="AC643" s="57">
        <v>1.0070110000000001</v>
      </c>
      <c r="AD643" s="57">
        <v>0.99911899999999998</v>
      </c>
      <c r="AE643" s="57">
        <v>1.093146</v>
      </c>
      <c r="AF643" s="57">
        <v>1.004491</v>
      </c>
      <c r="AG643" s="57">
        <v>1.004491</v>
      </c>
      <c r="AH643" s="57">
        <v>1.042427</v>
      </c>
      <c r="AI643" s="57">
        <v>1.042427</v>
      </c>
      <c r="AJ643" s="57">
        <v>1.0020020000000001</v>
      </c>
      <c r="AK643" s="57">
        <v>1.0020020000000001</v>
      </c>
      <c r="AL643" s="57">
        <v>1.0863499999999999</v>
      </c>
      <c r="AM643" s="57">
        <v>1.0070110000000001</v>
      </c>
      <c r="AN643" s="57">
        <v>1.0070110000000001</v>
      </c>
      <c r="AO643" s="57">
        <v>0.99905600000000006</v>
      </c>
      <c r="AP643" s="57">
        <v>1.043253</v>
      </c>
      <c r="AQ643" s="57">
        <v>1.043253</v>
      </c>
      <c r="AR643" s="57">
        <v>1.0045660000000001</v>
      </c>
      <c r="AS643" s="57">
        <v>1.0045660000000001</v>
      </c>
      <c r="AT643" s="57">
        <v>1.041849</v>
      </c>
    </row>
    <row r="644" spans="1:46" x14ac:dyDescent="0.25">
      <c r="A644" s="65">
        <v>2021</v>
      </c>
      <c r="B644" s="65">
        <v>12</v>
      </c>
      <c r="C644" s="63">
        <v>27</v>
      </c>
      <c r="D644" s="64">
        <v>19</v>
      </c>
      <c r="E644" s="5">
        <v>1.0429600000000001</v>
      </c>
      <c r="F644" s="57">
        <v>1.0429600000000001</v>
      </c>
      <c r="G644" s="57">
        <v>0.99629800000000002</v>
      </c>
      <c r="H644" s="57">
        <v>0.99629699999999999</v>
      </c>
      <c r="I644" s="57">
        <v>0.99693799999999999</v>
      </c>
      <c r="J644" s="57">
        <v>0.99693799999999999</v>
      </c>
      <c r="K644" s="57">
        <v>0.99905600000000006</v>
      </c>
      <c r="L644" s="57">
        <v>0.99905600000000006</v>
      </c>
      <c r="M644" s="57">
        <v>1.042427</v>
      </c>
      <c r="N644" s="57">
        <v>1.042427</v>
      </c>
      <c r="O644" s="57">
        <v>1.041849</v>
      </c>
      <c r="P644" s="57">
        <v>1.041849</v>
      </c>
      <c r="Q644" s="57">
        <v>1.0192870000000001</v>
      </c>
      <c r="R644" s="57">
        <v>1.041849</v>
      </c>
      <c r="S644" s="57">
        <v>1.041849</v>
      </c>
      <c r="T644" s="57">
        <v>1.0429600000000001</v>
      </c>
      <c r="U644" s="57">
        <v>1.0429600000000001</v>
      </c>
      <c r="V644" s="57">
        <v>1.0863499999999999</v>
      </c>
      <c r="W644" s="57">
        <v>1.0958319999999999</v>
      </c>
      <c r="X644" s="57">
        <v>1.0958319999999999</v>
      </c>
      <c r="Y644" s="57">
        <v>1.0984560000000001</v>
      </c>
      <c r="Z644" s="57">
        <v>1.0984560000000001</v>
      </c>
      <c r="AA644" s="57">
        <v>0.99905600000000006</v>
      </c>
      <c r="AB644" s="57">
        <v>0.99905600000000006</v>
      </c>
      <c r="AC644" s="57">
        <v>1.0070110000000001</v>
      </c>
      <c r="AD644" s="57">
        <v>0.99911899999999998</v>
      </c>
      <c r="AE644" s="57">
        <v>1.093146</v>
      </c>
      <c r="AF644" s="57">
        <v>1.004491</v>
      </c>
      <c r="AG644" s="57">
        <v>1.004491</v>
      </c>
      <c r="AH644" s="57">
        <v>1.042427</v>
      </c>
      <c r="AI644" s="57">
        <v>1.042427</v>
      </c>
      <c r="AJ644" s="57">
        <v>1.0020020000000001</v>
      </c>
      <c r="AK644" s="57">
        <v>1.0020020000000001</v>
      </c>
      <c r="AL644" s="57">
        <v>1.0863499999999999</v>
      </c>
      <c r="AM644" s="57">
        <v>1.0070110000000001</v>
      </c>
      <c r="AN644" s="57">
        <v>1.0070110000000001</v>
      </c>
      <c r="AO644" s="57">
        <v>0.99905600000000006</v>
      </c>
      <c r="AP644" s="57">
        <v>1.043253</v>
      </c>
      <c r="AQ644" s="57">
        <v>1.043253</v>
      </c>
      <c r="AR644" s="57">
        <v>1.0045660000000001</v>
      </c>
      <c r="AS644" s="57">
        <v>1.0045660000000001</v>
      </c>
      <c r="AT644" s="57">
        <v>1.041849</v>
      </c>
    </row>
    <row r="645" spans="1:46" x14ac:dyDescent="0.25">
      <c r="A645" s="65">
        <v>2021</v>
      </c>
      <c r="B645" s="65">
        <v>12</v>
      </c>
      <c r="C645" s="63">
        <v>27</v>
      </c>
      <c r="D645" s="64">
        <v>20</v>
      </c>
      <c r="E645" s="5">
        <v>1.0429600000000001</v>
      </c>
      <c r="F645" s="57">
        <v>1.0429600000000001</v>
      </c>
      <c r="G645" s="57">
        <v>0.99629800000000002</v>
      </c>
      <c r="H645" s="57">
        <v>0.99629699999999999</v>
      </c>
      <c r="I645" s="57">
        <v>0.99693799999999999</v>
      </c>
      <c r="J645" s="57">
        <v>0.99693799999999999</v>
      </c>
      <c r="K645" s="57">
        <v>0.99905600000000006</v>
      </c>
      <c r="L645" s="57">
        <v>0.99905600000000006</v>
      </c>
      <c r="M645" s="57">
        <v>1.042427</v>
      </c>
      <c r="N645" s="57">
        <v>1.042427</v>
      </c>
      <c r="O645" s="57">
        <v>1.041849</v>
      </c>
      <c r="P645" s="57">
        <v>1.041849</v>
      </c>
      <c r="Q645" s="57">
        <v>1.0192870000000001</v>
      </c>
      <c r="R645" s="57">
        <v>1.041849</v>
      </c>
      <c r="S645" s="57">
        <v>1.041849</v>
      </c>
      <c r="T645" s="57">
        <v>1.0429600000000001</v>
      </c>
      <c r="U645" s="57">
        <v>1.0429600000000001</v>
      </c>
      <c r="V645" s="57">
        <v>1.0863499999999999</v>
      </c>
      <c r="W645" s="57">
        <v>1.0958319999999999</v>
      </c>
      <c r="X645" s="57">
        <v>1.0958319999999999</v>
      </c>
      <c r="Y645" s="57">
        <v>1.0984560000000001</v>
      </c>
      <c r="Z645" s="57">
        <v>1.0984560000000001</v>
      </c>
      <c r="AA645" s="57">
        <v>0.99905600000000006</v>
      </c>
      <c r="AB645" s="57">
        <v>0.99905600000000006</v>
      </c>
      <c r="AC645" s="57">
        <v>1.0070110000000001</v>
      </c>
      <c r="AD645" s="57">
        <v>0.99911899999999998</v>
      </c>
      <c r="AE645" s="57">
        <v>1.093146</v>
      </c>
      <c r="AF645" s="57">
        <v>1.004491</v>
      </c>
      <c r="AG645" s="57">
        <v>1.004491</v>
      </c>
      <c r="AH645" s="57">
        <v>1.042427</v>
      </c>
      <c r="AI645" s="57">
        <v>1.042427</v>
      </c>
      <c r="AJ645" s="57">
        <v>1.0020020000000001</v>
      </c>
      <c r="AK645" s="57">
        <v>1.0020020000000001</v>
      </c>
      <c r="AL645" s="57">
        <v>1.0863499999999999</v>
      </c>
      <c r="AM645" s="57">
        <v>1.0070110000000001</v>
      </c>
      <c r="AN645" s="57">
        <v>1.0070110000000001</v>
      </c>
      <c r="AO645" s="57">
        <v>0.99905600000000006</v>
      </c>
      <c r="AP645" s="57">
        <v>1.043253</v>
      </c>
      <c r="AQ645" s="57">
        <v>1.043253</v>
      </c>
      <c r="AR645" s="57">
        <v>1.0045660000000001</v>
      </c>
      <c r="AS645" s="57">
        <v>1.0045660000000001</v>
      </c>
      <c r="AT645" s="57">
        <v>1.041849</v>
      </c>
    </row>
    <row r="646" spans="1:46" x14ac:dyDescent="0.25">
      <c r="A646" s="65">
        <v>2021</v>
      </c>
      <c r="B646" s="65">
        <v>12</v>
      </c>
      <c r="C646" s="63">
        <v>27</v>
      </c>
      <c r="D646" s="64">
        <v>21</v>
      </c>
      <c r="E646" s="5">
        <v>1.0429600000000001</v>
      </c>
      <c r="F646" s="57">
        <v>1.0429600000000001</v>
      </c>
      <c r="G646" s="57">
        <v>0.99629800000000002</v>
      </c>
      <c r="H646" s="57">
        <v>0.99629699999999999</v>
      </c>
      <c r="I646" s="57">
        <v>0.99693799999999999</v>
      </c>
      <c r="J646" s="57">
        <v>0.99693799999999999</v>
      </c>
      <c r="K646" s="57">
        <v>0.99905600000000006</v>
      </c>
      <c r="L646" s="57">
        <v>0.99905600000000006</v>
      </c>
      <c r="M646" s="57">
        <v>1.042427</v>
      </c>
      <c r="N646" s="57">
        <v>1.042427</v>
      </c>
      <c r="O646" s="57">
        <v>1.041849</v>
      </c>
      <c r="P646" s="57">
        <v>1.041849</v>
      </c>
      <c r="Q646" s="57">
        <v>1.0192870000000001</v>
      </c>
      <c r="R646" s="57">
        <v>1.041849</v>
      </c>
      <c r="S646" s="57">
        <v>1.041849</v>
      </c>
      <c r="T646" s="57">
        <v>1.0429600000000001</v>
      </c>
      <c r="U646" s="57">
        <v>1.0429600000000001</v>
      </c>
      <c r="V646" s="57">
        <v>1.0863499999999999</v>
      </c>
      <c r="W646" s="57">
        <v>1.0958319999999999</v>
      </c>
      <c r="X646" s="57">
        <v>1.0958319999999999</v>
      </c>
      <c r="Y646" s="57">
        <v>1.0984560000000001</v>
      </c>
      <c r="Z646" s="57">
        <v>1.0984560000000001</v>
      </c>
      <c r="AA646" s="57">
        <v>0.99905600000000006</v>
      </c>
      <c r="AB646" s="57">
        <v>0.99905600000000006</v>
      </c>
      <c r="AC646" s="57">
        <v>1.0070110000000001</v>
      </c>
      <c r="AD646" s="57">
        <v>0.99911899999999998</v>
      </c>
      <c r="AE646" s="57">
        <v>1.093146</v>
      </c>
      <c r="AF646" s="57">
        <v>1.004491</v>
      </c>
      <c r="AG646" s="57">
        <v>1.004491</v>
      </c>
      <c r="AH646" s="57">
        <v>1.042427</v>
      </c>
      <c r="AI646" s="57">
        <v>1.042427</v>
      </c>
      <c r="AJ646" s="57">
        <v>1.0020020000000001</v>
      </c>
      <c r="AK646" s="57">
        <v>1.0020020000000001</v>
      </c>
      <c r="AL646" s="57">
        <v>1.0863499999999999</v>
      </c>
      <c r="AM646" s="57">
        <v>1.0070110000000001</v>
      </c>
      <c r="AN646" s="57">
        <v>1.0070110000000001</v>
      </c>
      <c r="AO646" s="57">
        <v>0.99905600000000006</v>
      </c>
      <c r="AP646" s="57">
        <v>1.043253</v>
      </c>
      <c r="AQ646" s="57">
        <v>1.043253</v>
      </c>
      <c r="AR646" s="57">
        <v>1.0045660000000001</v>
      </c>
      <c r="AS646" s="57">
        <v>1.0045660000000001</v>
      </c>
      <c r="AT646" s="57">
        <v>1.041849</v>
      </c>
    </row>
    <row r="647" spans="1:46" x14ac:dyDescent="0.25">
      <c r="A647" s="65">
        <v>2021</v>
      </c>
      <c r="B647" s="65">
        <v>12</v>
      </c>
      <c r="C647" s="63">
        <v>27</v>
      </c>
      <c r="D647" s="64">
        <v>22</v>
      </c>
      <c r="E647" s="5">
        <v>1.0429600000000001</v>
      </c>
      <c r="F647" s="57">
        <v>1.0429600000000001</v>
      </c>
      <c r="G647" s="57">
        <v>0.99629800000000002</v>
      </c>
      <c r="H647" s="57">
        <v>0.99629699999999999</v>
      </c>
      <c r="I647" s="57">
        <v>0.99693799999999999</v>
      </c>
      <c r="J647" s="57">
        <v>0.99693799999999999</v>
      </c>
      <c r="K647" s="57">
        <v>0.99905600000000006</v>
      </c>
      <c r="L647" s="57">
        <v>0.99905600000000006</v>
      </c>
      <c r="M647" s="57">
        <v>1.042427</v>
      </c>
      <c r="N647" s="57">
        <v>1.042427</v>
      </c>
      <c r="O647" s="57">
        <v>1.041849</v>
      </c>
      <c r="P647" s="57">
        <v>1.041849</v>
      </c>
      <c r="Q647" s="57">
        <v>1.0192870000000001</v>
      </c>
      <c r="R647" s="57">
        <v>1.041849</v>
      </c>
      <c r="S647" s="57">
        <v>1.041849</v>
      </c>
      <c r="T647" s="57">
        <v>1.0429600000000001</v>
      </c>
      <c r="U647" s="57">
        <v>1.0429600000000001</v>
      </c>
      <c r="V647" s="57">
        <v>1.0863499999999999</v>
      </c>
      <c r="W647" s="57">
        <v>1.0958319999999999</v>
      </c>
      <c r="X647" s="57">
        <v>1.0958319999999999</v>
      </c>
      <c r="Y647" s="57">
        <v>1.0984560000000001</v>
      </c>
      <c r="Z647" s="57">
        <v>1.0984560000000001</v>
      </c>
      <c r="AA647" s="57">
        <v>0.99905600000000006</v>
      </c>
      <c r="AB647" s="57">
        <v>0.99905600000000006</v>
      </c>
      <c r="AC647" s="57">
        <v>1.0070110000000001</v>
      </c>
      <c r="AD647" s="57">
        <v>0.99911899999999998</v>
      </c>
      <c r="AE647" s="57">
        <v>1.093146</v>
      </c>
      <c r="AF647" s="57">
        <v>1.004491</v>
      </c>
      <c r="AG647" s="57">
        <v>1.004491</v>
      </c>
      <c r="AH647" s="57">
        <v>1.042427</v>
      </c>
      <c r="AI647" s="57">
        <v>1.042427</v>
      </c>
      <c r="AJ647" s="57">
        <v>1.0020020000000001</v>
      </c>
      <c r="AK647" s="57">
        <v>1.0020020000000001</v>
      </c>
      <c r="AL647" s="57">
        <v>1.0863499999999999</v>
      </c>
      <c r="AM647" s="57">
        <v>1.0070110000000001</v>
      </c>
      <c r="AN647" s="57">
        <v>1.0070110000000001</v>
      </c>
      <c r="AO647" s="57">
        <v>0.99905600000000006</v>
      </c>
      <c r="AP647" s="57">
        <v>1.043253</v>
      </c>
      <c r="AQ647" s="57">
        <v>1.043253</v>
      </c>
      <c r="AR647" s="57">
        <v>1.0045660000000001</v>
      </c>
      <c r="AS647" s="57">
        <v>1.0045660000000001</v>
      </c>
      <c r="AT647" s="57">
        <v>1.041849</v>
      </c>
    </row>
    <row r="648" spans="1:46" x14ac:dyDescent="0.25">
      <c r="A648" s="65">
        <v>2021</v>
      </c>
      <c r="B648" s="65">
        <v>12</v>
      </c>
      <c r="C648" s="63">
        <v>27</v>
      </c>
      <c r="D648" s="64">
        <v>23</v>
      </c>
      <c r="E648" s="5">
        <v>1.0429600000000001</v>
      </c>
      <c r="F648" s="57">
        <v>1.0429600000000001</v>
      </c>
      <c r="G648" s="57">
        <v>0.99629800000000002</v>
      </c>
      <c r="H648" s="57">
        <v>0.99629699999999999</v>
      </c>
      <c r="I648" s="57">
        <v>0.99693799999999999</v>
      </c>
      <c r="J648" s="57">
        <v>0.99693799999999999</v>
      </c>
      <c r="K648" s="57">
        <v>0.99905600000000006</v>
      </c>
      <c r="L648" s="57">
        <v>0.99905600000000006</v>
      </c>
      <c r="M648" s="57">
        <v>1.042427</v>
      </c>
      <c r="N648" s="57">
        <v>1.042427</v>
      </c>
      <c r="O648" s="57">
        <v>1.041849</v>
      </c>
      <c r="P648" s="57">
        <v>1.041849</v>
      </c>
      <c r="Q648" s="57">
        <v>1.0192870000000001</v>
      </c>
      <c r="R648" s="57">
        <v>1.041849</v>
      </c>
      <c r="S648" s="57">
        <v>1.041849</v>
      </c>
      <c r="T648" s="57">
        <v>1.0429600000000001</v>
      </c>
      <c r="U648" s="57">
        <v>1.0429600000000001</v>
      </c>
      <c r="V648" s="57">
        <v>1.0863499999999999</v>
      </c>
      <c r="W648" s="57">
        <v>1.0958319999999999</v>
      </c>
      <c r="X648" s="57">
        <v>1.0958319999999999</v>
      </c>
      <c r="Y648" s="57">
        <v>1.0984560000000001</v>
      </c>
      <c r="Z648" s="57">
        <v>1.0984560000000001</v>
      </c>
      <c r="AA648" s="57">
        <v>0.99905600000000006</v>
      </c>
      <c r="AB648" s="57">
        <v>0.99905600000000006</v>
      </c>
      <c r="AC648" s="57">
        <v>1.0070110000000001</v>
      </c>
      <c r="AD648" s="57">
        <v>0.99911899999999998</v>
      </c>
      <c r="AE648" s="57">
        <v>1.093146</v>
      </c>
      <c r="AF648" s="57">
        <v>1.004491</v>
      </c>
      <c r="AG648" s="57">
        <v>1.004491</v>
      </c>
      <c r="AH648" s="57">
        <v>1.042427</v>
      </c>
      <c r="AI648" s="57">
        <v>1.042427</v>
      </c>
      <c r="AJ648" s="57">
        <v>1.0020020000000001</v>
      </c>
      <c r="AK648" s="57">
        <v>1.0020020000000001</v>
      </c>
      <c r="AL648" s="57">
        <v>1.0863499999999999</v>
      </c>
      <c r="AM648" s="57">
        <v>1.0070110000000001</v>
      </c>
      <c r="AN648" s="57">
        <v>1.0070110000000001</v>
      </c>
      <c r="AO648" s="57">
        <v>0.99905600000000006</v>
      </c>
      <c r="AP648" s="57">
        <v>1.043253</v>
      </c>
      <c r="AQ648" s="57">
        <v>1.043253</v>
      </c>
      <c r="AR648" s="57">
        <v>1.0045660000000001</v>
      </c>
      <c r="AS648" s="57">
        <v>1.0045660000000001</v>
      </c>
      <c r="AT648" s="57">
        <v>1.041849</v>
      </c>
    </row>
    <row r="649" spans="1:46" x14ac:dyDescent="0.25">
      <c r="A649" s="65">
        <v>2021</v>
      </c>
      <c r="B649" s="65">
        <v>12</v>
      </c>
      <c r="C649" s="63">
        <v>27</v>
      </c>
      <c r="D649" s="64">
        <v>24</v>
      </c>
      <c r="E649" s="5">
        <v>1.0429600000000001</v>
      </c>
      <c r="F649" s="57">
        <v>1.0429600000000001</v>
      </c>
      <c r="G649" s="57">
        <v>0.99629800000000002</v>
      </c>
      <c r="H649" s="57">
        <v>0.99629699999999999</v>
      </c>
      <c r="I649" s="57">
        <v>0.99693799999999999</v>
      </c>
      <c r="J649" s="57">
        <v>0.99693799999999999</v>
      </c>
      <c r="K649" s="57">
        <v>0.99905600000000006</v>
      </c>
      <c r="L649" s="57">
        <v>0.99905600000000006</v>
      </c>
      <c r="M649" s="57">
        <v>1.042427</v>
      </c>
      <c r="N649" s="57">
        <v>1.042427</v>
      </c>
      <c r="O649" s="57">
        <v>1.041849</v>
      </c>
      <c r="P649" s="57">
        <v>1.041849</v>
      </c>
      <c r="Q649" s="57">
        <v>1.0192870000000001</v>
      </c>
      <c r="R649" s="57">
        <v>1.041849</v>
      </c>
      <c r="S649" s="57">
        <v>1.041849</v>
      </c>
      <c r="T649" s="57">
        <v>1.0429600000000001</v>
      </c>
      <c r="U649" s="57">
        <v>1.0429600000000001</v>
      </c>
      <c r="V649" s="57">
        <v>1.0863499999999999</v>
      </c>
      <c r="W649" s="57">
        <v>1.0958319999999999</v>
      </c>
      <c r="X649" s="57">
        <v>1.0958319999999999</v>
      </c>
      <c r="Y649" s="57">
        <v>1.0984560000000001</v>
      </c>
      <c r="Z649" s="57">
        <v>1.0984560000000001</v>
      </c>
      <c r="AA649" s="57">
        <v>0.99905600000000006</v>
      </c>
      <c r="AB649" s="57">
        <v>0.99905600000000006</v>
      </c>
      <c r="AC649" s="57">
        <v>1.0070110000000001</v>
      </c>
      <c r="AD649" s="57">
        <v>0.99911899999999998</v>
      </c>
      <c r="AE649" s="57">
        <v>1.093146</v>
      </c>
      <c r="AF649" s="57">
        <v>1.004491</v>
      </c>
      <c r="AG649" s="57">
        <v>1.004491</v>
      </c>
      <c r="AH649" s="57">
        <v>1.042427</v>
      </c>
      <c r="AI649" s="57">
        <v>1.042427</v>
      </c>
      <c r="AJ649" s="57">
        <v>1.0020020000000001</v>
      </c>
      <c r="AK649" s="57">
        <v>1.0020020000000001</v>
      </c>
      <c r="AL649" s="57">
        <v>1.0863499999999999</v>
      </c>
      <c r="AM649" s="57">
        <v>1.0070110000000001</v>
      </c>
      <c r="AN649" s="57">
        <v>1.0070110000000001</v>
      </c>
      <c r="AO649" s="57">
        <v>0.99905600000000006</v>
      </c>
      <c r="AP649" s="57">
        <v>1.043253</v>
      </c>
      <c r="AQ649" s="57">
        <v>1.043253</v>
      </c>
      <c r="AR649" s="57">
        <v>1.0045660000000001</v>
      </c>
      <c r="AS649" s="57">
        <v>1.0045660000000001</v>
      </c>
      <c r="AT649" s="57">
        <v>1.041849</v>
      </c>
    </row>
    <row r="650" spans="1:46" x14ac:dyDescent="0.25">
      <c r="A650" s="65">
        <v>2021</v>
      </c>
      <c r="B650" s="65">
        <v>12</v>
      </c>
      <c r="C650" s="63">
        <v>28</v>
      </c>
      <c r="D650" s="64">
        <v>1</v>
      </c>
      <c r="E650" s="5">
        <v>1.0344370000000001</v>
      </c>
      <c r="F650" s="57">
        <v>1.0344370000000001</v>
      </c>
      <c r="G650" s="57">
        <v>0.986487</v>
      </c>
      <c r="H650" s="57">
        <v>0.98648999999999998</v>
      </c>
      <c r="I650" s="57">
        <v>0.98820799999999998</v>
      </c>
      <c r="J650" s="57">
        <v>0.98820799999999998</v>
      </c>
      <c r="K650" s="57">
        <v>0.99095800000000001</v>
      </c>
      <c r="L650" s="57">
        <v>0.99095800000000001</v>
      </c>
      <c r="M650" s="57">
        <v>1.040405</v>
      </c>
      <c r="N650" s="57">
        <v>1.040405</v>
      </c>
      <c r="O650" s="57">
        <v>1.0250410000000001</v>
      </c>
      <c r="P650" s="57">
        <v>1.0250410000000001</v>
      </c>
      <c r="Q650" s="57">
        <v>1.026087</v>
      </c>
      <c r="R650" s="57">
        <v>1.0250410000000001</v>
      </c>
      <c r="S650" s="57">
        <v>1.0250410000000001</v>
      </c>
      <c r="T650" s="57">
        <v>1.0344370000000001</v>
      </c>
      <c r="U650" s="57">
        <v>1.0344370000000001</v>
      </c>
      <c r="V650" s="57">
        <v>1.059588</v>
      </c>
      <c r="W650" s="57">
        <v>1.0848100000000001</v>
      </c>
      <c r="X650" s="57">
        <v>1.0848100000000001</v>
      </c>
      <c r="Y650" s="57">
        <v>1.069879</v>
      </c>
      <c r="Z650" s="57">
        <v>1.069879</v>
      </c>
      <c r="AA650" s="57">
        <v>0.99095800000000001</v>
      </c>
      <c r="AB650" s="57">
        <v>0.99095800000000001</v>
      </c>
      <c r="AC650" s="57">
        <v>0.99033499999999997</v>
      </c>
      <c r="AD650" s="57">
        <v>0.98244500000000001</v>
      </c>
      <c r="AE650" s="57">
        <v>1.0516110000000001</v>
      </c>
      <c r="AF650" s="57">
        <v>0.98744699999999996</v>
      </c>
      <c r="AG650" s="57">
        <v>0.98744699999999996</v>
      </c>
      <c r="AH650" s="57">
        <v>1.040405</v>
      </c>
      <c r="AI650" s="57">
        <v>1.040405</v>
      </c>
      <c r="AJ650" s="57">
        <v>1.004046</v>
      </c>
      <c r="AK650" s="57">
        <v>1.004046</v>
      </c>
      <c r="AL650" s="57">
        <v>1.059588</v>
      </c>
      <c r="AM650" s="57">
        <v>0.99033499999999997</v>
      </c>
      <c r="AN650" s="57">
        <v>0.99033499999999997</v>
      </c>
      <c r="AO650" s="57">
        <v>0.99095800000000001</v>
      </c>
      <c r="AP650" s="57">
        <v>1.0400510000000001</v>
      </c>
      <c r="AQ650" s="57">
        <v>1.0400510000000001</v>
      </c>
      <c r="AR650" s="57">
        <v>0.98810500000000001</v>
      </c>
      <c r="AS650" s="57">
        <v>0.98810500000000001</v>
      </c>
      <c r="AT650" s="57">
        <v>1.0250410000000001</v>
      </c>
    </row>
    <row r="651" spans="1:46" x14ac:dyDescent="0.25">
      <c r="A651" s="65">
        <v>2021</v>
      </c>
      <c r="B651" s="65">
        <v>12</v>
      </c>
      <c r="C651" s="63">
        <v>28</v>
      </c>
      <c r="D651" s="64">
        <v>2</v>
      </c>
      <c r="E651" s="5">
        <v>1.0344370000000001</v>
      </c>
      <c r="F651" s="57">
        <v>1.0344370000000001</v>
      </c>
      <c r="G651" s="57">
        <v>0.986487</v>
      </c>
      <c r="H651" s="57">
        <v>0.98648999999999998</v>
      </c>
      <c r="I651" s="57">
        <v>0.98820799999999998</v>
      </c>
      <c r="J651" s="57">
        <v>0.98820799999999998</v>
      </c>
      <c r="K651" s="57">
        <v>0.99095800000000001</v>
      </c>
      <c r="L651" s="57">
        <v>0.99095800000000001</v>
      </c>
      <c r="M651" s="57">
        <v>1.040405</v>
      </c>
      <c r="N651" s="57">
        <v>1.040405</v>
      </c>
      <c r="O651" s="57">
        <v>1.0250410000000001</v>
      </c>
      <c r="P651" s="57">
        <v>1.0250410000000001</v>
      </c>
      <c r="Q651" s="57">
        <v>1.026087</v>
      </c>
      <c r="R651" s="57">
        <v>1.0250410000000001</v>
      </c>
      <c r="S651" s="57">
        <v>1.0250410000000001</v>
      </c>
      <c r="T651" s="57">
        <v>1.0344370000000001</v>
      </c>
      <c r="U651" s="57">
        <v>1.0344370000000001</v>
      </c>
      <c r="V651" s="57">
        <v>1.059588</v>
      </c>
      <c r="W651" s="57">
        <v>1.0848100000000001</v>
      </c>
      <c r="X651" s="57">
        <v>1.0848100000000001</v>
      </c>
      <c r="Y651" s="57">
        <v>1.069879</v>
      </c>
      <c r="Z651" s="57">
        <v>1.069879</v>
      </c>
      <c r="AA651" s="57">
        <v>0.99095800000000001</v>
      </c>
      <c r="AB651" s="57">
        <v>0.99095800000000001</v>
      </c>
      <c r="AC651" s="57">
        <v>0.99033499999999997</v>
      </c>
      <c r="AD651" s="57">
        <v>0.98244500000000001</v>
      </c>
      <c r="AE651" s="57">
        <v>1.0516110000000001</v>
      </c>
      <c r="AF651" s="57">
        <v>0.98744699999999996</v>
      </c>
      <c r="AG651" s="57">
        <v>0.98744699999999996</v>
      </c>
      <c r="AH651" s="57">
        <v>1.040405</v>
      </c>
      <c r="AI651" s="57">
        <v>1.040405</v>
      </c>
      <c r="AJ651" s="57">
        <v>1.004046</v>
      </c>
      <c r="AK651" s="57">
        <v>1.004046</v>
      </c>
      <c r="AL651" s="57">
        <v>1.059588</v>
      </c>
      <c r="AM651" s="57">
        <v>0.99033499999999997</v>
      </c>
      <c r="AN651" s="57">
        <v>0.99033499999999997</v>
      </c>
      <c r="AO651" s="57">
        <v>0.99095800000000001</v>
      </c>
      <c r="AP651" s="57">
        <v>1.0400510000000001</v>
      </c>
      <c r="AQ651" s="57">
        <v>1.0400510000000001</v>
      </c>
      <c r="AR651" s="57">
        <v>0.98810500000000001</v>
      </c>
      <c r="AS651" s="57">
        <v>0.98810500000000001</v>
      </c>
      <c r="AT651" s="57">
        <v>1.0250410000000001</v>
      </c>
    </row>
    <row r="652" spans="1:46" x14ac:dyDescent="0.25">
      <c r="A652" s="65">
        <v>2021</v>
      </c>
      <c r="B652" s="65">
        <v>12</v>
      </c>
      <c r="C652" s="63">
        <v>28</v>
      </c>
      <c r="D652" s="64">
        <v>3</v>
      </c>
      <c r="E652" s="5">
        <v>1.0344370000000001</v>
      </c>
      <c r="F652" s="57">
        <v>1.0344370000000001</v>
      </c>
      <c r="G652" s="57">
        <v>0.986487</v>
      </c>
      <c r="H652" s="57">
        <v>0.98648999999999998</v>
      </c>
      <c r="I652" s="57">
        <v>0.98820799999999998</v>
      </c>
      <c r="J652" s="57">
        <v>0.98820799999999998</v>
      </c>
      <c r="K652" s="57">
        <v>0.99095800000000001</v>
      </c>
      <c r="L652" s="57">
        <v>0.99095800000000001</v>
      </c>
      <c r="M652" s="57">
        <v>1.040405</v>
      </c>
      <c r="N652" s="57">
        <v>1.040405</v>
      </c>
      <c r="O652" s="57">
        <v>1.0250410000000001</v>
      </c>
      <c r="P652" s="57">
        <v>1.0250410000000001</v>
      </c>
      <c r="Q652" s="57">
        <v>1.026087</v>
      </c>
      <c r="R652" s="57">
        <v>1.0250410000000001</v>
      </c>
      <c r="S652" s="57">
        <v>1.0250410000000001</v>
      </c>
      <c r="T652" s="57">
        <v>1.0344370000000001</v>
      </c>
      <c r="U652" s="57">
        <v>1.0344370000000001</v>
      </c>
      <c r="V652" s="57">
        <v>1.059588</v>
      </c>
      <c r="W652" s="57">
        <v>1.0848100000000001</v>
      </c>
      <c r="X652" s="57">
        <v>1.0848100000000001</v>
      </c>
      <c r="Y652" s="57">
        <v>1.069879</v>
      </c>
      <c r="Z652" s="57">
        <v>1.069879</v>
      </c>
      <c r="AA652" s="57">
        <v>0.99095800000000001</v>
      </c>
      <c r="AB652" s="57">
        <v>0.99095800000000001</v>
      </c>
      <c r="AC652" s="57">
        <v>0.99033499999999997</v>
      </c>
      <c r="AD652" s="57">
        <v>0.98244500000000001</v>
      </c>
      <c r="AE652" s="57">
        <v>1.0516110000000001</v>
      </c>
      <c r="AF652" s="57">
        <v>0.98744699999999996</v>
      </c>
      <c r="AG652" s="57">
        <v>0.98744699999999996</v>
      </c>
      <c r="AH652" s="57">
        <v>1.040405</v>
      </c>
      <c r="AI652" s="57">
        <v>1.040405</v>
      </c>
      <c r="AJ652" s="57">
        <v>1.004046</v>
      </c>
      <c r="AK652" s="57">
        <v>1.004046</v>
      </c>
      <c r="AL652" s="57">
        <v>1.059588</v>
      </c>
      <c r="AM652" s="57">
        <v>0.99033499999999997</v>
      </c>
      <c r="AN652" s="57">
        <v>0.99033499999999997</v>
      </c>
      <c r="AO652" s="57">
        <v>0.99095800000000001</v>
      </c>
      <c r="AP652" s="57">
        <v>1.0400510000000001</v>
      </c>
      <c r="AQ652" s="57">
        <v>1.0400510000000001</v>
      </c>
      <c r="AR652" s="57">
        <v>0.98810500000000001</v>
      </c>
      <c r="AS652" s="57">
        <v>0.98810500000000001</v>
      </c>
      <c r="AT652" s="57">
        <v>1.0250410000000001</v>
      </c>
    </row>
    <row r="653" spans="1:46" x14ac:dyDescent="0.25">
      <c r="A653" s="65">
        <v>2021</v>
      </c>
      <c r="B653" s="65">
        <v>12</v>
      </c>
      <c r="C653" s="63">
        <v>28</v>
      </c>
      <c r="D653" s="64">
        <v>4</v>
      </c>
      <c r="E653" s="5">
        <v>1.0344370000000001</v>
      </c>
      <c r="F653" s="57">
        <v>1.0344370000000001</v>
      </c>
      <c r="G653" s="57">
        <v>0.986487</v>
      </c>
      <c r="H653" s="57">
        <v>0.98648999999999998</v>
      </c>
      <c r="I653" s="57">
        <v>0.98820799999999998</v>
      </c>
      <c r="J653" s="57">
        <v>0.98820799999999998</v>
      </c>
      <c r="K653" s="57">
        <v>0.99095800000000001</v>
      </c>
      <c r="L653" s="57">
        <v>0.99095800000000001</v>
      </c>
      <c r="M653" s="57">
        <v>1.040405</v>
      </c>
      <c r="N653" s="57">
        <v>1.040405</v>
      </c>
      <c r="O653" s="57">
        <v>1.0250410000000001</v>
      </c>
      <c r="P653" s="57">
        <v>1.0250410000000001</v>
      </c>
      <c r="Q653" s="57">
        <v>1.026087</v>
      </c>
      <c r="R653" s="57">
        <v>1.0250410000000001</v>
      </c>
      <c r="S653" s="57">
        <v>1.0250410000000001</v>
      </c>
      <c r="T653" s="57">
        <v>1.0344370000000001</v>
      </c>
      <c r="U653" s="57">
        <v>1.0344370000000001</v>
      </c>
      <c r="V653" s="57">
        <v>1.059588</v>
      </c>
      <c r="W653" s="57">
        <v>1.0848100000000001</v>
      </c>
      <c r="X653" s="57">
        <v>1.0848100000000001</v>
      </c>
      <c r="Y653" s="57">
        <v>1.069879</v>
      </c>
      <c r="Z653" s="57">
        <v>1.069879</v>
      </c>
      <c r="AA653" s="57">
        <v>0.99095800000000001</v>
      </c>
      <c r="AB653" s="57">
        <v>0.99095800000000001</v>
      </c>
      <c r="AC653" s="57">
        <v>0.99033499999999997</v>
      </c>
      <c r="AD653" s="57">
        <v>0.98244500000000001</v>
      </c>
      <c r="AE653" s="57">
        <v>1.0516110000000001</v>
      </c>
      <c r="AF653" s="57">
        <v>0.98744699999999996</v>
      </c>
      <c r="AG653" s="57">
        <v>0.98744699999999996</v>
      </c>
      <c r="AH653" s="57">
        <v>1.040405</v>
      </c>
      <c r="AI653" s="57">
        <v>1.040405</v>
      </c>
      <c r="AJ653" s="57">
        <v>1.004046</v>
      </c>
      <c r="AK653" s="57">
        <v>1.004046</v>
      </c>
      <c r="AL653" s="57">
        <v>1.059588</v>
      </c>
      <c r="AM653" s="57">
        <v>0.99033499999999997</v>
      </c>
      <c r="AN653" s="57">
        <v>0.99033499999999997</v>
      </c>
      <c r="AO653" s="57">
        <v>0.99095800000000001</v>
      </c>
      <c r="AP653" s="57">
        <v>1.0400510000000001</v>
      </c>
      <c r="AQ653" s="57">
        <v>1.0400510000000001</v>
      </c>
      <c r="AR653" s="57">
        <v>0.98810500000000001</v>
      </c>
      <c r="AS653" s="57">
        <v>0.98810500000000001</v>
      </c>
      <c r="AT653" s="57">
        <v>1.0250410000000001</v>
      </c>
    </row>
    <row r="654" spans="1:46" x14ac:dyDescent="0.25">
      <c r="A654" s="65">
        <v>2021</v>
      </c>
      <c r="B654" s="65">
        <v>12</v>
      </c>
      <c r="C654" s="63">
        <v>28</v>
      </c>
      <c r="D654" s="64">
        <v>5</v>
      </c>
      <c r="E654" s="5">
        <v>1.0344370000000001</v>
      </c>
      <c r="F654" s="57">
        <v>1.0344370000000001</v>
      </c>
      <c r="G654" s="57">
        <v>0.986487</v>
      </c>
      <c r="H654" s="57">
        <v>0.98648999999999998</v>
      </c>
      <c r="I654" s="57">
        <v>0.98820799999999998</v>
      </c>
      <c r="J654" s="57">
        <v>0.98820799999999998</v>
      </c>
      <c r="K654" s="57">
        <v>0.99095800000000001</v>
      </c>
      <c r="L654" s="57">
        <v>0.99095800000000001</v>
      </c>
      <c r="M654" s="57">
        <v>1.040405</v>
      </c>
      <c r="N654" s="57">
        <v>1.040405</v>
      </c>
      <c r="O654" s="57">
        <v>1.0250410000000001</v>
      </c>
      <c r="P654" s="57">
        <v>1.0250410000000001</v>
      </c>
      <c r="Q654" s="57">
        <v>1.026087</v>
      </c>
      <c r="R654" s="57">
        <v>1.0250410000000001</v>
      </c>
      <c r="S654" s="57">
        <v>1.0250410000000001</v>
      </c>
      <c r="T654" s="57">
        <v>1.0344370000000001</v>
      </c>
      <c r="U654" s="57">
        <v>1.0344370000000001</v>
      </c>
      <c r="V654" s="57">
        <v>1.059588</v>
      </c>
      <c r="W654" s="57">
        <v>1.0848100000000001</v>
      </c>
      <c r="X654" s="57">
        <v>1.0848100000000001</v>
      </c>
      <c r="Y654" s="57">
        <v>1.069879</v>
      </c>
      <c r="Z654" s="57">
        <v>1.069879</v>
      </c>
      <c r="AA654" s="57">
        <v>0.99095800000000001</v>
      </c>
      <c r="AB654" s="57">
        <v>0.99095800000000001</v>
      </c>
      <c r="AC654" s="57">
        <v>0.99033499999999997</v>
      </c>
      <c r="AD654" s="57">
        <v>0.98244500000000001</v>
      </c>
      <c r="AE654" s="57">
        <v>1.0516110000000001</v>
      </c>
      <c r="AF654" s="57">
        <v>0.98744699999999996</v>
      </c>
      <c r="AG654" s="57">
        <v>0.98744699999999996</v>
      </c>
      <c r="AH654" s="57">
        <v>1.040405</v>
      </c>
      <c r="AI654" s="57">
        <v>1.040405</v>
      </c>
      <c r="AJ654" s="57">
        <v>1.004046</v>
      </c>
      <c r="AK654" s="57">
        <v>1.004046</v>
      </c>
      <c r="AL654" s="57">
        <v>1.059588</v>
      </c>
      <c r="AM654" s="57">
        <v>0.99033499999999997</v>
      </c>
      <c r="AN654" s="57">
        <v>0.99033499999999997</v>
      </c>
      <c r="AO654" s="57">
        <v>0.99095800000000001</v>
      </c>
      <c r="AP654" s="57">
        <v>1.0400510000000001</v>
      </c>
      <c r="AQ654" s="57">
        <v>1.0400510000000001</v>
      </c>
      <c r="AR654" s="57">
        <v>0.98810500000000001</v>
      </c>
      <c r="AS654" s="57">
        <v>0.98810500000000001</v>
      </c>
      <c r="AT654" s="57">
        <v>1.0250410000000001</v>
      </c>
    </row>
    <row r="655" spans="1:46" x14ac:dyDescent="0.25">
      <c r="A655" s="65">
        <v>2021</v>
      </c>
      <c r="B655" s="65">
        <v>12</v>
      </c>
      <c r="C655" s="63">
        <v>28</v>
      </c>
      <c r="D655" s="64">
        <v>6</v>
      </c>
      <c r="E655" s="5">
        <v>1.0344370000000001</v>
      </c>
      <c r="F655" s="57">
        <v>1.0344370000000001</v>
      </c>
      <c r="G655" s="57">
        <v>0.986487</v>
      </c>
      <c r="H655" s="57">
        <v>0.98648999999999998</v>
      </c>
      <c r="I655" s="57">
        <v>0.98820799999999998</v>
      </c>
      <c r="J655" s="57">
        <v>0.98820799999999998</v>
      </c>
      <c r="K655" s="57">
        <v>0.99095800000000001</v>
      </c>
      <c r="L655" s="57">
        <v>0.99095800000000001</v>
      </c>
      <c r="M655" s="57">
        <v>1.040405</v>
      </c>
      <c r="N655" s="57">
        <v>1.040405</v>
      </c>
      <c r="O655" s="57">
        <v>1.0250410000000001</v>
      </c>
      <c r="P655" s="57">
        <v>1.0250410000000001</v>
      </c>
      <c r="Q655" s="57">
        <v>1.026087</v>
      </c>
      <c r="R655" s="57">
        <v>1.0250410000000001</v>
      </c>
      <c r="S655" s="57">
        <v>1.0250410000000001</v>
      </c>
      <c r="T655" s="57">
        <v>1.0344370000000001</v>
      </c>
      <c r="U655" s="57">
        <v>1.0344370000000001</v>
      </c>
      <c r="V655" s="57">
        <v>1.059588</v>
      </c>
      <c r="W655" s="57">
        <v>1.0848100000000001</v>
      </c>
      <c r="X655" s="57">
        <v>1.0848100000000001</v>
      </c>
      <c r="Y655" s="57">
        <v>1.069879</v>
      </c>
      <c r="Z655" s="57">
        <v>1.069879</v>
      </c>
      <c r="AA655" s="57">
        <v>0.99095800000000001</v>
      </c>
      <c r="AB655" s="57">
        <v>0.99095800000000001</v>
      </c>
      <c r="AC655" s="57">
        <v>0.99033499999999997</v>
      </c>
      <c r="AD655" s="57">
        <v>0.98244500000000001</v>
      </c>
      <c r="AE655" s="57">
        <v>1.0516110000000001</v>
      </c>
      <c r="AF655" s="57">
        <v>0.98744699999999996</v>
      </c>
      <c r="AG655" s="57">
        <v>0.98744699999999996</v>
      </c>
      <c r="AH655" s="57">
        <v>1.040405</v>
      </c>
      <c r="AI655" s="57">
        <v>1.040405</v>
      </c>
      <c r="AJ655" s="57">
        <v>1.004046</v>
      </c>
      <c r="AK655" s="57">
        <v>1.004046</v>
      </c>
      <c r="AL655" s="57">
        <v>1.059588</v>
      </c>
      <c r="AM655" s="57">
        <v>0.99033499999999997</v>
      </c>
      <c r="AN655" s="57">
        <v>0.99033499999999997</v>
      </c>
      <c r="AO655" s="57">
        <v>0.99095800000000001</v>
      </c>
      <c r="AP655" s="57">
        <v>1.0400510000000001</v>
      </c>
      <c r="AQ655" s="57">
        <v>1.0400510000000001</v>
      </c>
      <c r="AR655" s="57">
        <v>0.98810500000000001</v>
      </c>
      <c r="AS655" s="57">
        <v>0.98810500000000001</v>
      </c>
      <c r="AT655" s="57">
        <v>1.0250410000000001</v>
      </c>
    </row>
    <row r="656" spans="1:46" x14ac:dyDescent="0.25">
      <c r="A656" s="65">
        <v>2021</v>
      </c>
      <c r="B656" s="65">
        <v>12</v>
      </c>
      <c r="C656" s="63">
        <v>28</v>
      </c>
      <c r="D656" s="64">
        <v>7</v>
      </c>
      <c r="E656" s="5">
        <v>1.0344370000000001</v>
      </c>
      <c r="F656" s="57">
        <v>1.0344370000000001</v>
      </c>
      <c r="G656" s="57">
        <v>0.986487</v>
      </c>
      <c r="H656" s="57">
        <v>0.98648999999999998</v>
      </c>
      <c r="I656" s="57">
        <v>0.98820799999999998</v>
      </c>
      <c r="J656" s="57">
        <v>0.98820799999999998</v>
      </c>
      <c r="K656" s="57">
        <v>0.99095800000000001</v>
      </c>
      <c r="L656" s="57">
        <v>0.99095800000000001</v>
      </c>
      <c r="M656" s="57">
        <v>1.040405</v>
      </c>
      <c r="N656" s="57">
        <v>1.040405</v>
      </c>
      <c r="O656" s="57">
        <v>1.0250410000000001</v>
      </c>
      <c r="P656" s="57">
        <v>1.0250410000000001</v>
      </c>
      <c r="Q656" s="57">
        <v>1.026087</v>
      </c>
      <c r="R656" s="57">
        <v>1.0250410000000001</v>
      </c>
      <c r="S656" s="57">
        <v>1.0250410000000001</v>
      </c>
      <c r="T656" s="57">
        <v>1.0344370000000001</v>
      </c>
      <c r="U656" s="57">
        <v>1.0344370000000001</v>
      </c>
      <c r="V656" s="57">
        <v>1.059588</v>
      </c>
      <c r="W656" s="57">
        <v>1.0848100000000001</v>
      </c>
      <c r="X656" s="57">
        <v>1.0848100000000001</v>
      </c>
      <c r="Y656" s="57">
        <v>1.069879</v>
      </c>
      <c r="Z656" s="57">
        <v>1.069879</v>
      </c>
      <c r="AA656" s="57">
        <v>0.99095800000000001</v>
      </c>
      <c r="AB656" s="57">
        <v>0.99095800000000001</v>
      </c>
      <c r="AC656" s="57">
        <v>0.99033499999999997</v>
      </c>
      <c r="AD656" s="57">
        <v>0.98244500000000001</v>
      </c>
      <c r="AE656" s="57">
        <v>1.0516110000000001</v>
      </c>
      <c r="AF656" s="57">
        <v>0.98744699999999996</v>
      </c>
      <c r="AG656" s="57">
        <v>0.98744699999999996</v>
      </c>
      <c r="AH656" s="57">
        <v>1.040405</v>
      </c>
      <c r="AI656" s="57">
        <v>1.040405</v>
      </c>
      <c r="AJ656" s="57">
        <v>1.004046</v>
      </c>
      <c r="AK656" s="57">
        <v>1.004046</v>
      </c>
      <c r="AL656" s="57">
        <v>1.059588</v>
      </c>
      <c r="AM656" s="57">
        <v>0.99033499999999997</v>
      </c>
      <c r="AN656" s="57">
        <v>0.99033499999999997</v>
      </c>
      <c r="AO656" s="57">
        <v>0.99095800000000001</v>
      </c>
      <c r="AP656" s="57">
        <v>1.0400510000000001</v>
      </c>
      <c r="AQ656" s="57">
        <v>1.0400510000000001</v>
      </c>
      <c r="AR656" s="57">
        <v>0.98810500000000001</v>
      </c>
      <c r="AS656" s="57">
        <v>0.98810500000000001</v>
      </c>
      <c r="AT656" s="57">
        <v>1.0250410000000001</v>
      </c>
    </row>
    <row r="657" spans="1:46" x14ac:dyDescent="0.25">
      <c r="A657" s="65">
        <v>2021</v>
      </c>
      <c r="B657" s="65">
        <v>12</v>
      </c>
      <c r="C657" s="63">
        <v>28</v>
      </c>
      <c r="D657" s="64">
        <v>8</v>
      </c>
      <c r="E657" s="5">
        <v>1.0344370000000001</v>
      </c>
      <c r="F657" s="57">
        <v>1.0344370000000001</v>
      </c>
      <c r="G657" s="57">
        <v>0.986487</v>
      </c>
      <c r="H657" s="57">
        <v>0.98648999999999998</v>
      </c>
      <c r="I657" s="57">
        <v>0.98820799999999998</v>
      </c>
      <c r="J657" s="57">
        <v>0.98820799999999998</v>
      </c>
      <c r="K657" s="57">
        <v>0.99095800000000001</v>
      </c>
      <c r="L657" s="57">
        <v>0.99095800000000001</v>
      </c>
      <c r="M657" s="57">
        <v>1.040405</v>
      </c>
      <c r="N657" s="57">
        <v>1.040405</v>
      </c>
      <c r="O657" s="57">
        <v>1.0250410000000001</v>
      </c>
      <c r="P657" s="57">
        <v>1.0250410000000001</v>
      </c>
      <c r="Q657" s="57">
        <v>1.026087</v>
      </c>
      <c r="R657" s="57">
        <v>1.0250410000000001</v>
      </c>
      <c r="S657" s="57">
        <v>1.0250410000000001</v>
      </c>
      <c r="T657" s="57">
        <v>1.0344370000000001</v>
      </c>
      <c r="U657" s="57">
        <v>1.0344370000000001</v>
      </c>
      <c r="V657" s="57">
        <v>1.059588</v>
      </c>
      <c r="W657" s="57">
        <v>1.0848100000000001</v>
      </c>
      <c r="X657" s="57">
        <v>1.0848100000000001</v>
      </c>
      <c r="Y657" s="57">
        <v>1.069879</v>
      </c>
      <c r="Z657" s="57">
        <v>1.069879</v>
      </c>
      <c r="AA657" s="57">
        <v>0.99095800000000001</v>
      </c>
      <c r="AB657" s="57">
        <v>0.99095800000000001</v>
      </c>
      <c r="AC657" s="57">
        <v>0.99033499999999997</v>
      </c>
      <c r="AD657" s="57">
        <v>0.98244500000000001</v>
      </c>
      <c r="AE657" s="57">
        <v>1.0516110000000001</v>
      </c>
      <c r="AF657" s="57">
        <v>0.98744699999999996</v>
      </c>
      <c r="AG657" s="57">
        <v>0.98744699999999996</v>
      </c>
      <c r="AH657" s="57">
        <v>1.040405</v>
      </c>
      <c r="AI657" s="57">
        <v>1.040405</v>
      </c>
      <c r="AJ657" s="57">
        <v>1.004046</v>
      </c>
      <c r="AK657" s="57">
        <v>1.004046</v>
      </c>
      <c r="AL657" s="57">
        <v>1.059588</v>
      </c>
      <c r="AM657" s="57">
        <v>0.99033499999999997</v>
      </c>
      <c r="AN657" s="57">
        <v>0.99033499999999997</v>
      </c>
      <c r="AO657" s="57">
        <v>0.99095800000000001</v>
      </c>
      <c r="AP657" s="57">
        <v>1.0400510000000001</v>
      </c>
      <c r="AQ657" s="57">
        <v>1.0400510000000001</v>
      </c>
      <c r="AR657" s="57">
        <v>0.98810500000000001</v>
      </c>
      <c r="AS657" s="57">
        <v>0.98810500000000001</v>
      </c>
      <c r="AT657" s="57">
        <v>1.0250410000000001</v>
      </c>
    </row>
    <row r="658" spans="1:46" x14ac:dyDescent="0.25">
      <c r="A658" s="65">
        <v>2021</v>
      </c>
      <c r="B658" s="65">
        <v>12</v>
      </c>
      <c r="C658" s="63">
        <v>28</v>
      </c>
      <c r="D658" s="64">
        <v>9</v>
      </c>
      <c r="E658" s="5">
        <v>1.0344370000000001</v>
      </c>
      <c r="F658" s="57">
        <v>1.0344370000000001</v>
      </c>
      <c r="G658" s="57">
        <v>0.986487</v>
      </c>
      <c r="H658" s="57">
        <v>0.98648999999999998</v>
      </c>
      <c r="I658" s="57">
        <v>0.98820799999999998</v>
      </c>
      <c r="J658" s="57">
        <v>0.98820799999999998</v>
      </c>
      <c r="K658" s="57">
        <v>0.99095800000000001</v>
      </c>
      <c r="L658" s="57">
        <v>0.99095800000000001</v>
      </c>
      <c r="M658" s="57">
        <v>1.040405</v>
      </c>
      <c r="N658" s="57">
        <v>1.040405</v>
      </c>
      <c r="O658" s="57">
        <v>1.0250410000000001</v>
      </c>
      <c r="P658" s="57">
        <v>1.0250410000000001</v>
      </c>
      <c r="Q658" s="57">
        <v>1.026087</v>
      </c>
      <c r="R658" s="57">
        <v>1.0250410000000001</v>
      </c>
      <c r="S658" s="57">
        <v>1.0250410000000001</v>
      </c>
      <c r="T658" s="57">
        <v>1.0344370000000001</v>
      </c>
      <c r="U658" s="57">
        <v>1.0344370000000001</v>
      </c>
      <c r="V658" s="57">
        <v>1.059588</v>
      </c>
      <c r="W658" s="57">
        <v>1.0848100000000001</v>
      </c>
      <c r="X658" s="57">
        <v>1.0848100000000001</v>
      </c>
      <c r="Y658" s="57">
        <v>1.069879</v>
      </c>
      <c r="Z658" s="57">
        <v>1.069879</v>
      </c>
      <c r="AA658" s="57">
        <v>0.99095800000000001</v>
      </c>
      <c r="AB658" s="57">
        <v>0.99095800000000001</v>
      </c>
      <c r="AC658" s="57">
        <v>0.99033499999999997</v>
      </c>
      <c r="AD658" s="57">
        <v>0.98244500000000001</v>
      </c>
      <c r="AE658" s="57">
        <v>1.0516110000000001</v>
      </c>
      <c r="AF658" s="57">
        <v>0.98744699999999996</v>
      </c>
      <c r="AG658" s="57">
        <v>0.98744699999999996</v>
      </c>
      <c r="AH658" s="57">
        <v>1.040405</v>
      </c>
      <c r="AI658" s="57">
        <v>1.040405</v>
      </c>
      <c r="AJ658" s="57">
        <v>1.004046</v>
      </c>
      <c r="AK658" s="57">
        <v>1.004046</v>
      </c>
      <c r="AL658" s="57">
        <v>1.059588</v>
      </c>
      <c r="AM658" s="57">
        <v>0.99033499999999997</v>
      </c>
      <c r="AN658" s="57">
        <v>0.99033499999999997</v>
      </c>
      <c r="AO658" s="57">
        <v>0.99095800000000001</v>
      </c>
      <c r="AP658" s="57">
        <v>1.0400510000000001</v>
      </c>
      <c r="AQ658" s="57">
        <v>1.0400510000000001</v>
      </c>
      <c r="AR658" s="57">
        <v>0.98810500000000001</v>
      </c>
      <c r="AS658" s="57">
        <v>0.98810500000000001</v>
      </c>
      <c r="AT658" s="57">
        <v>1.0250410000000001</v>
      </c>
    </row>
    <row r="659" spans="1:46" x14ac:dyDescent="0.25">
      <c r="A659" s="65">
        <v>2021</v>
      </c>
      <c r="B659" s="65">
        <v>12</v>
      </c>
      <c r="C659" s="63">
        <v>28</v>
      </c>
      <c r="D659" s="64">
        <v>10</v>
      </c>
      <c r="E659" s="5">
        <v>1.0344370000000001</v>
      </c>
      <c r="F659" s="57">
        <v>1.0344370000000001</v>
      </c>
      <c r="G659" s="57">
        <v>0.986487</v>
      </c>
      <c r="H659" s="57">
        <v>0.98648999999999998</v>
      </c>
      <c r="I659" s="57">
        <v>0.98820799999999998</v>
      </c>
      <c r="J659" s="57">
        <v>0.98820799999999998</v>
      </c>
      <c r="K659" s="57">
        <v>0.99095800000000001</v>
      </c>
      <c r="L659" s="57">
        <v>0.99095800000000001</v>
      </c>
      <c r="M659" s="57">
        <v>1.040405</v>
      </c>
      <c r="N659" s="57">
        <v>1.040405</v>
      </c>
      <c r="O659" s="57">
        <v>1.0250410000000001</v>
      </c>
      <c r="P659" s="57">
        <v>1.0250410000000001</v>
      </c>
      <c r="Q659" s="57">
        <v>1.026087</v>
      </c>
      <c r="R659" s="57">
        <v>1.0250410000000001</v>
      </c>
      <c r="S659" s="57">
        <v>1.0250410000000001</v>
      </c>
      <c r="T659" s="57">
        <v>1.0344370000000001</v>
      </c>
      <c r="U659" s="57">
        <v>1.0344370000000001</v>
      </c>
      <c r="V659" s="57">
        <v>1.059588</v>
      </c>
      <c r="W659" s="57">
        <v>1.0848100000000001</v>
      </c>
      <c r="X659" s="57">
        <v>1.0848100000000001</v>
      </c>
      <c r="Y659" s="57">
        <v>1.069879</v>
      </c>
      <c r="Z659" s="57">
        <v>1.069879</v>
      </c>
      <c r="AA659" s="57">
        <v>0.99095800000000001</v>
      </c>
      <c r="AB659" s="57">
        <v>0.99095800000000001</v>
      </c>
      <c r="AC659" s="57">
        <v>0.99033499999999997</v>
      </c>
      <c r="AD659" s="57">
        <v>0.98244500000000001</v>
      </c>
      <c r="AE659" s="57">
        <v>1.0516110000000001</v>
      </c>
      <c r="AF659" s="57">
        <v>0.98744699999999996</v>
      </c>
      <c r="AG659" s="57">
        <v>0.98744699999999996</v>
      </c>
      <c r="AH659" s="57">
        <v>1.040405</v>
      </c>
      <c r="AI659" s="57">
        <v>1.040405</v>
      </c>
      <c r="AJ659" s="57">
        <v>1.004046</v>
      </c>
      <c r="AK659" s="57">
        <v>1.004046</v>
      </c>
      <c r="AL659" s="57">
        <v>1.059588</v>
      </c>
      <c r="AM659" s="57">
        <v>0.99033499999999997</v>
      </c>
      <c r="AN659" s="57">
        <v>0.99033499999999997</v>
      </c>
      <c r="AO659" s="57">
        <v>0.99095800000000001</v>
      </c>
      <c r="AP659" s="57">
        <v>1.0400510000000001</v>
      </c>
      <c r="AQ659" s="57">
        <v>1.0400510000000001</v>
      </c>
      <c r="AR659" s="57">
        <v>0.98810500000000001</v>
      </c>
      <c r="AS659" s="57">
        <v>0.98810500000000001</v>
      </c>
      <c r="AT659" s="57">
        <v>1.0250410000000001</v>
      </c>
    </row>
    <row r="660" spans="1:46" x14ac:dyDescent="0.25">
      <c r="A660" s="65">
        <v>2021</v>
      </c>
      <c r="B660" s="65">
        <v>12</v>
      </c>
      <c r="C660" s="63">
        <v>28</v>
      </c>
      <c r="D660" s="64">
        <v>11</v>
      </c>
      <c r="E660" s="5">
        <v>1.0344370000000001</v>
      </c>
      <c r="F660" s="57">
        <v>1.0344370000000001</v>
      </c>
      <c r="G660" s="57">
        <v>0.986487</v>
      </c>
      <c r="H660" s="57">
        <v>0.98648999999999998</v>
      </c>
      <c r="I660" s="57">
        <v>0.98820799999999998</v>
      </c>
      <c r="J660" s="57">
        <v>0.98820799999999998</v>
      </c>
      <c r="K660" s="57">
        <v>0.99095800000000001</v>
      </c>
      <c r="L660" s="57">
        <v>0.99095800000000001</v>
      </c>
      <c r="M660" s="57">
        <v>1.040405</v>
      </c>
      <c r="N660" s="57">
        <v>1.040405</v>
      </c>
      <c r="O660" s="57">
        <v>1.0250410000000001</v>
      </c>
      <c r="P660" s="57">
        <v>1.0250410000000001</v>
      </c>
      <c r="Q660" s="57">
        <v>1.026087</v>
      </c>
      <c r="R660" s="57">
        <v>1.0250410000000001</v>
      </c>
      <c r="S660" s="57">
        <v>1.0250410000000001</v>
      </c>
      <c r="T660" s="57">
        <v>1.0344370000000001</v>
      </c>
      <c r="U660" s="57">
        <v>1.0344370000000001</v>
      </c>
      <c r="V660" s="57">
        <v>1.059588</v>
      </c>
      <c r="W660" s="57">
        <v>1.0848100000000001</v>
      </c>
      <c r="X660" s="57">
        <v>1.0848100000000001</v>
      </c>
      <c r="Y660" s="57">
        <v>1.069879</v>
      </c>
      <c r="Z660" s="57">
        <v>1.069879</v>
      </c>
      <c r="AA660" s="57">
        <v>0.99095800000000001</v>
      </c>
      <c r="AB660" s="57">
        <v>0.99095800000000001</v>
      </c>
      <c r="AC660" s="57">
        <v>0.99033499999999997</v>
      </c>
      <c r="AD660" s="57">
        <v>0.98244500000000001</v>
      </c>
      <c r="AE660" s="57">
        <v>1.0516110000000001</v>
      </c>
      <c r="AF660" s="57">
        <v>0.98744699999999996</v>
      </c>
      <c r="AG660" s="57">
        <v>0.98744699999999996</v>
      </c>
      <c r="AH660" s="57">
        <v>1.040405</v>
      </c>
      <c r="AI660" s="57">
        <v>1.040405</v>
      </c>
      <c r="AJ660" s="57">
        <v>1.004046</v>
      </c>
      <c r="AK660" s="57">
        <v>1.004046</v>
      </c>
      <c r="AL660" s="57">
        <v>1.059588</v>
      </c>
      <c r="AM660" s="57">
        <v>0.99033499999999997</v>
      </c>
      <c r="AN660" s="57">
        <v>0.99033499999999997</v>
      </c>
      <c r="AO660" s="57">
        <v>0.99095800000000001</v>
      </c>
      <c r="AP660" s="57">
        <v>1.0400510000000001</v>
      </c>
      <c r="AQ660" s="57">
        <v>1.0400510000000001</v>
      </c>
      <c r="AR660" s="57">
        <v>0.98810500000000001</v>
      </c>
      <c r="AS660" s="57">
        <v>0.98810500000000001</v>
      </c>
      <c r="AT660" s="57">
        <v>1.0250410000000001</v>
      </c>
    </row>
    <row r="661" spans="1:46" x14ac:dyDescent="0.25">
      <c r="A661" s="65">
        <v>2021</v>
      </c>
      <c r="B661" s="65">
        <v>12</v>
      </c>
      <c r="C661" s="63">
        <v>28</v>
      </c>
      <c r="D661" s="64">
        <v>12</v>
      </c>
      <c r="E661" s="5">
        <v>1.0344370000000001</v>
      </c>
      <c r="F661" s="57">
        <v>1.0344370000000001</v>
      </c>
      <c r="G661" s="57">
        <v>0.986487</v>
      </c>
      <c r="H661" s="57">
        <v>0.98648999999999998</v>
      </c>
      <c r="I661" s="57">
        <v>0.98820799999999998</v>
      </c>
      <c r="J661" s="57">
        <v>0.98820799999999998</v>
      </c>
      <c r="K661" s="57">
        <v>0.99095800000000001</v>
      </c>
      <c r="L661" s="57">
        <v>0.99095800000000001</v>
      </c>
      <c r="M661" s="57">
        <v>1.040405</v>
      </c>
      <c r="N661" s="57">
        <v>1.040405</v>
      </c>
      <c r="O661" s="57">
        <v>1.0250410000000001</v>
      </c>
      <c r="P661" s="57">
        <v>1.0250410000000001</v>
      </c>
      <c r="Q661" s="57">
        <v>1.026087</v>
      </c>
      <c r="R661" s="57">
        <v>1.0250410000000001</v>
      </c>
      <c r="S661" s="57">
        <v>1.0250410000000001</v>
      </c>
      <c r="T661" s="57">
        <v>1.0344370000000001</v>
      </c>
      <c r="U661" s="57">
        <v>1.0344370000000001</v>
      </c>
      <c r="V661" s="57">
        <v>1.059588</v>
      </c>
      <c r="W661" s="57">
        <v>1.0848100000000001</v>
      </c>
      <c r="X661" s="57">
        <v>1.0848100000000001</v>
      </c>
      <c r="Y661" s="57">
        <v>1.069879</v>
      </c>
      <c r="Z661" s="57">
        <v>1.069879</v>
      </c>
      <c r="AA661" s="57">
        <v>0.99095800000000001</v>
      </c>
      <c r="AB661" s="57">
        <v>0.99095800000000001</v>
      </c>
      <c r="AC661" s="57">
        <v>0.99033499999999997</v>
      </c>
      <c r="AD661" s="57">
        <v>0.98244500000000001</v>
      </c>
      <c r="AE661" s="57">
        <v>1.0516110000000001</v>
      </c>
      <c r="AF661" s="57">
        <v>0.98744699999999996</v>
      </c>
      <c r="AG661" s="57">
        <v>0.98744699999999996</v>
      </c>
      <c r="AH661" s="57">
        <v>1.040405</v>
      </c>
      <c r="AI661" s="57">
        <v>1.040405</v>
      </c>
      <c r="AJ661" s="57">
        <v>1.004046</v>
      </c>
      <c r="AK661" s="57">
        <v>1.004046</v>
      </c>
      <c r="AL661" s="57">
        <v>1.059588</v>
      </c>
      <c r="AM661" s="57">
        <v>0.99033499999999997</v>
      </c>
      <c r="AN661" s="57">
        <v>0.99033499999999997</v>
      </c>
      <c r="AO661" s="57">
        <v>0.99095800000000001</v>
      </c>
      <c r="AP661" s="57">
        <v>1.0400510000000001</v>
      </c>
      <c r="AQ661" s="57">
        <v>1.0400510000000001</v>
      </c>
      <c r="AR661" s="57">
        <v>0.98810500000000001</v>
      </c>
      <c r="AS661" s="57">
        <v>0.98810500000000001</v>
      </c>
      <c r="AT661" s="57">
        <v>1.0250410000000001</v>
      </c>
    </row>
    <row r="662" spans="1:46" x14ac:dyDescent="0.25">
      <c r="A662" s="65">
        <v>2021</v>
      </c>
      <c r="B662" s="65">
        <v>12</v>
      </c>
      <c r="C662" s="63">
        <v>28</v>
      </c>
      <c r="D662" s="64">
        <v>13</v>
      </c>
      <c r="E662" s="5">
        <v>1.0344370000000001</v>
      </c>
      <c r="F662" s="57">
        <v>1.0344370000000001</v>
      </c>
      <c r="G662" s="57">
        <v>0.986487</v>
      </c>
      <c r="H662" s="57">
        <v>0.98648999999999998</v>
      </c>
      <c r="I662" s="57">
        <v>0.98820799999999998</v>
      </c>
      <c r="J662" s="57">
        <v>0.98820799999999998</v>
      </c>
      <c r="K662" s="57">
        <v>0.99095800000000001</v>
      </c>
      <c r="L662" s="57">
        <v>0.99095800000000001</v>
      </c>
      <c r="M662" s="57">
        <v>1.040405</v>
      </c>
      <c r="N662" s="57">
        <v>1.040405</v>
      </c>
      <c r="O662" s="57">
        <v>1.0250410000000001</v>
      </c>
      <c r="P662" s="57">
        <v>1.0250410000000001</v>
      </c>
      <c r="Q662" s="57">
        <v>1.026087</v>
      </c>
      <c r="R662" s="57">
        <v>1.0250410000000001</v>
      </c>
      <c r="S662" s="57">
        <v>1.0250410000000001</v>
      </c>
      <c r="T662" s="57">
        <v>1.0344370000000001</v>
      </c>
      <c r="U662" s="57">
        <v>1.0344370000000001</v>
      </c>
      <c r="V662" s="57">
        <v>1.059588</v>
      </c>
      <c r="W662" s="57">
        <v>1.0848100000000001</v>
      </c>
      <c r="X662" s="57">
        <v>1.0848100000000001</v>
      </c>
      <c r="Y662" s="57">
        <v>1.069879</v>
      </c>
      <c r="Z662" s="57">
        <v>1.069879</v>
      </c>
      <c r="AA662" s="57">
        <v>0.99095800000000001</v>
      </c>
      <c r="AB662" s="57">
        <v>0.99095800000000001</v>
      </c>
      <c r="AC662" s="57">
        <v>0.99033499999999997</v>
      </c>
      <c r="AD662" s="57">
        <v>0.98244500000000001</v>
      </c>
      <c r="AE662" s="57">
        <v>1.0516110000000001</v>
      </c>
      <c r="AF662" s="57">
        <v>0.98744699999999996</v>
      </c>
      <c r="AG662" s="57">
        <v>0.98744699999999996</v>
      </c>
      <c r="AH662" s="57">
        <v>1.040405</v>
      </c>
      <c r="AI662" s="57">
        <v>1.040405</v>
      </c>
      <c r="AJ662" s="57">
        <v>1.004046</v>
      </c>
      <c r="AK662" s="57">
        <v>1.004046</v>
      </c>
      <c r="AL662" s="57">
        <v>1.059588</v>
      </c>
      <c r="AM662" s="57">
        <v>0.99033499999999997</v>
      </c>
      <c r="AN662" s="57">
        <v>0.99033499999999997</v>
      </c>
      <c r="AO662" s="57">
        <v>0.99095800000000001</v>
      </c>
      <c r="AP662" s="57">
        <v>1.0400510000000001</v>
      </c>
      <c r="AQ662" s="57">
        <v>1.0400510000000001</v>
      </c>
      <c r="AR662" s="57">
        <v>0.98810500000000001</v>
      </c>
      <c r="AS662" s="57">
        <v>0.98810500000000001</v>
      </c>
      <c r="AT662" s="57">
        <v>1.0250410000000001</v>
      </c>
    </row>
    <row r="663" spans="1:46" x14ac:dyDescent="0.25">
      <c r="A663" s="65">
        <v>2021</v>
      </c>
      <c r="B663" s="65">
        <v>12</v>
      </c>
      <c r="C663" s="63">
        <v>28</v>
      </c>
      <c r="D663" s="64">
        <v>14</v>
      </c>
      <c r="E663" s="5">
        <v>1.0344370000000001</v>
      </c>
      <c r="F663" s="57">
        <v>1.0344370000000001</v>
      </c>
      <c r="G663" s="57">
        <v>0.986487</v>
      </c>
      <c r="H663" s="57">
        <v>0.98648999999999998</v>
      </c>
      <c r="I663" s="57">
        <v>0.98820799999999998</v>
      </c>
      <c r="J663" s="57">
        <v>0.98820799999999998</v>
      </c>
      <c r="K663" s="57">
        <v>0.99095800000000001</v>
      </c>
      <c r="L663" s="57">
        <v>0.99095800000000001</v>
      </c>
      <c r="M663" s="57">
        <v>1.040405</v>
      </c>
      <c r="N663" s="57">
        <v>1.040405</v>
      </c>
      <c r="O663" s="57">
        <v>1.0250410000000001</v>
      </c>
      <c r="P663" s="57">
        <v>1.0250410000000001</v>
      </c>
      <c r="Q663" s="57">
        <v>1.026087</v>
      </c>
      <c r="R663" s="57">
        <v>1.0250410000000001</v>
      </c>
      <c r="S663" s="57">
        <v>1.0250410000000001</v>
      </c>
      <c r="T663" s="57">
        <v>1.0344370000000001</v>
      </c>
      <c r="U663" s="57">
        <v>1.0344370000000001</v>
      </c>
      <c r="V663" s="57">
        <v>1.059588</v>
      </c>
      <c r="W663" s="57">
        <v>1.0848100000000001</v>
      </c>
      <c r="X663" s="57">
        <v>1.0848100000000001</v>
      </c>
      <c r="Y663" s="57">
        <v>1.069879</v>
      </c>
      <c r="Z663" s="57">
        <v>1.069879</v>
      </c>
      <c r="AA663" s="57">
        <v>0.99095800000000001</v>
      </c>
      <c r="AB663" s="57">
        <v>0.99095800000000001</v>
      </c>
      <c r="AC663" s="57">
        <v>0.99033499999999997</v>
      </c>
      <c r="AD663" s="57">
        <v>0.98244500000000001</v>
      </c>
      <c r="AE663" s="57">
        <v>1.0516110000000001</v>
      </c>
      <c r="AF663" s="57">
        <v>0.98744699999999996</v>
      </c>
      <c r="AG663" s="57">
        <v>0.98744699999999996</v>
      </c>
      <c r="AH663" s="57">
        <v>1.040405</v>
      </c>
      <c r="AI663" s="57">
        <v>1.040405</v>
      </c>
      <c r="AJ663" s="57">
        <v>1.004046</v>
      </c>
      <c r="AK663" s="57">
        <v>1.004046</v>
      </c>
      <c r="AL663" s="57">
        <v>1.059588</v>
      </c>
      <c r="AM663" s="57">
        <v>0.99033499999999997</v>
      </c>
      <c r="AN663" s="57">
        <v>0.99033499999999997</v>
      </c>
      <c r="AO663" s="57">
        <v>0.99095800000000001</v>
      </c>
      <c r="AP663" s="57">
        <v>1.0400510000000001</v>
      </c>
      <c r="AQ663" s="57">
        <v>1.0400510000000001</v>
      </c>
      <c r="AR663" s="57">
        <v>0.98810500000000001</v>
      </c>
      <c r="AS663" s="57">
        <v>0.98810500000000001</v>
      </c>
      <c r="AT663" s="57">
        <v>1.0250410000000001</v>
      </c>
    </row>
    <row r="664" spans="1:46" x14ac:dyDescent="0.25">
      <c r="A664" s="65">
        <v>2021</v>
      </c>
      <c r="B664" s="65">
        <v>12</v>
      </c>
      <c r="C664" s="63">
        <v>28</v>
      </c>
      <c r="D664" s="64">
        <v>15</v>
      </c>
      <c r="E664" s="5">
        <v>1.0344370000000001</v>
      </c>
      <c r="F664" s="57">
        <v>1.0344370000000001</v>
      </c>
      <c r="G664" s="57">
        <v>0.986487</v>
      </c>
      <c r="H664" s="57">
        <v>0.98648999999999998</v>
      </c>
      <c r="I664" s="57">
        <v>0.98820799999999998</v>
      </c>
      <c r="J664" s="57">
        <v>0.98820799999999998</v>
      </c>
      <c r="K664" s="57">
        <v>0.99095800000000001</v>
      </c>
      <c r="L664" s="57">
        <v>0.99095800000000001</v>
      </c>
      <c r="M664" s="57">
        <v>1.040405</v>
      </c>
      <c r="N664" s="57">
        <v>1.040405</v>
      </c>
      <c r="O664" s="57">
        <v>1.0250410000000001</v>
      </c>
      <c r="P664" s="57">
        <v>1.0250410000000001</v>
      </c>
      <c r="Q664" s="57">
        <v>1.026087</v>
      </c>
      <c r="R664" s="57">
        <v>1.0250410000000001</v>
      </c>
      <c r="S664" s="57">
        <v>1.0250410000000001</v>
      </c>
      <c r="T664" s="57">
        <v>1.0344370000000001</v>
      </c>
      <c r="U664" s="57">
        <v>1.0344370000000001</v>
      </c>
      <c r="V664" s="57">
        <v>1.059588</v>
      </c>
      <c r="W664" s="57">
        <v>1.0848100000000001</v>
      </c>
      <c r="X664" s="57">
        <v>1.0848100000000001</v>
      </c>
      <c r="Y664" s="57">
        <v>1.069879</v>
      </c>
      <c r="Z664" s="57">
        <v>1.069879</v>
      </c>
      <c r="AA664" s="57">
        <v>0.99095800000000001</v>
      </c>
      <c r="AB664" s="57">
        <v>0.99095800000000001</v>
      </c>
      <c r="AC664" s="57">
        <v>0.99033499999999997</v>
      </c>
      <c r="AD664" s="57">
        <v>0.98244500000000001</v>
      </c>
      <c r="AE664" s="57">
        <v>1.0516110000000001</v>
      </c>
      <c r="AF664" s="57">
        <v>0.98744699999999996</v>
      </c>
      <c r="AG664" s="57">
        <v>0.98744699999999996</v>
      </c>
      <c r="AH664" s="57">
        <v>1.040405</v>
      </c>
      <c r="AI664" s="57">
        <v>1.040405</v>
      </c>
      <c r="AJ664" s="57">
        <v>1.004046</v>
      </c>
      <c r="AK664" s="57">
        <v>1.004046</v>
      </c>
      <c r="AL664" s="57">
        <v>1.059588</v>
      </c>
      <c r="AM664" s="57">
        <v>0.99033499999999997</v>
      </c>
      <c r="AN664" s="57">
        <v>0.99033499999999997</v>
      </c>
      <c r="AO664" s="57">
        <v>0.99095800000000001</v>
      </c>
      <c r="AP664" s="57">
        <v>1.0400510000000001</v>
      </c>
      <c r="AQ664" s="57">
        <v>1.0400510000000001</v>
      </c>
      <c r="AR664" s="57">
        <v>0.98810500000000001</v>
      </c>
      <c r="AS664" s="57">
        <v>0.98810500000000001</v>
      </c>
      <c r="AT664" s="57">
        <v>1.0250410000000001</v>
      </c>
    </row>
    <row r="665" spans="1:46" x14ac:dyDescent="0.25">
      <c r="A665" s="65">
        <v>2021</v>
      </c>
      <c r="B665" s="65">
        <v>12</v>
      </c>
      <c r="C665" s="63">
        <v>28</v>
      </c>
      <c r="D665" s="64">
        <v>16</v>
      </c>
      <c r="E665" s="5">
        <v>1.0344370000000001</v>
      </c>
      <c r="F665" s="57">
        <v>1.0344370000000001</v>
      </c>
      <c r="G665" s="57">
        <v>0.986487</v>
      </c>
      <c r="H665" s="57">
        <v>0.98648999999999998</v>
      </c>
      <c r="I665" s="57">
        <v>0.98820799999999998</v>
      </c>
      <c r="J665" s="57">
        <v>0.98820799999999998</v>
      </c>
      <c r="K665" s="57">
        <v>0.99095800000000001</v>
      </c>
      <c r="L665" s="57">
        <v>0.99095800000000001</v>
      </c>
      <c r="M665" s="57">
        <v>1.040405</v>
      </c>
      <c r="N665" s="57">
        <v>1.040405</v>
      </c>
      <c r="O665" s="57">
        <v>1.0250410000000001</v>
      </c>
      <c r="P665" s="57">
        <v>1.0250410000000001</v>
      </c>
      <c r="Q665" s="57">
        <v>1.026087</v>
      </c>
      <c r="R665" s="57">
        <v>1.0250410000000001</v>
      </c>
      <c r="S665" s="57">
        <v>1.0250410000000001</v>
      </c>
      <c r="T665" s="57">
        <v>1.0344370000000001</v>
      </c>
      <c r="U665" s="57">
        <v>1.0344370000000001</v>
      </c>
      <c r="V665" s="57">
        <v>1.059588</v>
      </c>
      <c r="W665" s="57">
        <v>1.0848100000000001</v>
      </c>
      <c r="X665" s="57">
        <v>1.0848100000000001</v>
      </c>
      <c r="Y665" s="57">
        <v>1.069879</v>
      </c>
      <c r="Z665" s="57">
        <v>1.069879</v>
      </c>
      <c r="AA665" s="57">
        <v>0.99095800000000001</v>
      </c>
      <c r="AB665" s="57">
        <v>0.99095800000000001</v>
      </c>
      <c r="AC665" s="57">
        <v>0.99033499999999997</v>
      </c>
      <c r="AD665" s="57">
        <v>0.98244500000000001</v>
      </c>
      <c r="AE665" s="57">
        <v>1.0516110000000001</v>
      </c>
      <c r="AF665" s="57">
        <v>0.98744699999999996</v>
      </c>
      <c r="AG665" s="57">
        <v>0.98744699999999996</v>
      </c>
      <c r="AH665" s="57">
        <v>1.040405</v>
      </c>
      <c r="AI665" s="57">
        <v>1.040405</v>
      </c>
      <c r="AJ665" s="57">
        <v>1.004046</v>
      </c>
      <c r="AK665" s="57">
        <v>1.004046</v>
      </c>
      <c r="AL665" s="57">
        <v>1.059588</v>
      </c>
      <c r="AM665" s="57">
        <v>0.99033499999999997</v>
      </c>
      <c r="AN665" s="57">
        <v>0.99033499999999997</v>
      </c>
      <c r="AO665" s="57">
        <v>0.99095800000000001</v>
      </c>
      <c r="AP665" s="57">
        <v>1.0400510000000001</v>
      </c>
      <c r="AQ665" s="57">
        <v>1.0400510000000001</v>
      </c>
      <c r="AR665" s="57">
        <v>0.98810500000000001</v>
      </c>
      <c r="AS665" s="57">
        <v>0.98810500000000001</v>
      </c>
      <c r="AT665" s="57">
        <v>1.0250410000000001</v>
      </c>
    </row>
    <row r="666" spans="1:46" x14ac:dyDescent="0.25">
      <c r="A666" s="65">
        <v>2021</v>
      </c>
      <c r="B666" s="65">
        <v>12</v>
      </c>
      <c r="C666" s="63">
        <v>28</v>
      </c>
      <c r="D666" s="64">
        <v>17</v>
      </c>
      <c r="E666" s="5">
        <v>1.0344370000000001</v>
      </c>
      <c r="F666" s="57">
        <v>1.0344370000000001</v>
      </c>
      <c r="G666" s="57">
        <v>0.986487</v>
      </c>
      <c r="H666" s="57">
        <v>0.98648999999999998</v>
      </c>
      <c r="I666" s="57">
        <v>0.98820799999999998</v>
      </c>
      <c r="J666" s="57">
        <v>0.98820799999999998</v>
      </c>
      <c r="K666" s="57">
        <v>0.99095800000000001</v>
      </c>
      <c r="L666" s="57">
        <v>0.99095800000000001</v>
      </c>
      <c r="M666" s="57">
        <v>1.040405</v>
      </c>
      <c r="N666" s="57">
        <v>1.040405</v>
      </c>
      <c r="O666" s="57">
        <v>1.0250410000000001</v>
      </c>
      <c r="P666" s="57">
        <v>1.0250410000000001</v>
      </c>
      <c r="Q666" s="57">
        <v>1.026087</v>
      </c>
      <c r="R666" s="57">
        <v>1.0250410000000001</v>
      </c>
      <c r="S666" s="57">
        <v>1.0250410000000001</v>
      </c>
      <c r="T666" s="57">
        <v>1.0344370000000001</v>
      </c>
      <c r="U666" s="57">
        <v>1.0344370000000001</v>
      </c>
      <c r="V666" s="57">
        <v>1.059588</v>
      </c>
      <c r="W666" s="57">
        <v>1.0848100000000001</v>
      </c>
      <c r="X666" s="57">
        <v>1.0848100000000001</v>
      </c>
      <c r="Y666" s="57">
        <v>1.069879</v>
      </c>
      <c r="Z666" s="57">
        <v>1.069879</v>
      </c>
      <c r="AA666" s="57">
        <v>0.99095800000000001</v>
      </c>
      <c r="AB666" s="57">
        <v>0.99095800000000001</v>
      </c>
      <c r="AC666" s="57">
        <v>0.99033499999999997</v>
      </c>
      <c r="AD666" s="57">
        <v>0.98244500000000001</v>
      </c>
      <c r="AE666" s="57">
        <v>1.0516110000000001</v>
      </c>
      <c r="AF666" s="57">
        <v>0.98744699999999996</v>
      </c>
      <c r="AG666" s="57">
        <v>0.98744699999999996</v>
      </c>
      <c r="AH666" s="57">
        <v>1.040405</v>
      </c>
      <c r="AI666" s="57">
        <v>1.040405</v>
      </c>
      <c r="AJ666" s="57">
        <v>1.004046</v>
      </c>
      <c r="AK666" s="57">
        <v>1.004046</v>
      </c>
      <c r="AL666" s="57">
        <v>1.059588</v>
      </c>
      <c r="AM666" s="57">
        <v>0.99033499999999997</v>
      </c>
      <c r="AN666" s="57">
        <v>0.99033499999999997</v>
      </c>
      <c r="AO666" s="57">
        <v>0.99095800000000001</v>
      </c>
      <c r="AP666" s="57">
        <v>1.0400510000000001</v>
      </c>
      <c r="AQ666" s="57">
        <v>1.0400510000000001</v>
      </c>
      <c r="AR666" s="57">
        <v>0.98810500000000001</v>
      </c>
      <c r="AS666" s="57">
        <v>0.98810500000000001</v>
      </c>
      <c r="AT666" s="57">
        <v>1.0250410000000001</v>
      </c>
    </row>
    <row r="667" spans="1:46" x14ac:dyDescent="0.25">
      <c r="A667" s="65">
        <v>2021</v>
      </c>
      <c r="B667" s="65">
        <v>12</v>
      </c>
      <c r="C667" s="63">
        <v>28</v>
      </c>
      <c r="D667" s="64">
        <v>18</v>
      </c>
      <c r="E667" s="5">
        <v>1.0344370000000001</v>
      </c>
      <c r="F667" s="57">
        <v>1.0344370000000001</v>
      </c>
      <c r="G667" s="57">
        <v>0.986487</v>
      </c>
      <c r="H667" s="57">
        <v>0.98648999999999998</v>
      </c>
      <c r="I667" s="57">
        <v>0.98820799999999998</v>
      </c>
      <c r="J667" s="57">
        <v>0.98820799999999998</v>
      </c>
      <c r="K667" s="57">
        <v>0.99095800000000001</v>
      </c>
      <c r="L667" s="57">
        <v>0.99095800000000001</v>
      </c>
      <c r="M667" s="57">
        <v>1.040405</v>
      </c>
      <c r="N667" s="57">
        <v>1.040405</v>
      </c>
      <c r="O667" s="57">
        <v>1.0250410000000001</v>
      </c>
      <c r="P667" s="57">
        <v>1.0250410000000001</v>
      </c>
      <c r="Q667" s="57">
        <v>1.026087</v>
      </c>
      <c r="R667" s="57">
        <v>1.0250410000000001</v>
      </c>
      <c r="S667" s="57">
        <v>1.0250410000000001</v>
      </c>
      <c r="T667" s="57">
        <v>1.0344370000000001</v>
      </c>
      <c r="U667" s="57">
        <v>1.0344370000000001</v>
      </c>
      <c r="V667" s="57">
        <v>1.059588</v>
      </c>
      <c r="W667" s="57">
        <v>1.0848100000000001</v>
      </c>
      <c r="X667" s="57">
        <v>1.0848100000000001</v>
      </c>
      <c r="Y667" s="57">
        <v>1.069879</v>
      </c>
      <c r="Z667" s="57">
        <v>1.069879</v>
      </c>
      <c r="AA667" s="57">
        <v>0.99095800000000001</v>
      </c>
      <c r="AB667" s="57">
        <v>0.99095800000000001</v>
      </c>
      <c r="AC667" s="57">
        <v>0.99033499999999997</v>
      </c>
      <c r="AD667" s="57">
        <v>0.98244500000000001</v>
      </c>
      <c r="AE667" s="57">
        <v>1.0516110000000001</v>
      </c>
      <c r="AF667" s="57">
        <v>0.98744699999999996</v>
      </c>
      <c r="AG667" s="57">
        <v>0.98744699999999996</v>
      </c>
      <c r="AH667" s="57">
        <v>1.040405</v>
      </c>
      <c r="AI667" s="57">
        <v>1.040405</v>
      </c>
      <c r="AJ667" s="57">
        <v>1.004046</v>
      </c>
      <c r="AK667" s="57">
        <v>1.004046</v>
      </c>
      <c r="AL667" s="57">
        <v>1.059588</v>
      </c>
      <c r="AM667" s="57">
        <v>0.99033499999999997</v>
      </c>
      <c r="AN667" s="57">
        <v>0.99033499999999997</v>
      </c>
      <c r="AO667" s="57">
        <v>0.99095800000000001</v>
      </c>
      <c r="AP667" s="57">
        <v>1.0400510000000001</v>
      </c>
      <c r="AQ667" s="57">
        <v>1.0400510000000001</v>
      </c>
      <c r="AR667" s="57">
        <v>0.98810500000000001</v>
      </c>
      <c r="AS667" s="57">
        <v>0.98810500000000001</v>
      </c>
      <c r="AT667" s="57">
        <v>1.0250410000000001</v>
      </c>
    </row>
    <row r="668" spans="1:46" x14ac:dyDescent="0.25">
      <c r="A668" s="65">
        <v>2021</v>
      </c>
      <c r="B668" s="65">
        <v>12</v>
      </c>
      <c r="C668" s="63">
        <v>28</v>
      </c>
      <c r="D668" s="64">
        <v>19</v>
      </c>
      <c r="E668" s="5">
        <v>1.0344370000000001</v>
      </c>
      <c r="F668" s="57">
        <v>1.0344370000000001</v>
      </c>
      <c r="G668" s="57">
        <v>0.986487</v>
      </c>
      <c r="H668" s="57">
        <v>0.98648999999999998</v>
      </c>
      <c r="I668" s="57">
        <v>0.98820799999999998</v>
      </c>
      <c r="J668" s="57">
        <v>0.98820799999999998</v>
      </c>
      <c r="K668" s="57">
        <v>0.99095800000000001</v>
      </c>
      <c r="L668" s="57">
        <v>0.99095800000000001</v>
      </c>
      <c r="M668" s="57">
        <v>1.040405</v>
      </c>
      <c r="N668" s="57">
        <v>1.040405</v>
      </c>
      <c r="O668" s="57">
        <v>1.0250410000000001</v>
      </c>
      <c r="P668" s="57">
        <v>1.0250410000000001</v>
      </c>
      <c r="Q668" s="57">
        <v>1.026087</v>
      </c>
      <c r="R668" s="57">
        <v>1.0250410000000001</v>
      </c>
      <c r="S668" s="57">
        <v>1.0250410000000001</v>
      </c>
      <c r="T668" s="57">
        <v>1.0344370000000001</v>
      </c>
      <c r="U668" s="57">
        <v>1.0344370000000001</v>
      </c>
      <c r="V668" s="57">
        <v>1.059588</v>
      </c>
      <c r="W668" s="57">
        <v>1.0848100000000001</v>
      </c>
      <c r="X668" s="57">
        <v>1.0848100000000001</v>
      </c>
      <c r="Y668" s="57">
        <v>1.069879</v>
      </c>
      <c r="Z668" s="57">
        <v>1.069879</v>
      </c>
      <c r="AA668" s="57">
        <v>0.99095800000000001</v>
      </c>
      <c r="AB668" s="57">
        <v>0.99095800000000001</v>
      </c>
      <c r="AC668" s="57">
        <v>0.99033499999999997</v>
      </c>
      <c r="AD668" s="57">
        <v>0.98244500000000001</v>
      </c>
      <c r="AE668" s="57">
        <v>1.0516110000000001</v>
      </c>
      <c r="AF668" s="57">
        <v>0.98744699999999996</v>
      </c>
      <c r="AG668" s="57">
        <v>0.98744699999999996</v>
      </c>
      <c r="AH668" s="57">
        <v>1.040405</v>
      </c>
      <c r="AI668" s="57">
        <v>1.040405</v>
      </c>
      <c r="AJ668" s="57">
        <v>1.004046</v>
      </c>
      <c r="AK668" s="57">
        <v>1.004046</v>
      </c>
      <c r="AL668" s="57">
        <v>1.059588</v>
      </c>
      <c r="AM668" s="57">
        <v>0.99033499999999997</v>
      </c>
      <c r="AN668" s="57">
        <v>0.99033499999999997</v>
      </c>
      <c r="AO668" s="57">
        <v>0.99095800000000001</v>
      </c>
      <c r="AP668" s="57">
        <v>1.0400510000000001</v>
      </c>
      <c r="AQ668" s="57">
        <v>1.0400510000000001</v>
      </c>
      <c r="AR668" s="57">
        <v>0.98810500000000001</v>
      </c>
      <c r="AS668" s="57">
        <v>0.98810500000000001</v>
      </c>
      <c r="AT668" s="57">
        <v>1.0250410000000001</v>
      </c>
    </row>
    <row r="669" spans="1:46" x14ac:dyDescent="0.25">
      <c r="A669" s="65">
        <v>2021</v>
      </c>
      <c r="B669" s="65">
        <v>12</v>
      </c>
      <c r="C669" s="63">
        <v>28</v>
      </c>
      <c r="D669" s="64">
        <v>20</v>
      </c>
      <c r="E669" s="5">
        <v>1.0344370000000001</v>
      </c>
      <c r="F669" s="57">
        <v>1.0344370000000001</v>
      </c>
      <c r="G669" s="57">
        <v>0.986487</v>
      </c>
      <c r="H669" s="57">
        <v>0.98648999999999998</v>
      </c>
      <c r="I669" s="57">
        <v>0.98820799999999998</v>
      </c>
      <c r="J669" s="57">
        <v>0.98820799999999998</v>
      </c>
      <c r="K669" s="57">
        <v>0.99095800000000001</v>
      </c>
      <c r="L669" s="57">
        <v>0.99095800000000001</v>
      </c>
      <c r="M669" s="57">
        <v>1.040405</v>
      </c>
      <c r="N669" s="57">
        <v>1.040405</v>
      </c>
      <c r="O669" s="57">
        <v>1.0250410000000001</v>
      </c>
      <c r="P669" s="57">
        <v>1.0250410000000001</v>
      </c>
      <c r="Q669" s="57">
        <v>1.026087</v>
      </c>
      <c r="R669" s="57">
        <v>1.0250410000000001</v>
      </c>
      <c r="S669" s="57">
        <v>1.0250410000000001</v>
      </c>
      <c r="T669" s="57">
        <v>1.0344370000000001</v>
      </c>
      <c r="U669" s="57">
        <v>1.0344370000000001</v>
      </c>
      <c r="V669" s="57">
        <v>1.059588</v>
      </c>
      <c r="W669" s="57">
        <v>1.0848100000000001</v>
      </c>
      <c r="X669" s="57">
        <v>1.0848100000000001</v>
      </c>
      <c r="Y669" s="57">
        <v>1.069879</v>
      </c>
      <c r="Z669" s="57">
        <v>1.069879</v>
      </c>
      <c r="AA669" s="57">
        <v>0.99095800000000001</v>
      </c>
      <c r="AB669" s="57">
        <v>0.99095800000000001</v>
      </c>
      <c r="AC669" s="57">
        <v>0.99033499999999997</v>
      </c>
      <c r="AD669" s="57">
        <v>0.98244500000000001</v>
      </c>
      <c r="AE669" s="57">
        <v>1.0516110000000001</v>
      </c>
      <c r="AF669" s="57">
        <v>0.98744699999999996</v>
      </c>
      <c r="AG669" s="57">
        <v>0.98744699999999996</v>
      </c>
      <c r="AH669" s="57">
        <v>1.040405</v>
      </c>
      <c r="AI669" s="57">
        <v>1.040405</v>
      </c>
      <c r="AJ669" s="57">
        <v>1.004046</v>
      </c>
      <c r="AK669" s="57">
        <v>1.004046</v>
      </c>
      <c r="AL669" s="57">
        <v>1.059588</v>
      </c>
      <c r="AM669" s="57">
        <v>0.99033499999999997</v>
      </c>
      <c r="AN669" s="57">
        <v>0.99033499999999997</v>
      </c>
      <c r="AO669" s="57">
        <v>0.99095800000000001</v>
      </c>
      <c r="AP669" s="57">
        <v>1.0400510000000001</v>
      </c>
      <c r="AQ669" s="57">
        <v>1.0400510000000001</v>
      </c>
      <c r="AR669" s="57">
        <v>0.98810500000000001</v>
      </c>
      <c r="AS669" s="57">
        <v>0.98810500000000001</v>
      </c>
      <c r="AT669" s="57">
        <v>1.0250410000000001</v>
      </c>
    </row>
    <row r="670" spans="1:46" x14ac:dyDescent="0.25">
      <c r="A670" s="65">
        <v>2021</v>
      </c>
      <c r="B670" s="65">
        <v>12</v>
      </c>
      <c r="C670" s="63">
        <v>28</v>
      </c>
      <c r="D670" s="64">
        <v>21</v>
      </c>
      <c r="E670" s="5">
        <v>1.0344370000000001</v>
      </c>
      <c r="F670" s="57">
        <v>1.0344370000000001</v>
      </c>
      <c r="G670" s="57">
        <v>0.986487</v>
      </c>
      <c r="H670" s="57">
        <v>0.98648999999999998</v>
      </c>
      <c r="I670" s="57">
        <v>0.98820799999999998</v>
      </c>
      <c r="J670" s="57">
        <v>0.98820799999999998</v>
      </c>
      <c r="K670" s="57">
        <v>0.99095800000000001</v>
      </c>
      <c r="L670" s="57">
        <v>0.99095800000000001</v>
      </c>
      <c r="M670" s="57">
        <v>1.040405</v>
      </c>
      <c r="N670" s="57">
        <v>1.040405</v>
      </c>
      <c r="O670" s="57">
        <v>1.0250410000000001</v>
      </c>
      <c r="P670" s="57">
        <v>1.0250410000000001</v>
      </c>
      <c r="Q670" s="57">
        <v>1.026087</v>
      </c>
      <c r="R670" s="57">
        <v>1.0250410000000001</v>
      </c>
      <c r="S670" s="57">
        <v>1.0250410000000001</v>
      </c>
      <c r="T670" s="57">
        <v>1.0344370000000001</v>
      </c>
      <c r="U670" s="57">
        <v>1.0344370000000001</v>
      </c>
      <c r="V670" s="57">
        <v>1.059588</v>
      </c>
      <c r="W670" s="57">
        <v>1.0848100000000001</v>
      </c>
      <c r="X670" s="57">
        <v>1.0848100000000001</v>
      </c>
      <c r="Y670" s="57">
        <v>1.069879</v>
      </c>
      <c r="Z670" s="57">
        <v>1.069879</v>
      </c>
      <c r="AA670" s="57">
        <v>0.99095800000000001</v>
      </c>
      <c r="AB670" s="57">
        <v>0.99095800000000001</v>
      </c>
      <c r="AC670" s="57">
        <v>0.99033499999999997</v>
      </c>
      <c r="AD670" s="57">
        <v>0.98244500000000001</v>
      </c>
      <c r="AE670" s="57">
        <v>1.0516110000000001</v>
      </c>
      <c r="AF670" s="57">
        <v>0.98744699999999996</v>
      </c>
      <c r="AG670" s="57">
        <v>0.98744699999999996</v>
      </c>
      <c r="AH670" s="57">
        <v>1.040405</v>
      </c>
      <c r="AI670" s="57">
        <v>1.040405</v>
      </c>
      <c r="AJ670" s="57">
        <v>1.004046</v>
      </c>
      <c r="AK670" s="57">
        <v>1.004046</v>
      </c>
      <c r="AL670" s="57">
        <v>1.059588</v>
      </c>
      <c r="AM670" s="57">
        <v>0.99033499999999997</v>
      </c>
      <c r="AN670" s="57">
        <v>0.99033499999999997</v>
      </c>
      <c r="AO670" s="57">
        <v>0.99095800000000001</v>
      </c>
      <c r="AP670" s="57">
        <v>1.0400510000000001</v>
      </c>
      <c r="AQ670" s="57">
        <v>1.0400510000000001</v>
      </c>
      <c r="AR670" s="57">
        <v>0.98810500000000001</v>
      </c>
      <c r="AS670" s="57">
        <v>0.98810500000000001</v>
      </c>
      <c r="AT670" s="57">
        <v>1.0250410000000001</v>
      </c>
    </row>
    <row r="671" spans="1:46" x14ac:dyDescent="0.25">
      <c r="A671" s="65">
        <v>2021</v>
      </c>
      <c r="B671" s="65">
        <v>12</v>
      </c>
      <c r="C671" s="63">
        <v>28</v>
      </c>
      <c r="D671" s="64">
        <v>22</v>
      </c>
      <c r="E671" s="5">
        <v>1.0344370000000001</v>
      </c>
      <c r="F671" s="57">
        <v>1.0344370000000001</v>
      </c>
      <c r="G671" s="57">
        <v>0.986487</v>
      </c>
      <c r="H671" s="57">
        <v>0.98648999999999998</v>
      </c>
      <c r="I671" s="57">
        <v>0.98820799999999998</v>
      </c>
      <c r="J671" s="57">
        <v>0.98820799999999998</v>
      </c>
      <c r="K671" s="57">
        <v>0.99095800000000001</v>
      </c>
      <c r="L671" s="57">
        <v>0.99095800000000001</v>
      </c>
      <c r="M671" s="57">
        <v>1.040405</v>
      </c>
      <c r="N671" s="57">
        <v>1.040405</v>
      </c>
      <c r="O671" s="57">
        <v>1.0250410000000001</v>
      </c>
      <c r="P671" s="57">
        <v>1.0250410000000001</v>
      </c>
      <c r="Q671" s="57">
        <v>1.026087</v>
      </c>
      <c r="R671" s="57">
        <v>1.0250410000000001</v>
      </c>
      <c r="S671" s="57">
        <v>1.0250410000000001</v>
      </c>
      <c r="T671" s="57">
        <v>1.0344370000000001</v>
      </c>
      <c r="U671" s="57">
        <v>1.0344370000000001</v>
      </c>
      <c r="V671" s="57">
        <v>1.059588</v>
      </c>
      <c r="W671" s="57">
        <v>1.0848100000000001</v>
      </c>
      <c r="X671" s="57">
        <v>1.0848100000000001</v>
      </c>
      <c r="Y671" s="57">
        <v>1.069879</v>
      </c>
      <c r="Z671" s="57">
        <v>1.069879</v>
      </c>
      <c r="AA671" s="57">
        <v>0.99095800000000001</v>
      </c>
      <c r="AB671" s="57">
        <v>0.99095800000000001</v>
      </c>
      <c r="AC671" s="57">
        <v>0.99033499999999997</v>
      </c>
      <c r="AD671" s="57">
        <v>0.98244500000000001</v>
      </c>
      <c r="AE671" s="57">
        <v>1.0516110000000001</v>
      </c>
      <c r="AF671" s="57">
        <v>0.98744699999999996</v>
      </c>
      <c r="AG671" s="57">
        <v>0.98744699999999996</v>
      </c>
      <c r="AH671" s="57">
        <v>1.040405</v>
      </c>
      <c r="AI671" s="57">
        <v>1.040405</v>
      </c>
      <c r="AJ671" s="57">
        <v>1.004046</v>
      </c>
      <c r="AK671" s="57">
        <v>1.004046</v>
      </c>
      <c r="AL671" s="57">
        <v>1.059588</v>
      </c>
      <c r="AM671" s="57">
        <v>0.99033499999999997</v>
      </c>
      <c r="AN671" s="57">
        <v>0.99033499999999997</v>
      </c>
      <c r="AO671" s="57">
        <v>0.99095800000000001</v>
      </c>
      <c r="AP671" s="57">
        <v>1.0400510000000001</v>
      </c>
      <c r="AQ671" s="57">
        <v>1.0400510000000001</v>
      </c>
      <c r="AR671" s="57">
        <v>0.98810500000000001</v>
      </c>
      <c r="AS671" s="57">
        <v>0.98810500000000001</v>
      </c>
      <c r="AT671" s="57">
        <v>1.0250410000000001</v>
      </c>
    </row>
    <row r="672" spans="1:46" x14ac:dyDescent="0.25">
      <c r="A672" s="65">
        <v>2021</v>
      </c>
      <c r="B672" s="65">
        <v>12</v>
      </c>
      <c r="C672" s="63">
        <v>28</v>
      </c>
      <c r="D672" s="64">
        <v>23</v>
      </c>
      <c r="E672" s="5">
        <v>1.0344370000000001</v>
      </c>
      <c r="F672" s="57">
        <v>1.0344370000000001</v>
      </c>
      <c r="G672" s="57">
        <v>0.986487</v>
      </c>
      <c r="H672" s="57">
        <v>0.98648999999999998</v>
      </c>
      <c r="I672" s="57">
        <v>0.98820799999999998</v>
      </c>
      <c r="J672" s="57">
        <v>0.98820799999999998</v>
      </c>
      <c r="K672" s="57">
        <v>0.99095800000000001</v>
      </c>
      <c r="L672" s="57">
        <v>0.99095800000000001</v>
      </c>
      <c r="M672" s="57">
        <v>1.040405</v>
      </c>
      <c r="N672" s="57">
        <v>1.040405</v>
      </c>
      <c r="O672" s="57">
        <v>1.0250410000000001</v>
      </c>
      <c r="P672" s="57">
        <v>1.0250410000000001</v>
      </c>
      <c r="Q672" s="57">
        <v>1.026087</v>
      </c>
      <c r="R672" s="57">
        <v>1.0250410000000001</v>
      </c>
      <c r="S672" s="57">
        <v>1.0250410000000001</v>
      </c>
      <c r="T672" s="57">
        <v>1.0344370000000001</v>
      </c>
      <c r="U672" s="57">
        <v>1.0344370000000001</v>
      </c>
      <c r="V672" s="57">
        <v>1.059588</v>
      </c>
      <c r="W672" s="57">
        <v>1.0848100000000001</v>
      </c>
      <c r="X672" s="57">
        <v>1.0848100000000001</v>
      </c>
      <c r="Y672" s="57">
        <v>1.069879</v>
      </c>
      <c r="Z672" s="57">
        <v>1.069879</v>
      </c>
      <c r="AA672" s="57">
        <v>0.99095800000000001</v>
      </c>
      <c r="AB672" s="57">
        <v>0.99095800000000001</v>
      </c>
      <c r="AC672" s="57">
        <v>0.99033499999999997</v>
      </c>
      <c r="AD672" s="57">
        <v>0.98244500000000001</v>
      </c>
      <c r="AE672" s="57">
        <v>1.0516110000000001</v>
      </c>
      <c r="AF672" s="57">
        <v>0.98744699999999996</v>
      </c>
      <c r="AG672" s="57">
        <v>0.98744699999999996</v>
      </c>
      <c r="AH672" s="57">
        <v>1.040405</v>
      </c>
      <c r="AI672" s="57">
        <v>1.040405</v>
      </c>
      <c r="AJ672" s="57">
        <v>1.004046</v>
      </c>
      <c r="AK672" s="57">
        <v>1.004046</v>
      </c>
      <c r="AL672" s="57">
        <v>1.059588</v>
      </c>
      <c r="AM672" s="57">
        <v>0.99033499999999997</v>
      </c>
      <c r="AN672" s="57">
        <v>0.99033499999999997</v>
      </c>
      <c r="AO672" s="57">
        <v>0.99095800000000001</v>
      </c>
      <c r="AP672" s="57">
        <v>1.0400510000000001</v>
      </c>
      <c r="AQ672" s="57">
        <v>1.0400510000000001</v>
      </c>
      <c r="AR672" s="57">
        <v>0.98810500000000001</v>
      </c>
      <c r="AS672" s="57">
        <v>0.98810500000000001</v>
      </c>
      <c r="AT672" s="57">
        <v>1.0250410000000001</v>
      </c>
    </row>
    <row r="673" spans="1:46" x14ac:dyDescent="0.25">
      <c r="A673" s="65">
        <v>2021</v>
      </c>
      <c r="B673" s="65">
        <v>12</v>
      </c>
      <c r="C673" s="63">
        <v>28</v>
      </c>
      <c r="D673" s="64">
        <v>24</v>
      </c>
      <c r="E673" s="5">
        <v>1.0344370000000001</v>
      </c>
      <c r="F673" s="57">
        <v>1.0344370000000001</v>
      </c>
      <c r="G673" s="57">
        <v>0.986487</v>
      </c>
      <c r="H673" s="57">
        <v>0.98648999999999998</v>
      </c>
      <c r="I673" s="57">
        <v>0.98820799999999998</v>
      </c>
      <c r="J673" s="57">
        <v>0.98820799999999998</v>
      </c>
      <c r="K673" s="57">
        <v>0.99095800000000001</v>
      </c>
      <c r="L673" s="57">
        <v>0.99095800000000001</v>
      </c>
      <c r="M673" s="57">
        <v>1.040405</v>
      </c>
      <c r="N673" s="57">
        <v>1.040405</v>
      </c>
      <c r="O673" s="57">
        <v>1.0250410000000001</v>
      </c>
      <c r="P673" s="57">
        <v>1.0250410000000001</v>
      </c>
      <c r="Q673" s="57">
        <v>1.026087</v>
      </c>
      <c r="R673" s="57">
        <v>1.0250410000000001</v>
      </c>
      <c r="S673" s="57">
        <v>1.0250410000000001</v>
      </c>
      <c r="T673" s="57">
        <v>1.0344370000000001</v>
      </c>
      <c r="U673" s="57">
        <v>1.0344370000000001</v>
      </c>
      <c r="V673" s="57">
        <v>1.059588</v>
      </c>
      <c r="W673" s="57">
        <v>1.0848100000000001</v>
      </c>
      <c r="X673" s="57">
        <v>1.0848100000000001</v>
      </c>
      <c r="Y673" s="57">
        <v>1.069879</v>
      </c>
      <c r="Z673" s="57">
        <v>1.069879</v>
      </c>
      <c r="AA673" s="57">
        <v>0.99095800000000001</v>
      </c>
      <c r="AB673" s="57">
        <v>0.99095800000000001</v>
      </c>
      <c r="AC673" s="57">
        <v>0.99033499999999997</v>
      </c>
      <c r="AD673" s="57">
        <v>0.98244500000000001</v>
      </c>
      <c r="AE673" s="57">
        <v>1.0516110000000001</v>
      </c>
      <c r="AF673" s="57">
        <v>0.98744699999999996</v>
      </c>
      <c r="AG673" s="57">
        <v>0.98744699999999996</v>
      </c>
      <c r="AH673" s="57">
        <v>1.040405</v>
      </c>
      <c r="AI673" s="57">
        <v>1.040405</v>
      </c>
      <c r="AJ673" s="57">
        <v>1.004046</v>
      </c>
      <c r="AK673" s="57">
        <v>1.004046</v>
      </c>
      <c r="AL673" s="57">
        <v>1.059588</v>
      </c>
      <c r="AM673" s="57">
        <v>0.99033499999999997</v>
      </c>
      <c r="AN673" s="57">
        <v>0.99033499999999997</v>
      </c>
      <c r="AO673" s="57">
        <v>0.99095800000000001</v>
      </c>
      <c r="AP673" s="57">
        <v>1.0400510000000001</v>
      </c>
      <c r="AQ673" s="57">
        <v>1.0400510000000001</v>
      </c>
      <c r="AR673" s="57">
        <v>0.98810500000000001</v>
      </c>
      <c r="AS673" s="57">
        <v>0.98810500000000001</v>
      </c>
      <c r="AT673" s="57">
        <v>1.0250410000000001</v>
      </c>
    </row>
    <row r="674" spans="1:46" x14ac:dyDescent="0.25">
      <c r="A674" s="65">
        <v>2021</v>
      </c>
      <c r="B674" s="65">
        <v>12</v>
      </c>
      <c r="C674" s="63">
        <v>29</v>
      </c>
      <c r="D674" s="64">
        <v>1</v>
      </c>
      <c r="E674" s="5">
        <v>1.0321769999999999</v>
      </c>
      <c r="F674" s="57">
        <v>1.0321769999999999</v>
      </c>
      <c r="G674" s="57">
        <v>0.97846200000000005</v>
      </c>
      <c r="H674" s="57">
        <v>0.97846699999999998</v>
      </c>
      <c r="I674" s="57">
        <v>0.98050300000000001</v>
      </c>
      <c r="J674" s="57">
        <v>0.98050300000000001</v>
      </c>
      <c r="K674" s="57">
        <v>0.98368</v>
      </c>
      <c r="L674" s="57">
        <v>0.98368</v>
      </c>
      <c r="M674" s="57">
        <v>1.0412859999999999</v>
      </c>
      <c r="N674" s="57">
        <v>1.0412859999999999</v>
      </c>
      <c r="O674" s="57">
        <v>1.0156019999999999</v>
      </c>
      <c r="P674" s="57">
        <v>1.0156019999999999</v>
      </c>
      <c r="Q674" s="57">
        <v>1.029854</v>
      </c>
      <c r="R674" s="57">
        <v>1.0156019999999999</v>
      </c>
      <c r="S674" s="57">
        <v>1.0156019999999999</v>
      </c>
      <c r="T674" s="57">
        <v>1.0321769999999999</v>
      </c>
      <c r="U674" s="57">
        <v>1.0321769999999999</v>
      </c>
      <c r="V674" s="57">
        <v>1.064724</v>
      </c>
      <c r="W674" s="57">
        <v>1.087342</v>
      </c>
      <c r="X674" s="57">
        <v>1.087342</v>
      </c>
      <c r="Y674" s="57">
        <v>1.0732520000000001</v>
      </c>
      <c r="Z674" s="57">
        <v>1.0732520000000001</v>
      </c>
      <c r="AA674" s="57">
        <v>0.98368</v>
      </c>
      <c r="AB674" s="57">
        <v>0.98368</v>
      </c>
      <c r="AC674" s="57">
        <v>0.97500500000000001</v>
      </c>
      <c r="AD674" s="57">
        <v>0.96695900000000001</v>
      </c>
      <c r="AE674" s="57">
        <v>1.033183</v>
      </c>
      <c r="AF674" s="57">
        <v>0.97282500000000005</v>
      </c>
      <c r="AG674" s="57">
        <v>0.97282500000000005</v>
      </c>
      <c r="AH674" s="57">
        <v>1.0412859999999999</v>
      </c>
      <c r="AI674" s="57">
        <v>1.0412859999999999</v>
      </c>
      <c r="AJ674" s="57">
        <v>1.0032509999999999</v>
      </c>
      <c r="AK674" s="57">
        <v>1.0032509999999999</v>
      </c>
      <c r="AL674" s="57">
        <v>1.064724</v>
      </c>
      <c r="AM674" s="57">
        <v>0.97500500000000001</v>
      </c>
      <c r="AN674" s="57">
        <v>0.97500500000000001</v>
      </c>
      <c r="AO674" s="57">
        <v>0.98368</v>
      </c>
      <c r="AP674" s="57">
        <v>1.044338</v>
      </c>
      <c r="AQ674" s="57">
        <v>1.044338</v>
      </c>
      <c r="AR674" s="57">
        <v>0.97285999999999995</v>
      </c>
      <c r="AS674" s="57">
        <v>0.97285999999999995</v>
      </c>
      <c r="AT674" s="57">
        <v>1.0156019999999999</v>
      </c>
    </row>
    <row r="675" spans="1:46" x14ac:dyDescent="0.25">
      <c r="A675" s="65">
        <v>2021</v>
      </c>
      <c r="B675" s="65">
        <v>12</v>
      </c>
      <c r="C675" s="63">
        <v>29</v>
      </c>
      <c r="D675" s="64">
        <v>2</v>
      </c>
      <c r="E675" s="5">
        <v>1.0321769999999999</v>
      </c>
      <c r="F675" s="57">
        <v>1.0321769999999999</v>
      </c>
      <c r="G675" s="57">
        <v>0.97846200000000005</v>
      </c>
      <c r="H675" s="57">
        <v>0.97846699999999998</v>
      </c>
      <c r="I675" s="57">
        <v>0.98050300000000001</v>
      </c>
      <c r="J675" s="57">
        <v>0.98050300000000001</v>
      </c>
      <c r="K675" s="57">
        <v>0.98368</v>
      </c>
      <c r="L675" s="57">
        <v>0.98368</v>
      </c>
      <c r="M675" s="57">
        <v>1.0412859999999999</v>
      </c>
      <c r="N675" s="57">
        <v>1.0412859999999999</v>
      </c>
      <c r="O675" s="57">
        <v>1.0156019999999999</v>
      </c>
      <c r="P675" s="57">
        <v>1.0156019999999999</v>
      </c>
      <c r="Q675" s="57">
        <v>1.029854</v>
      </c>
      <c r="R675" s="57">
        <v>1.0156019999999999</v>
      </c>
      <c r="S675" s="57">
        <v>1.0156019999999999</v>
      </c>
      <c r="T675" s="57">
        <v>1.0321769999999999</v>
      </c>
      <c r="U675" s="57">
        <v>1.0321769999999999</v>
      </c>
      <c r="V675" s="57">
        <v>1.064724</v>
      </c>
      <c r="W675" s="57">
        <v>1.087342</v>
      </c>
      <c r="X675" s="57">
        <v>1.087342</v>
      </c>
      <c r="Y675" s="57">
        <v>1.0732520000000001</v>
      </c>
      <c r="Z675" s="57">
        <v>1.0732520000000001</v>
      </c>
      <c r="AA675" s="57">
        <v>0.98368</v>
      </c>
      <c r="AB675" s="57">
        <v>0.98368</v>
      </c>
      <c r="AC675" s="57">
        <v>0.97500500000000001</v>
      </c>
      <c r="AD675" s="57">
        <v>0.96695900000000001</v>
      </c>
      <c r="AE675" s="57">
        <v>1.033183</v>
      </c>
      <c r="AF675" s="57">
        <v>0.97282500000000005</v>
      </c>
      <c r="AG675" s="57">
        <v>0.97282500000000005</v>
      </c>
      <c r="AH675" s="57">
        <v>1.0412859999999999</v>
      </c>
      <c r="AI675" s="57">
        <v>1.0412859999999999</v>
      </c>
      <c r="AJ675" s="57">
        <v>1.0032509999999999</v>
      </c>
      <c r="AK675" s="57">
        <v>1.0032509999999999</v>
      </c>
      <c r="AL675" s="57">
        <v>1.064724</v>
      </c>
      <c r="AM675" s="57">
        <v>0.97500500000000001</v>
      </c>
      <c r="AN675" s="57">
        <v>0.97500500000000001</v>
      </c>
      <c r="AO675" s="57">
        <v>0.98368</v>
      </c>
      <c r="AP675" s="57">
        <v>1.044338</v>
      </c>
      <c r="AQ675" s="57">
        <v>1.044338</v>
      </c>
      <c r="AR675" s="57">
        <v>0.97285999999999995</v>
      </c>
      <c r="AS675" s="57">
        <v>0.97285999999999995</v>
      </c>
      <c r="AT675" s="57">
        <v>1.0156019999999999</v>
      </c>
    </row>
    <row r="676" spans="1:46" x14ac:dyDescent="0.25">
      <c r="A676" s="65">
        <v>2021</v>
      </c>
      <c r="B676" s="65">
        <v>12</v>
      </c>
      <c r="C676" s="63">
        <v>29</v>
      </c>
      <c r="D676" s="64">
        <v>3</v>
      </c>
      <c r="E676" s="5">
        <v>1.0321769999999999</v>
      </c>
      <c r="F676" s="57">
        <v>1.0321769999999999</v>
      </c>
      <c r="G676" s="57">
        <v>0.97846200000000005</v>
      </c>
      <c r="H676" s="57">
        <v>0.97846699999999998</v>
      </c>
      <c r="I676" s="57">
        <v>0.98050300000000001</v>
      </c>
      <c r="J676" s="57">
        <v>0.98050300000000001</v>
      </c>
      <c r="K676" s="57">
        <v>0.98368</v>
      </c>
      <c r="L676" s="57">
        <v>0.98368</v>
      </c>
      <c r="M676" s="57">
        <v>1.0412859999999999</v>
      </c>
      <c r="N676" s="57">
        <v>1.0412859999999999</v>
      </c>
      <c r="O676" s="57">
        <v>1.0156019999999999</v>
      </c>
      <c r="P676" s="57">
        <v>1.0156019999999999</v>
      </c>
      <c r="Q676" s="57">
        <v>1.029854</v>
      </c>
      <c r="R676" s="57">
        <v>1.0156019999999999</v>
      </c>
      <c r="S676" s="57">
        <v>1.0156019999999999</v>
      </c>
      <c r="T676" s="57">
        <v>1.0321769999999999</v>
      </c>
      <c r="U676" s="57">
        <v>1.0321769999999999</v>
      </c>
      <c r="V676" s="57">
        <v>1.064724</v>
      </c>
      <c r="W676" s="57">
        <v>1.087342</v>
      </c>
      <c r="X676" s="57">
        <v>1.087342</v>
      </c>
      <c r="Y676" s="57">
        <v>1.0732520000000001</v>
      </c>
      <c r="Z676" s="57">
        <v>1.0732520000000001</v>
      </c>
      <c r="AA676" s="57">
        <v>0.98368</v>
      </c>
      <c r="AB676" s="57">
        <v>0.98368</v>
      </c>
      <c r="AC676" s="57">
        <v>0.97500500000000001</v>
      </c>
      <c r="AD676" s="57">
        <v>0.96695900000000001</v>
      </c>
      <c r="AE676" s="57">
        <v>1.033183</v>
      </c>
      <c r="AF676" s="57">
        <v>0.97282500000000005</v>
      </c>
      <c r="AG676" s="57">
        <v>0.97282500000000005</v>
      </c>
      <c r="AH676" s="57">
        <v>1.0412859999999999</v>
      </c>
      <c r="AI676" s="57">
        <v>1.0412859999999999</v>
      </c>
      <c r="AJ676" s="57">
        <v>1.0032509999999999</v>
      </c>
      <c r="AK676" s="57">
        <v>1.0032509999999999</v>
      </c>
      <c r="AL676" s="57">
        <v>1.064724</v>
      </c>
      <c r="AM676" s="57">
        <v>0.97500500000000001</v>
      </c>
      <c r="AN676" s="57">
        <v>0.97500500000000001</v>
      </c>
      <c r="AO676" s="57">
        <v>0.98368</v>
      </c>
      <c r="AP676" s="57">
        <v>1.044338</v>
      </c>
      <c r="AQ676" s="57">
        <v>1.044338</v>
      </c>
      <c r="AR676" s="57">
        <v>0.97285999999999995</v>
      </c>
      <c r="AS676" s="57">
        <v>0.97285999999999995</v>
      </c>
      <c r="AT676" s="57">
        <v>1.0156019999999999</v>
      </c>
    </row>
    <row r="677" spans="1:46" x14ac:dyDescent="0.25">
      <c r="A677" s="65">
        <v>2021</v>
      </c>
      <c r="B677" s="65">
        <v>12</v>
      </c>
      <c r="C677" s="63">
        <v>29</v>
      </c>
      <c r="D677" s="64">
        <v>4</v>
      </c>
      <c r="E677" s="5">
        <v>1.0321769999999999</v>
      </c>
      <c r="F677" s="57">
        <v>1.0321769999999999</v>
      </c>
      <c r="G677" s="57">
        <v>0.97846200000000005</v>
      </c>
      <c r="H677" s="57">
        <v>0.97846699999999998</v>
      </c>
      <c r="I677" s="57">
        <v>0.98050300000000001</v>
      </c>
      <c r="J677" s="57">
        <v>0.98050300000000001</v>
      </c>
      <c r="K677" s="57">
        <v>0.98368</v>
      </c>
      <c r="L677" s="57">
        <v>0.98368</v>
      </c>
      <c r="M677" s="57">
        <v>1.0412859999999999</v>
      </c>
      <c r="N677" s="57">
        <v>1.0412859999999999</v>
      </c>
      <c r="O677" s="57">
        <v>1.0156019999999999</v>
      </c>
      <c r="P677" s="57">
        <v>1.0156019999999999</v>
      </c>
      <c r="Q677" s="57">
        <v>1.029854</v>
      </c>
      <c r="R677" s="57">
        <v>1.0156019999999999</v>
      </c>
      <c r="S677" s="57">
        <v>1.0156019999999999</v>
      </c>
      <c r="T677" s="57">
        <v>1.0321769999999999</v>
      </c>
      <c r="U677" s="57">
        <v>1.0321769999999999</v>
      </c>
      <c r="V677" s="57">
        <v>1.064724</v>
      </c>
      <c r="W677" s="57">
        <v>1.087342</v>
      </c>
      <c r="X677" s="57">
        <v>1.087342</v>
      </c>
      <c r="Y677" s="57">
        <v>1.0732520000000001</v>
      </c>
      <c r="Z677" s="57">
        <v>1.0732520000000001</v>
      </c>
      <c r="AA677" s="57">
        <v>0.98368</v>
      </c>
      <c r="AB677" s="57">
        <v>0.98368</v>
      </c>
      <c r="AC677" s="57">
        <v>0.97500500000000001</v>
      </c>
      <c r="AD677" s="57">
        <v>0.96695900000000001</v>
      </c>
      <c r="AE677" s="57">
        <v>1.033183</v>
      </c>
      <c r="AF677" s="57">
        <v>0.97282500000000005</v>
      </c>
      <c r="AG677" s="57">
        <v>0.97282500000000005</v>
      </c>
      <c r="AH677" s="57">
        <v>1.0412859999999999</v>
      </c>
      <c r="AI677" s="57">
        <v>1.0412859999999999</v>
      </c>
      <c r="AJ677" s="57">
        <v>1.0032509999999999</v>
      </c>
      <c r="AK677" s="57">
        <v>1.0032509999999999</v>
      </c>
      <c r="AL677" s="57">
        <v>1.064724</v>
      </c>
      <c r="AM677" s="57">
        <v>0.97500500000000001</v>
      </c>
      <c r="AN677" s="57">
        <v>0.97500500000000001</v>
      </c>
      <c r="AO677" s="57">
        <v>0.98368</v>
      </c>
      <c r="AP677" s="57">
        <v>1.044338</v>
      </c>
      <c r="AQ677" s="57">
        <v>1.044338</v>
      </c>
      <c r="AR677" s="57">
        <v>0.97285999999999995</v>
      </c>
      <c r="AS677" s="57">
        <v>0.97285999999999995</v>
      </c>
      <c r="AT677" s="57">
        <v>1.0156019999999999</v>
      </c>
    </row>
    <row r="678" spans="1:46" x14ac:dyDescent="0.25">
      <c r="A678" s="65">
        <v>2021</v>
      </c>
      <c r="B678" s="65">
        <v>12</v>
      </c>
      <c r="C678" s="63">
        <v>29</v>
      </c>
      <c r="D678" s="64">
        <v>5</v>
      </c>
      <c r="E678" s="5">
        <v>1.0321769999999999</v>
      </c>
      <c r="F678" s="57">
        <v>1.0321769999999999</v>
      </c>
      <c r="G678" s="57">
        <v>0.97846200000000005</v>
      </c>
      <c r="H678" s="57">
        <v>0.97846699999999998</v>
      </c>
      <c r="I678" s="57">
        <v>0.98050300000000001</v>
      </c>
      <c r="J678" s="57">
        <v>0.98050300000000001</v>
      </c>
      <c r="K678" s="57">
        <v>0.98368</v>
      </c>
      <c r="L678" s="57">
        <v>0.98368</v>
      </c>
      <c r="M678" s="57">
        <v>1.0412859999999999</v>
      </c>
      <c r="N678" s="57">
        <v>1.0412859999999999</v>
      </c>
      <c r="O678" s="57">
        <v>1.0156019999999999</v>
      </c>
      <c r="P678" s="57">
        <v>1.0156019999999999</v>
      </c>
      <c r="Q678" s="57">
        <v>1.029854</v>
      </c>
      <c r="R678" s="57">
        <v>1.0156019999999999</v>
      </c>
      <c r="S678" s="57">
        <v>1.0156019999999999</v>
      </c>
      <c r="T678" s="57">
        <v>1.0321769999999999</v>
      </c>
      <c r="U678" s="57">
        <v>1.0321769999999999</v>
      </c>
      <c r="V678" s="57">
        <v>1.064724</v>
      </c>
      <c r="W678" s="57">
        <v>1.087342</v>
      </c>
      <c r="X678" s="57">
        <v>1.087342</v>
      </c>
      <c r="Y678" s="57">
        <v>1.0732520000000001</v>
      </c>
      <c r="Z678" s="57">
        <v>1.0732520000000001</v>
      </c>
      <c r="AA678" s="57">
        <v>0.98368</v>
      </c>
      <c r="AB678" s="57">
        <v>0.98368</v>
      </c>
      <c r="AC678" s="57">
        <v>0.97500500000000001</v>
      </c>
      <c r="AD678" s="57">
        <v>0.96695900000000001</v>
      </c>
      <c r="AE678" s="57">
        <v>1.033183</v>
      </c>
      <c r="AF678" s="57">
        <v>0.97282500000000005</v>
      </c>
      <c r="AG678" s="57">
        <v>0.97282500000000005</v>
      </c>
      <c r="AH678" s="57">
        <v>1.0412859999999999</v>
      </c>
      <c r="AI678" s="57">
        <v>1.0412859999999999</v>
      </c>
      <c r="AJ678" s="57">
        <v>1.0032509999999999</v>
      </c>
      <c r="AK678" s="57">
        <v>1.0032509999999999</v>
      </c>
      <c r="AL678" s="57">
        <v>1.064724</v>
      </c>
      <c r="AM678" s="57">
        <v>0.97500500000000001</v>
      </c>
      <c r="AN678" s="57">
        <v>0.97500500000000001</v>
      </c>
      <c r="AO678" s="57">
        <v>0.98368</v>
      </c>
      <c r="AP678" s="57">
        <v>1.044338</v>
      </c>
      <c r="AQ678" s="57">
        <v>1.044338</v>
      </c>
      <c r="AR678" s="57">
        <v>0.97285999999999995</v>
      </c>
      <c r="AS678" s="57">
        <v>0.97285999999999995</v>
      </c>
      <c r="AT678" s="57">
        <v>1.0156019999999999</v>
      </c>
    </row>
    <row r="679" spans="1:46" x14ac:dyDescent="0.25">
      <c r="A679" s="65">
        <v>2021</v>
      </c>
      <c r="B679" s="65">
        <v>12</v>
      </c>
      <c r="C679" s="63">
        <v>29</v>
      </c>
      <c r="D679" s="64">
        <v>6</v>
      </c>
      <c r="E679" s="5">
        <v>1.0321769999999999</v>
      </c>
      <c r="F679" s="57">
        <v>1.0321769999999999</v>
      </c>
      <c r="G679" s="57">
        <v>0.97846200000000005</v>
      </c>
      <c r="H679" s="57">
        <v>0.97846699999999998</v>
      </c>
      <c r="I679" s="57">
        <v>0.98050300000000001</v>
      </c>
      <c r="J679" s="57">
        <v>0.98050300000000001</v>
      </c>
      <c r="K679" s="57">
        <v>0.98368</v>
      </c>
      <c r="L679" s="57">
        <v>0.98368</v>
      </c>
      <c r="M679" s="57">
        <v>1.0412859999999999</v>
      </c>
      <c r="N679" s="57">
        <v>1.0412859999999999</v>
      </c>
      <c r="O679" s="57">
        <v>1.0156019999999999</v>
      </c>
      <c r="P679" s="57">
        <v>1.0156019999999999</v>
      </c>
      <c r="Q679" s="57">
        <v>1.029854</v>
      </c>
      <c r="R679" s="57">
        <v>1.0156019999999999</v>
      </c>
      <c r="S679" s="57">
        <v>1.0156019999999999</v>
      </c>
      <c r="T679" s="57">
        <v>1.0321769999999999</v>
      </c>
      <c r="U679" s="57">
        <v>1.0321769999999999</v>
      </c>
      <c r="V679" s="57">
        <v>1.064724</v>
      </c>
      <c r="W679" s="57">
        <v>1.087342</v>
      </c>
      <c r="X679" s="57">
        <v>1.087342</v>
      </c>
      <c r="Y679" s="57">
        <v>1.0732520000000001</v>
      </c>
      <c r="Z679" s="57">
        <v>1.0732520000000001</v>
      </c>
      <c r="AA679" s="57">
        <v>0.98368</v>
      </c>
      <c r="AB679" s="57">
        <v>0.98368</v>
      </c>
      <c r="AC679" s="57">
        <v>0.97500500000000001</v>
      </c>
      <c r="AD679" s="57">
        <v>0.96695900000000001</v>
      </c>
      <c r="AE679" s="57">
        <v>1.033183</v>
      </c>
      <c r="AF679" s="57">
        <v>0.97282500000000005</v>
      </c>
      <c r="AG679" s="57">
        <v>0.97282500000000005</v>
      </c>
      <c r="AH679" s="57">
        <v>1.0412859999999999</v>
      </c>
      <c r="AI679" s="57">
        <v>1.0412859999999999</v>
      </c>
      <c r="AJ679" s="57">
        <v>1.0032509999999999</v>
      </c>
      <c r="AK679" s="57">
        <v>1.0032509999999999</v>
      </c>
      <c r="AL679" s="57">
        <v>1.064724</v>
      </c>
      <c r="AM679" s="57">
        <v>0.97500500000000001</v>
      </c>
      <c r="AN679" s="57">
        <v>0.97500500000000001</v>
      </c>
      <c r="AO679" s="57">
        <v>0.98368</v>
      </c>
      <c r="AP679" s="57">
        <v>1.044338</v>
      </c>
      <c r="AQ679" s="57">
        <v>1.044338</v>
      </c>
      <c r="AR679" s="57">
        <v>0.97285999999999995</v>
      </c>
      <c r="AS679" s="57">
        <v>0.97285999999999995</v>
      </c>
      <c r="AT679" s="57">
        <v>1.0156019999999999</v>
      </c>
    </row>
    <row r="680" spans="1:46" x14ac:dyDescent="0.25">
      <c r="A680" s="65">
        <v>2021</v>
      </c>
      <c r="B680" s="65">
        <v>12</v>
      </c>
      <c r="C680" s="63">
        <v>29</v>
      </c>
      <c r="D680" s="64">
        <v>7</v>
      </c>
      <c r="E680" s="5">
        <v>1.0321769999999999</v>
      </c>
      <c r="F680" s="57">
        <v>1.0321769999999999</v>
      </c>
      <c r="G680" s="57">
        <v>0.97846200000000005</v>
      </c>
      <c r="H680" s="57">
        <v>0.97846699999999998</v>
      </c>
      <c r="I680" s="57">
        <v>0.98050300000000001</v>
      </c>
      <c r="J680" s="57">
        <v>0.98050300000000001</v>
      </c>
      <c r="K680" s="57">
        <v>0.98368</v>
      </c>
      <c r="L680" s="57">
        <v>0.98368</v>
      </c>
      <c r="M680" s="57">
        <v>1.0412859999999999</v>
      </c>
      <c r="N680" s="57">
        <v>1.0412859999999999</v>
      </c>
      <c r="O680" s="57">
        <v>1.0156019999999999</v>
      </c>
      <c r="P680" s="57">
        <v>1.0156019999999999</v>
      </c>
      <c r="Q680" s="57">
        <v>1.029854</v>
      </c>
      <c r="R680" s="57">
        <v>1.0156019999999999</v>
      </c>
      <c r="S680" s="57">
        <v>1.0156019999999999</v>
      </c>
      <c r="T680" s="57">
        <v>1.0321769999999999</v>
      </c>
      <c r="U680" s="57">
        <v>1.0321769999999999</v>
      </c>
      <c r="V680" s="57">
        <v>1.064724</v>
      </c>
      <c r="W680" s="57">
        <v>1.087342</v>
      </c>
      <c r="X680" s="57">
        <v>1.087342</v>
      </c>
      <c r="Y680" s="57">
        <v>1.0732520000000001</v>
      </c>
      <c r="Z680" s="57">
        <v>1.0732520000000001</v>
      </c>
      <c r="AA680" s="57">
        <v>0.98368</v>
      </c>
      <c r="AB680" s="57">
        <v>0.98368</v>
      </c>
      <c r="AC680" s="57">
        <v>0.97500500000000001</v>
      </c>
      <c r="AD680" s="57">
        <v>0.96695900000000001</v>
      </c>
      <c r="AE680" s="57">
        <v>1.033183</v>
      </c>
      <c r="AF680" s="57">
        <v>0.97282500000000005</v>
      </c>
      <c r="AG680" s="57">
        <v>0.97282500000000005</v>
      </c>
      <c r="AH680" s="57">
        <v>1.0412859999999999</v>
      </c>
      <c r="AI680" s="57">
        <v>1.0412859999999999</v>
      </c>
      <c r="AJ680" s="57">
        <v>1.0032509999999999</v>
      </c>
      <c r="AK680" s="57">
        <v>1.0032509999999999</v>
      </c>
      <c r="AL680" s="57">
        <v>1.064724</v>
      </c>
      <c r="AM680" s="57">
        <v>0.97500500000000001</v>
      </c>
      <c r="AN680" s="57">
        <v>0.97500500000000001</v>
      </c>
      <c r="AO680" s="57">
        <v>0.98368</v>
      </c>
      <c r="AP680" s="57">
        <v>1.044338</v>
      </c>
      <c r="AQ680" s="57">
        <v>1.044338</v>
      </c>
      <c r="AR680" s="57">
        <v>0.97285999999999995</v>
      </c>
      <c r="AS680" s="57">
        <v>0.97285999999999995</v>
      </c>
      <c r="AT680" s="57">
        <v>1.0156019999999999</v>
      </c>
    </row>
    <row r="681" spans="1:46" x14ac:dyDescent="0.25">
      <c r="A681" s="65">
        <v>2021</v>
      </c>
      <c r="B681" s="65">
        <v>12</v>
      </c>
      <c r="C681" s="63">
        <v>29</v>
      </c>
      <c r="D681" s="64">
        <v>8</v>
      </c>
      <c r="E681" s="5">
        <v>1.0321769999999999</v>
      </c>
      <c r="F681" s="57">
        <v>1.0321769999999999</v>
      </c>
      <c r="G681" s="57">
        <v>0.97846200000000005</v>
      </c>
      <c r="H681" s="57">
        <v>0.97846699999999998</v>
      </c>
      <c r="I681" s="57">
        <v>0.98050300000000001</v>
      </c>
      <c r="J681" s="57">
        <v>0.98050300000000001</v>
      </c>
      <c r="K681" s="57">
        <v>0.98368</v>
      </c>
      <c r="L681" s="57">
        <v>0.98368</v>
      </c>
      <c r="M681" s="57">
        <v>1.0412859999999999</v>
      </c>
      <c r="N681" s="57">
        <v>1.0412859999999999</v>
      </c>
      <c r="O681" s="57">
        <v>1.0156019999999999</v>
      </c>
      <c r="P681" s="57">
        <v>1.0156019999999999</v>
      </c>
      <c r="Q681" s="57">
        <v>1.029854</v>
      </c>
      <c r="R681" s="57">
        <v>1.0156019999999999</v>
      </c>
      <c r="S681" s="57">
        <v>1.0156019999999999</v>
      </c>
      <c r="T681" s="57">
        <v>1.0321769999999999</v>
      </c>
      <c r="U681" s="57">
        <v>1.0321769999999999</v>
      </c>
      <c r="V681" s="57">
        <v>1.064724</v>
      </c>
      <c r="W681" s="57">
        <v>1.087342</v>
      </c>
      <c r="X681" s="57">
        <v>1.087342</v>
      </c>
      <c r="Y681" s="57">
        <v>1.0732520000000001</v>
      </c>
      <c r="Z681" s="57">
        <v>1.0732520000000001</v>
      </c>
      <c r="AA681" s="57">
        <v>0.98368</v>
      </c>
      <c r="AB681" s="57">
        <v>0.98368</v>
      </c>
      <c r="AC681" s="57">
        <v>0.97500500000000001</v>
      </c>
      <c r="AD681" s="57">
        <v>0.96695900000000001</v>
      </c>
      <c r="AE681" s="57">
        <v>1.033183</v>
      </c>
      <c r="AF681" s="57">
        <v>0.97282500000000005</v>
      </c>
      <c r="AG681" s="57">
        <v>0.97282500000000005</v>
      </c>
      <c r="AH681" s="57">
        <v>1.0412859999999999</v>
      </c>
      <c r="AI681" s="57">
        <v>1.0412859999999999</v>
      </c>
      <c r="AJ681" s="57">
        <v>1.0032509999999999</v>
      </c>
      <c r="AK681" s="57">
        <v>1.0032509999999999</v>
      </c>
      <c r="AL681" s="57">
        <v>1.064724</v>
      </c>
      <c r="AM681" s="57">
        <v>0.97500500000000001</v>
      </c>
      <c r="AN681" s="57">
        <v>0.97500500000000001</v>
      </c>
      <c r="AO681" s="57">
        <v>0.98368</v>
      </c>
      <c r="AP681" s="57">
        <v>1.044338</v>
      </c>
      <c r="AQ681" s="57">
        <v>1.044338</v>
      </c>
      <c r="AR681" s="57">
        <v>0.97285999999999995</v>
      </c>
      <c r="AS681" s="57">
        <v>0.97285999999999995</v>
      </c>
      <c r="AT681" s="57">
        <v>1.0156019999999999</v>
      </c>
    </row>
    <row r="682" spans="1:46" x14ac:dyDescent="0.25">
      <c r="A682" s="65">
        <v>2021</v>
      </c>
      <c r="B682" s="65">
        <v>12</v>
      </c>
      <c r="C682" s="63">
        <v>29</v>
      </c>
      <c r="D682" s="64">
        <v>9</v>
      </c>
      <c r="E682" s="5">
        <v>1.0321769999999999</v>
      </c>
      <c r="F682" s="57">
        <v>1.0321769999999999</v>
      </c>
      <c r="G682" s="57">
        <v>0.97846200000000005</v>
      </c>
      <c r="H682" s="57">
        <v>0.97846699999999998</v>
      </c>
      <c r="I682" s="57">
        <v>0.98050300000000001</v>
      </c>
      <c r="J682" s="57">
        <v>0.98050300000000001</v>
      </c>
      <c r="K682" s="57">
        <v>0.98368</v>
      </c>
      <c r="L682" s="57">
        <v>0.98368</v>
      </c>
      <c r="M682" s="57">
        <v>1.0412859999999999</v>
      </c>
      <c r="N682" s="57">
        <v>1.0412859999999999</v>
      </c>
      <c r="O682" s="57">
        <v>1.0156019999999999</v>
      </c>
      <c r="P682" s="57">
        <v>1.0156019999999999</v>
      </c>
      <c r="Q682" s="57">
        <v>1.029854</v>
      </c>
      <c r="R682" s="57">
        <v>1.0156019999999999</v>
      </c>
      <c r="S682" s="57">
        <v>1.0156019999999999</v>
      </c>
      <c r="T682" s="57">
        <v>1.0321769999999999</v>
      </c>
      <c r="U682" s="57">
        <v>1.0321769999999999</v>
      </c>
      <c r="V682" s="57">
        <v>1.064724</v>
      </c>
      <c r="W682" s="57">
        <v>1.087342</v>
      </c>
      <c r="X682" s="57">
        <v>1.087342</v>
      </c>
      <c r="Y682" s="57">
        <v>1.0732520000000001</v>
      </c>
      <c r="Z682" s="57">
        <v>1.0732520000000001</v>
      </c>
      <c r="AA682" s="57">
        <v>0.98368</v>
      </c>
      <c r="AB682" s="57">
        <v>0.98368</v>
      </c>
      <c r="AC682" s="57">
        <v>0.97500500000000001</v>
      </c>
      <c r="AD682" s="57">
        <v>0.96695900000000001</v>
      </c>
      <c r="AE682" s="57">
        <v>1.033183</v>
      </c>
      <c r="AF682" s="57">
        <v>0.97282500000000005</v>
      </c>
      <c r="AG682" s="57">
        <v>0.97282500000000005</v>
      </c>
      <c r="AH682" s="57">
        <v>1.0412859999999999</v>
      </c>
      <c r="AI682" s="57">
        <v>1.0412859999999999</v>
      </c>
      <c r="AJ682" s="57">
        <v>1.0032509999999999</v>
      </c>
      <c r="AK682" s="57">
        <v>1.0032509999999999</v>
      </c>
      <c r="AL682" s="57">
        <v>1.064724</v>
      </c>
      <c r="AM682" s="57">
        <v>0.97500500000000001</v>
      </c>
      <c r="AN682" s="57">
        <v>0.97500500000000001</v>
      </c>
      <c r="AO682" s="57">
        <v>0.98368</v>
      </c>
      <c r="AP682" s="57">
        <v>1.044338</v>
      </c>
      <c r="AQ682" s="57">
        <v>1.044338</v>
      </c>
      <c r="AR682" s="57">
        <v>0.97285999999999995</v>
      </c>
      <c r="AS682" s="57">
        <v>0.97285999999999995</v>
      </c>
      <c r="AT682" s="57">
        <v>1.0156019999999999</v>
      </c>
    </row>
    <row r="683" spans="1:46" x14ac:dyDescent="0.25">
      <c r="A683" s="65">
        <v>2021</v>
      </c>
      <c r="B683" s="65">
        <v>12</v>
      </c>
      <c r="C683" s="63">
        <v>29</v>
      </c>
      <c r="D683" s="64">
        <v>10</v>
      </c>
      <c r="E683" s="5">
        <v>1.0321769999999999</v>
      </c>
      <c r="F683" s="57">
        <v>1.0321769999999999</v>
      </c>
      <c r="G683" s="57">
        <v>0.97846200000000005</v>
      </c>
      <c r="H683" s="57">
        <v>0.97846699999999998</v>
      </c>
      <c r="I683" s="57">
        <v>0.98050300000000001</v>
      </c>
      <c r="J683" s="57">
        <v>0.98050300000000001</v>
      </c>
      <c r="K683" s="57">
        <v>0.98368</v>
      </c>
      <c r="L683" s="57">
        <v>0.98368</v>
      </c>
      <c r="M683" s="57">
        <v>1.0412859999999999</v>
      </c>
      <c r="N683" s="57">
        <v>1.0412859999999999</v>
      </c>
      <c r="O683" s="57">
        <v>1.0156019999999999</v>
      </c>
      <c r="P683" s="57">
        <v>1.0156019999999999</v>
      </c>
      <c r="Q683" s="57">
        <v>1.029854</v>
      </c>
      <c r="R683" s="57">
        <v>1.0156019999999999</v>
      </c>
      <c r="S683" s="57">
        <v>1.0156019999999999</v>
      </c>
      <c r="T683" s="57">
        <v>1.0321769999999999</v>
      </c>
      <c r="U683" s="57">
        <v>1.0321769999999999</v>
      </c>
      <c r="V683" s="57">
        <v>1.064724</v>
      </c>
      <c r="W683" s="57">
        <v>1.087342</v>
      </c>
      <c r="X683" s="57">
        <v>1.087342</v>
      </c>
      <c r="Y683" s="57">
        <v>1.0732520000000001</v>
      </c>
      <c r="Z683" s="57">
        <v>1.0732520000000001</v>
      </c>
      <c r="AA683" s="57">
        <v>0.98368</v>
      </c>
      <c r="AB683" s="57">
        <v>0.98368</v>
      </c>
      <c r="AC683" s="57">
        <v>0.97500500000000001</v>
      </c>
      <c r="AD683" s="57">
        <v>0.96695900000000001</v>
      </c>
      <c r="AE683" s="57">
        <v>1.033183</v>
      </c>
      <c r="AF683" s="57">
        <v>0.97282500000000005</v>
      </c>
      <c r="AG683" s="57">
        <v>0.97282500000000005</v>
      </c>
      <c r="AH683" s="57">
        <v>1.0412859999999999</v>
      </c>
      <c r="AI683" s="57">
        <v>1.0412859999999999</v>
      </c>
      <c r="AJ683" s="57">
        <v>1.0032509999999999</v>
      </c>
      <c r="AK683" s="57">
        <v>1.0032509999999999</v>
      </c>
      <c r="AL683" s="57">
        <v>1.064724</v>
      </c>
      <c r="AM683" s="57">
        <v>0.97500500000000001</v>
      </c>
      <c r="AN683" s="57">
        <v>0.97500500000000001</v>
      </c>
      <c r="AO683" s="57">
        <v>0.98368</v>
      </c>
      <c r="AP683" s="57">
        <v>1.044338</v>
      </c>
      <c r="AQ683" s="57">
        <v>1.044338</v>
      </c>
      <c r="AR683" s="57">
        <v>0.97285999999999995</v>
      </c>
      <c r="AS683" s="57">
        <v>0.97285999999999995</v>
      </c>
      <c r="AT683" s="57">
        <v>1.0156019999999999</v>
      </c>
    </row>
    <row r="684" spans="1:46" x14ac:dyDescent="0.25">
      <c r="A684" s="65">
        <v>2021</v>
      </c>
      <c r="B684" s="65">
        <v>12</v>
      </c>
      <c r="C684" s="63">
        <v>29</v>
      </c>
      <c r="D684" s="64">
        <v>11</v>
      </c>
      <c r="E684" s="5">
        <v>1.0321769999999999</v>
      </c>
      <c r="F684" s="57">
        <v>1.0321769999999999</v>
      </c>
      <c r="G684" s="57">
        <v>0.97846200000000005</v>
      </c>
      <c r="H684" s="57">
        <v>0.97846699999999998</v>
      </c>
      <c r="I684" s="57">
        <v>0.98050300000000001</v>
      </c>
      <c r="J684" s="57">
        <v>0.98050300000000001</v>
      </c>
      <c r="K684" s="57">
        <v>0.98368</v>
      </c>
      <c r="L684" s="57">
        <v>0.98368</v>
      </c>
      <c r="M684" s="57">
        <v>1.0412859999999999</v>
      </c>
      <c r="N684" s="57">
        <v>1.0412859999999999</v>
      </c>
      <c r="O684" s="57">
        <v>1.0156019999999999</v>
      </c>
      <c r="P684" s="57">
        <v>1.0156019999999999</v>
      </c>
      <c r="Q684" s="57">
        <v>1.029854</v>
      </c>
      <c r="R684" s="57">
        <v>1.0156019999999999</v>
      </c>
      <c r="S684" s="57">
        <v>1.0156019999999999</v>
      </c>
      <c r="T684" s="57">
        <v>1.0321769999999999</v>
      </c>
      <c r="U684" s="57">
        <v>1.0321769999999999</v>
      </c>
      <c r="V684" s="57">
        <v>1.064724</v>
      </c>
      <c r="W684" s="57">
        <v>1.087342</v>
      </c>
      <c r="X684" s="57">
        <v>1.087342</v>
      </c>
      <c r="Y684" s="57">
        <v>1.0732520000000001</v>
      </c>
      <c r="Z684" s="57">
        <v>1.0732520000000001</v>
      </c>
      <c r="AA684" s="57">
        <v>0.98368</v>
      </c>
      <c r="AB684" s="57">
        <v>0.98368</v>
      </c>
      <c r="AC684" s="57">
        <v>0.97500500000000001</v>
      </c>
      <c r="AD684" s="57">
        <v>0.96695900000000001</v>
      </c>
      <c r="AE684" s="57">
        <v>1.033183</v>
      </c>
      <c r="AF684" s="57">
        <v>0.97282500000000005</v>
      </c>
      <c r="AG684" s="57">
        <v>0.97282500000000005</v>
      </c>
      <c r="AH684" s="57">
        <v>1.0412859999999999</v>
      </c>
      <c r="AI684" s="57">
        <v>1.0412859999999999</v>
      </c>
      <c r="AJ684" s="57">
        <v>1.0032509999999999</v>
      </c>
      <c r="AK684" s="57">
        <v>1.0032509999999999</v>
      </c>
      <c r="AL684" s="57">
        <v>1.064724</v>
      </c>
      <c r="AM684" s="57">
        <v>0.97500500000000001</v>
      </c>
      <c r="AN684" s="57">
        <v>0.97500500000000001</v>
      </c>
      <c r="AO684" s="57">
        <v>0.98368</v>
      </c>
      <c r="AP684" s="57">
        <v>1.044338</v>
      </c>
      <c r="AQ684" s="57">
        <v>1.044338</v>
      </c>
      <c r="AR684" s="57">
        <v>0.97285999999999995</v>
      </c>
      <c r="AS684" s="57">
        <v>0.97285999999999995</v>
      </c>
      <c r="AT684" s="57">
        <v>1.0156019999999999</v>
      </c>
    </row>
    <row r="685" spans="1:46" x14ac:dyDescent="0.25">
      <c r="A685" s="65">
        <v>2021</v>
      </c>
      <c r="B685" s="65">
        <v>12</v>
      </c>
      <c r="C685" s="63">
        <v>29</v>
      </c>
      <c r="D685" s="64">
        <v>12</v>
      </c>
      <c r="E685" s="5">
        <v>1.0321769999999999</v>
      </c>
      <c r="F685" s="57">
        <v>1.0321769999999999</v>
      </c>
      <c r="G685" s="57">
        <v>0.97846200000000005</v>
      </c>
      <c r="H685" s="57">
        <v>0.97846699999999998</v>
      </c>
      <c r="I685" s="57">
        <v>0.98050300000000001</v>
      </c>
      <c r="J685" s="57">
        <v>0.98050300000000001</v>
      </c>
      <c r="K685" s="57">
        <v>0.98368</v>
      </c>
      <c r="L685" s="57">
        <v>0.98368</v>
      </c>
      <c r="M685" s="57">
        <v>1.0412859999999999</v>
      </c>
      <c r="N685" s="57">
        <v>1.0412859999999999</v>
      </c>
      <c r="O685" s="57">
        <v>1.0156019999999999</v>
      </c>
      <c r="P685" s="57">
        <v>1.0156019999999999</v>
      </c>
      <c r="Q685" s="57">
        <v>1.029854</v>
      </c>
      <c r="R685" s="57">
        <v>1.0156019999999999</v>
      </c>
      <c r="S685" s="57">
        <v>1.0156019999999999</v>
      </c>
      <c r="T685" s="57">
        <v>1.0321769999999999</v>
      </c>
      <c r="U685" s="57">
        <v>1.0321769999999999</v>
      </c>
      <c r="V685" s="57">
        <v>1.064724</v>
      </c>
      <c r="W685" s="57">
        <v>1.087342</v>
      </c>
      <c r="X685" s="57">
        <v>1.087342</v>
      </c>
      <c r="Y685" s="57">
        <v>1.0732520000000001</v>
      </c>
      <c r="Z685" s="57">
        <v>1.0732520000000001</v>
      </c>
      <c r="AA685" s="57">
        <v>0.98368</v>
      </c>
      <c r="AB685" s="57">
        <v>0.98368</v>
      </c>
      <c r="AC685" s="57">
        <v>0.97500500000000001</v>
      </c>
      <c r="AD685" s="57">
        <v>0.96695900000000001</v>
      </c>
      <c r="AE685" s="57">
        <v>1.033183</v>
      </c>
      <c r="AF685" s="57">
        <v>0.97282500000000005</v>
      </c>
      <c r="AG685" s="57">
        <v>0.97282500000000005</v>
      </c>
      <c r="AH685" s="57">
        <v>1.0412859999999999</v>
      </c>
      <c r="AI685" s="57">
        <v>1.0412859999999999</v>
      </c>
      <c r="AJ685" s="57">
        <v>1.0032509999999999</v>
      </c>
      <c r="AK685" s="57">
        <v>1.0032509999999999</v>
      </c>
      <c r="AL685" s="57">
        <v>1.064724</v>
      </c>
      <c r="AM685" s="57">
        <v>0.97500500000000001</v>
      </c>
      <c r="AN685" s="57">
        <v>0.97500500000000001</v>
      </c>
      <c r="AO685" s="57">
        <v>0.98368</v>
      </c>
      <c r="AP685" s="57">
        <v>1.044338</v>
      </c>
      <c r="AQ685" s="57">
        <v>1.044338</v>
      </c>
      <c r="AR685" s="57">
        <v>0.97285999999999995</v>
      </c>
      <c r="AS685" s="57">
        <v>0.97285999999999995</v>
      </c>
      <c r="AT685" s="57">
        <v>1.0156019999999999</v>
      </c>
    </row>
    <row r="686" spans="1:46" x14ac:dyDescent="0.25">
      <c r="A686" s="65">
        <v>2021</v>
      </c>
      <c r="B686" s="65">
        <v>12</v>
      </c>
      <c r="C686" s="63">
        <v>29</v>
      </c>
      <c r="D686" s="64">
        <v>13</v>
      </c>
      <c r="E686" s="5">
        <v>1.0321769999999999</v>
      </c>
      <c r="F686" s="57">
        <v>1.0321769999999999</v>
      </c>
      <c r="G686" s="57">
        <v>0.97846200000000005</v>
      </c>
      <c r="H686" s="57">
        <v>0.97846699999999998</v>
      </c>
      <c r="I686" s="57">
        <v>0.98050300000000001</v>
      </c>
      <c r="J686" s="57">
        <v>0.98050300000000001</v>
      </c>
      <c r="K686" s="57">
        <v>0.98368</v>
      </c>
      <c r="L686" s="57">
        <v>0.98368</v>
      </c>
      <c r="M686" s="57">
        <v>1.0412859999999999</v>
      </c>
      <c r="N686" s="57">
        <v>1.0412859999999999</v>
      </c>
      <c r="O686" s="57">
        <v>1.0156019999999999</v>
      </c>
      <c r="P686" s="57">
        <v>1.0156019999999999</v>
      </c>
      <c r="Q686" s="57">
        <v>1.029854</v>
      </c>
      <c r="R686" s="57">
        <v>1.0156019999999999</v>
      </c>
      <c r="S686" s="57">
        <v>1.0156019999999999</v>
      </c>
      <c r="T686" s="57">
        <v>1.0321769999999999</v>
      </c>
      <c r="U686" s="57">
        <v>1.0321769999999999</v>
      </c>
      <c r="V686" s="57">
        <v>1.064724</v>
      </c>
      <c r="W686" s="57">
        <v>1.087342</v>
      </c>
      <c r="X686" s="57">
        <v>1.087342</v>
      </c>
      <c r="Y686" s="57">
        <v>1.0732520000000001</v>
      </c>
      <c r="Z686" s="57">
        <v>1.0732520000000001</v>
      </c>
      <c r="AA686" s="57">
        <v>0.98368</v>
      </c>
      <c r="AB686" s="57">
        <v>0.98368</v>
      </c>
      <c r="AC686" s="57">
        <v>0.97500500000000001</v>
      </c>
      <c r="AD686" s="57">
        <v>0.96695900000000001</v>
      </c>
      <c r="AE686" s="57">
        <v>1.033183</v>
      </c>
      <c r="AF686" s="57">
        <v>0.97282500000000005</v>
      </c>
      <c r="AG686" s="57">
        <v>0.97282500000000005</v>
      </c>
      <c r="AH686" s="57">
        <v>1.0412859999999999</v>
      </c>
      <c r="AI686" s="57">
        <v>1.0412859999999999</v>
      </c>
      <c r="AJ686" s="57">
        <v>1.0032509999999999</v>
      </c>
      <c r="AK686" s="57">
        <v>1.0032509999999999</v>
      </c>
      <c r="AL686" s="57">
        <v>1.064724</v>
      </c>
      <c r="AM686" s="57">
        <v>0.97500500000000001</v>
      </c>
      <c r="AN686" s="57">
        <v>0.97500500000000001</v>
      </c>
      <c r="AO686" s="57">
        <v>0.98368</v>
      </c>
      <c r="AP686" s="57">
        <v>1.044338</v>
      </c>
      <c r="AQ686" s="57">
        <v>1.044338</v>
      </c>
      <c r="AR686" s="57">
        <v>0.97285999999999995</v>
      </c>
      <c r="AS686" s="57">
        <v>0.97285999999999995</v>
      </c>
      <c r="AT686" s="57">
        <v>1.0156019999999999</v>
      </c>
    </row>
    <row r="687" spans="1:46" x14ac:dyDescent="0.25">
      <c r="A687" s="65">
        <v>2021</v>
      </c>
      <c r="B687" s="65">
        <v>12</v>
      </c>
      <c r="C687" s="63">
        <v>29</v>
      </c>
      <c r="D687" s="64">
        <v>14</v>
      </c>
      <c r="E687" s="5">
        <v>1.0321769999999999</v>
      </c>
      <c r="F687" s="57">
        <v>1.0321769999999999</v>
      </c>
      <c r="G687" s="57">
        <v>0.97846200000000005</v>
      </c>
      <c r="H687" s="57">
        <v>0.97846699999999998</v>
      </c>
      <c r="I687" s="57">
        <v>0.98050300000000001</v>
      </c>
      <c r="J687" s="57">
        <v>0.98050300000000001</v>
      </c>
      <c r="K687" s="57">
        <v>0.98368</v>
      </c>
      <c r="L687" s="57">
        <v>0.98368</v>
      </c>
      <c r="M687" s="57">
        <v>1.0412859999999999</v>
      </c>
      <c r="N687" s="57">
        <v>1.0412859999999999</v>
      </c>
      <c r="O687" s="57">
        <v>1.0156019999999999</v>
      </c>
      <c r="P687" s="57">
        <v>1.0156019999999999</v>
      </c>
      <c r="Q687" s="57">
        <v>1.029854</v>
      </c>
      <c r="R687" s="57">
        <v>1.0156019999999999</v>
      </c>
      <c r="S687" s="57">
        <v>1.0156019999999999</v>
      </c>
      <c r="T687" s="57">
        <v>1.0321769999999999</v>
      </c>
      <c r="U687" s="57">
        <v>1.0321769999999999</v>
      </c>
      <c r="V687" s="57">
        <v>1.064724</v>
      </c>
      <c r="W687" s="57">
        <v>1.087342</v>
      </c>
      <c r="X687" s="57">
        <v>1.087342</v>
      </c>
      <c r="Y687" s="57">
        <v>1.0732520000000001</v>
      </c>
      <c r="Z687" s="57">
        <v>1.0732520000000001</v>
      </c>
      <c r="AA687" s="57">
        <v>0.98368</v>
      </c>
      <c r="AB687" s="57">
        <v>0.98368</v>
      </c>
      <c r="AC687" s="57">
        <v>0.97500500000000001</v>
      </c>
      <c r="AD687" s="57">
        <v>0.96695900000000001</v>
      </c>
      <c r="AE687" s="57">
        <v>1.033183</v>
      </c>
      <c r="AF687" s="57">
        <v>0.97282500000000005</v>
      </c>
      <c r="AG687" s="57">
        <v>0.97282500000000005</v>
      </c>
      <c r="AH687" s="57">
        <v>1.0412859999999999</v>
      </c>
      <c r="AI687" s="57">
        <v>1.0412859999999999</v>
      </c>
      <c r="AJ687" s="57">
        <v>1.0032509999999999</v>
      </c>
      <c r="AK687" s="57">
        <v>1.0032509999999999</v>
      </c>
      <c r="AL687" s="57">
        <v>1.064724</v>
      </c>
      <c r="AM687" s="57">
        <v>0.97500500000000001</v>
      </c>
      <c r="AN687" s="57">
        <v>0.97500500000000001</v>
      </c>
      <c r="AO687" s="57">
        <v>0.98368</v>
      </c>
      <c r="AP687" s="57">
        <v>1.044338</v>
      </c>
      <c r="AQ687" s="57">
        <v>1.044338</v>
      </c>
      <c r="AR687" s="57">
        <v>0.97285999999999995</v>
      </c>
      <c r="AS687" s="57">
        <v>0.97285999999999995</v>
      </c>
      <c r="AT687" s="57">
        <v>1.0156019999999999</v>
      </c>
    </row>
    <row r="688" spans="1:46" x14ac:dyDescent="0.25">
      <c r="A688" s="65">
        <v>2021</v>
      </c>
      <c r="B688" s="65">
        <v>12</v>
      </c>
      <c r="C688" s="63">
        <v>29</v>
      </c>
      <c r="D688" s="64">
        <v>15</v>
      </c>
      <c r="E688" s="5">
        <v>1.0321769999999999</v>
      </c>
      <c r="F688" s="57">
        <v>1.0321769999999999</v>
      </c>
      <c r="G688" s="57">
        <v>0.97846200000000005</v>
      </c>
      <c r="H688" s="57">
        <v>0.97846699999999998</v>
      </c>
      <c r="I688" s="57">
        <v>0.98050300000000001</v>
      </c>
      <c r="J688" s="57">
        <v>0.98050300000000001</v>
      </c>
      <c r="K688" s="57">
        <v>0.98368</v>
      </c>
      <c r="L688" s="57">
        <v>0.98368</v>
      </c>
      <c r="M688" s="57">
        <v>1.0412859999999999</v>
      </c>
      <c r="N688" s="57">
        <v>1.0412859999999999</v>
      </c>
      <c r="O688" s="57">
        <v>1.0156019999999999</v>
      </c>
      <c r="P688" s="57">
        <v>1.0156019999999999</v>
      </c>
      <c r="Q688" s="57">
        <v>1.029854</v>
      </c>
      <c r="R688" s="57">
        <v>1.0156019999999999</v>
      </c>
      <c r="S688" s="57">
        <v>1.0156019999999999</v>
      </c>
      <c r="T688" s="57">
        <v>1.0321769999999999</v>
      </c>
      <c r="U688" s="57">
        <v>1.0321769999999999</v>
      </c>
      <c r="V688" s="57">
        <v>1.064724</v>
      </c>
      <c r="W688" s="57">
        <v>1.087342</v>
      </c>
      <c r="X688" s="57">
        <v>1.087342</v>
      </c>
      <c r="Y688" s="57">
        <v>1.0732520000000001</v>
      </c>
      <c r="Z688" s="57">
        <v>1.0732520000000001</v>
      </c>
      <c r="AA688" s="57">
        <v>0.98368</v>
      </c>
      <c r="AB688" s="57">
        <v>0.98368</v>
      </c>
      <c r="AC688" s="57">
        <v>0.97500500000000001</v>
      </c>
      <c r="AD688" s="57">
        <v>0.96695900000000001</v>
      </c>
      <c r="AE688" s="57">
        <v>1.033183</v>
      </c>
      <c r="AF688" s="57">
        <v>0.97282500000000005</v>
      </c>
      <c r="AG688" s="57">
        <v>0.97282500000000005</v>
      </c>
      <c r="AH688" s="57">
        <v>1.0412859999999999</v>
      </c>
      <c r="AI688" s="57">
        <v>1.0412859999999999</v>
      </c>
      <c r="AJ688" s="57">
        <v>1.0032509999999999</v>
      </c>
      <c r="AK688" s="57">
        <v>1.0032509999999999</v>
      </c>
      <c r="AL688" s="57">
        <v>1.064724</v>
      </c>
      <c r="AM688" s="57">
        <v>0.97500500000000001</v>
      </c>
      <c r="AN688" s="57">
        <v>0.97500500000000001</v>
      </c>
      <c r="AO688" s="57">
        <v>0.98368</v>
      </c>
      <c r="AP688" s="57">
        <v>1.044338</v>
      </c>
      <c r="AQ688" s="57">
        <v>1.044338</v>
      </c>
      <c r="AR688" s="57">
        <v>0.97285999999999995</v>
      </c>
      <c r="AS688" s="57">
        <v>0.97285999999999995</v>
      </c>
      <c r="AT688" s="57">
        <v>1.0156019999999999</v>
      </c>
    </row>
    <row r="689" spans="1:46" x14ac:dyDescent="0.25">
      <c r="A689" s="65">
        <v>2021</v>
      </c>
      <c r="B689" s="65">
        <v>12</v>
      </c>
      <c r="C689" s="63">
        <v>29</v>
      </c>
      <c r="D689" s="64">
        <v>16</v>
      </c>
      <c r="E689" s="5">
        <v>1.0321769999999999</v>
      </c>
      <c r="F689" s="57">
        <v>1.0321769999999999</v>
      </c>
      <c r="G689" s="57">
        <v>0.97846200000000005</v>
      </c>
      <c r="H689" s="57">
        <v>0.97846699999999998</v>
      </c>
      <c r="I689" s="57">
        <v>0.98050300000000001</v>
      </c>
      <c r="J689" s="57">
        <v>0.98050300000000001</v>
      </c>
      <c r="K689" s="57">
        <v>0.98368</v>
      </c>
      <c r="L689" s="57">
        <v>0.98368</v>
      </c>
      <c r="M689" s="57">
        <v>1.0412859999999999</v>
      </c>
      <c r="N689" s="57">
        <v>1.0412859999999999</v>
      </c>
      <c r="O689" s="57">
        <v>1.0156019999999999</v>
      </c>
      <c r="P689" s="57">
        <v>1.0156019999999999</v>
      </c>
      <c r="Q689" s="57">
        <v>1.029854</v>
      </c>
      <c r="R689" s="57">
        <v>1.0156019999999999</v>
      </c>
      <c r="S689" s="57">
        <v>1.0156019999999999</v>
      </c>
      <c r="T689" s="57">
        <v>1.0321769999999999</v>
      </c>
      <c r="U689" s="57">
        <v>1.0321769999999999</v>
      </c>
      <c r="V689" s="57">
        <v>1.064724</v>
      </c>
      <c r="W689" s="57">
        <v>1.087342</v>
      </c>
      <c r="X689" s="57">
        <v>1.087342</v>
      </c>
      <c r="Y689" s="57">
        <v>1.0732520000000001</v>
      </c>
      <c r="Z689" s="57">
        <v>1.0732520000000001</v>
      </c>
      <c r="AA689" s="57">
        <v>0.98368</v>
      </c>
      <c r="AB689" s="57">
        <v>0.98368</v>
      </c>
      <c r="AC689" s="57">
        <v>0.97500500000000001</v>
      </c>
      <c r="AD689" s="57">
        <v>0.96695900000000001</v>
      </c>
      <c r="AE689" s="57">
        <v>1.033183</v>
      </c>
      <c r="AF689" s="57">
        <v>0.97282500000000005</v>
      </c>
      <c r="AG689" s="57">
        <v>0.97282500000000005</v>
      </c>
      <c r="AH689" s="57">
        <v>1.0412859999999999</v>
      </c>
      <c r="AI689" s="57">
        <v>1.0412859999999999</v>
      </c>
      <c r="AJ689" s="57">
        <v>1.0032509999999999</v>
      </c>
      <c r="AK689" s="57">
        <v>1.0032509999999999</v>
      </c>
      <c r="AL689" s="57">
        <v>1.064724</v>
      </c>
      <c r="AM689" s="57">
        <v>0.97500500000000001</v>
      </c>
      <c r="AN689" s="57">
        <v>0.97500500000000001</v>
      </c>
      <c r="AO689" s="57">
        <v>0.98368</v>
      </c>
      <c r="AP689" s="57">
        <v>1.044338</v>
      </c>
      <c r="AQ689" s="57">
        <v>1.044338</v>
      </c>
      <c r="AR689" s="57">
        <v>0.97285999999999995</v>
      </c>
      <c r="AS689" s="57">
        <v>0.97285999999999995</v>
      </c>
      <c r="AT689" s="57">
        <v>1.0156019999999999</v>
      </c>
    </row>
    <row r="690" spans="1:46" x14ac:dyDescent="0.25">
      <c r="A690" s="65">
        <v>2021</v>
      </c>
      <c r="B690" s="65">
        <v>12</v>
      </c>
      <c r="C690" s="63">
        <v>29</v>
      </c>
      <c r="D690" s="64">
        <v>17</v>
      </c>
      <c r="E690" s="5">
        <v>1.0321769999999999</v>
      </c>
      <c r="F690" s="57">
        <v>1.0321769999999999</v>
      </c>
      <c r="G690" s="57">
        <v>0.97846200000000005</v>
      </c>
      <c r="H690" s="57">
        <v>0.97846699999999998</v>
      </c>
      <c r="I690" s="57">
        <v>0.98050300000000001</v>
      </c>
      <c r="J690" s="57">
        <v>0.98050300000000001</v>
      </c>
      <c r="K690" s="57">
        <v>0.98368</v>
      </c>
      <c r="L690" s="57">
        <v>0.98368</v>
      </c>
      <c r="M690" s="57">
        <v>1.0412859999999999</v>
      </c>
      <c r="N690" s="57">
        <v>1.0412859999999999</v>
      </c>
      <c r="O690" s="57">
        <v>1.0156019999999999</v>
      </c>
      <c r="P690" s="57">
        <v>1.0156019999999999</v>
      </c>
      <c r="Q690" s="57">
        <v>1.029854</v>
      </c>
      <c r="R690" s="57">
        <v>1.0156019999999999</v>
      </c>
      <c r="S690" s="57">
        <v>1.0156019999999999</v>
      </c>
      <c r="T690" s="57">
        <v>1.0321769999999999</v>
      </c>
      <c r="U690" s="57">
        <v>1.0321769999999999</v>
      </c>
      <c r="V690" s="57">
        <v>1.064724</v>
      </c>
      <c r="W690" s="57">
        <v>1.087342</v>
      </c>
      <c r="X690" s="57">
        <v>1.087342</v>
      </c>
      <c r="Y690" s="57">
        <v>1.0732520000000001</v>
      </c>
      <c r="Z690" s="57">
        <v>1.0732520000000001</v>
      </c>
      <c r="AA690" s="57">
        <v>0.98368</v>
      </c>
      <c r="AB690" s="57">
        <v>0.98368</v>
      </c>
      <c r="AC690" s="57">
        <v>0.97500500000000001</v>
      </c>
      <c r="AD690" s="57">
        <v>0.96695900000000001</v>
      </c>
      <c r="AE690" s="57">
        <v>1.033183</v>
      </c>
      <c r="AF690" s="57">
        <v>0.97282500000000005</v>
      </c>
      <c r="AG690" s="57">
        <v>0.97282500000000005</v>
      </c>
      <c r="AH690" s="57">
        <v>1.0412859999999999</v>
      </c>
      <c r="AI690" s="57">
        <v>1.0412859999999999</v>
      </c>
      <c r="AJ690" s="57">
        <v>1.0032509999999999</v>
      </c>
      <c r="AK690" s="57">
        <v>1.0032509999999999</v>
      </c>
      <c r="AL690" s="57">
        <v>1.064724</v>
      </c>
      <c r="AM690" s="57">
        <v>0.97500500000000001</v>
      </c>
      <c r="AN690" s="57">
        <v>0.97500500000000001</v>
      </c>
      <c r="AO690" s="57">
        <v>0.98368</v>
      </c>
      <c r="AP690" s="57">
        <v>1.044338</v>
      </c>
      <c r="AQ690" s="57">
        <v>1.044338</v>
      </c>
      <c r="AR690" s="57">
        <v>0.97285999999999995</v>
      </c>
      <c r="AS690" s="57">
        <v>0.97285999999999995</v>
      </c>
      <c r="AT690" s="57">
        <v>1.0156019999999999</v>
      </c>
    </row>
    <row r="691" spans="1:46" x14ac:dyDescent="0.25">
      <c r="A691" s="65">
        <v>2021</v>
      </c>
      <c r="B691" s="65">
        <v>12</v>
      </c>
      <c r="C691" s="63">
        <v>29</v>
      </c>
      <c r="D691" s="64">
        <v>18</v>
      </c>
      <c r="E691" s="5">
        <v>1.0321769999999999</v>
      </c>
      <c r="F691" s="57">
        <v>1.0321769999999999</v>
      </c>
      <c r="G691" s="57">
        <v>0.97846200000000005</v>
      </c>
      <c r="H691" s="57">
        <v>0.97846699999999998</v>
      </c>
      <c r="I691" s="57">
        <v>0.98050300000000001</v>
      </c>
      <c r="J691" s="57">
        <v>0.98050300000000001</v>
      </c>
      <c r="K691" s="57">
        <v>0.98368</v>
      </c>
      <c r="L691" s="57">
        <v>0.98368</v>
      </c>
      <c r="M691" s="57">
        <v>1.0412859999999999</v>
      </c>
      <c r="N691" s="57">
        <v>1.0412859999999999</v>
      </c>
      <c r="O691" s="57">
        <v>1.0156019999999999</v>
      </c>
      <c r="P691" s="57">
        <v>1.0156019999999999</v>
      </c>
      <c r="Q691" s="57">
        <v>1.029854</v>
      </c>
      <c r="R691" s="57">
        <v>1.0156019999999999</v>
      </c>
      <c r="S691" s="57">
        <v>1.0156019999999999</v>
      </c>
      <c r="T691" s="57">
        <v>1.0321769999999999</v>
      </c>
      <c r="U691" s="57">
        <v>1.0321769999999999</v>
      </c>
      <c r="V691" s="57">
        <v>1.064724</v>
      </c>
      <c r="W691" s="57">
        <v>1.087342</v>
      </c>
      <c r="X691" s="57">
        <v>1.087342</v>
      </c>
      <c r="Y691" s="57">
        <v>1.0732520000000001</v>
      </c>
      <c r="Z691" s="57">
        <v>1.0732520000000001</v>
      </c>
      <c r="AA691" s="57">
        <v>0.98368</v>
      </c>
      <c r="AB691" s="57">
        <v>0.98368</v>
      </c>
      <c r="AC691" s="57">
        <v>0.97500500000000001</v>
      </c>
      <c r="AD691" s="57">
        <v>0.96695900000000001</v>
      </c>
      <c r="AE691" s="57">
        <v>1.033183</v>
      </c>
      <c r="AF691" s="57">
        <v>0.97282500000000005</v>
      </c>
      <c r="AG691" s="57">
        <v>0.97282500000000005</v>
      </c>
      <c r="AH691" s="57">
        <v>1.0412859999999999</v>
      </c>
      <c r="AI691" s="57">
        <v>1.0412859999999999</v>
      </c>
      <c r="AJ691" s="57">
        <v>1.0032509999999999</v>
      </c>
      <c r="AK691" s="57">
        <v>1.0032509999999999</v>
      </c>
      <c r="AL691" s="57">
        <v>1.064724</v>
      </c>
      <c r="AM691" s="57">
        <v>0.97500500000000001</v>
      </c>
      <c r="AN691" s="57">
        <v>0.97500500000000001</v>
      </c>
      <c r="AO691" s="57">
        <v>0.98368</v>
      </c>
      <c r="AP691" s="57">
        <v>1.044338</v>
      </c>
      <c r="AQ691" s="57">
        <v>1.044338</v>
      </c>
      <c r="AR691" s="57">
        <v>0.97285999999999995</v>
      </c>
      <c r="AS691" s="57">
        <v>0.97285999999999995</v>
      </c>
      <c r="AT691" s="57">
        <v>1.0156019999999999</v>
      </c>
    </row>
    <row r="692" spans="1:46" x14ac:dyDescent="0.25">
      <c r="A692" s="65">
        <v>2021</v>
      </c>
      <c r="B692" s="65">
        <v>12</v>
      </c>
      <c r="C692" s="63">
        <v>29</v>
      </c>
      <c r="D692" s="64">
        <v>19</v>
      </c>
      <c r="E692" s="5">
        <v>1.0321769999999999</v>
      </c>
      <c r="F692" s="57">
        <v>1.0321769999999999</v>
      </c>
      <c r="G692" s="57">
        <v>0.97846200000000005</v>
      </c>
      <c r="H692" s="57">
        <v>0.97846699999999998</v>
      </c>
      <c r="I692" s="57">
        <v>0.98050300000000001</v>
      </c>
      <c r="J692" s="57">
        <v>0.98050300000000001</v>
      </c>
      <c r="K692" s="57">
        <v>0.98368</v>
      </c>
      <c r="L692" s="57">
        <v>0.98368</v>
      </c>
      <c r="M692" s="57">
        <v>1.0412859999999999</v>
      </c>
      <c r="N692" s="57">
        <v>1.0412859999999999</v>
      </c>
      <c r="O692" s="57">
        <v>1.0156019999999999</v>
      </c>
      <c r="P692" s="57">
        <v>1.0156019999999999</v>
      </c>
      <c r="Q692" s="57">
        <v>1.029854</v>
      </c>
      <c r="R692" s="57">
        <v>1.0156019999999999</v>
      </c>
      <c r="S692" s="57">
        <v>1.0156019999999999</v>
      </c>
      <c r="T692" s="57">
        <v>1.0321769999999999</v>
      </c>
      <c r="U692" s="57">
        <v>1.0321769999999999</v>
      </c>
      <c r="V692" s="57">
        <v>1.064724</v>
      </c>
      <c r="W692" s="57">
        <v>1.087342</v>
      </c>
      <c r="X692" s="57">
        <v>1.087342</v>
      </c>
      <c r="Y692" s="57">
        <v>1.0732520000000001</v>
      </c>
      <c r="Z692" s="57">
        <v>1.0732520000000001</v>
      </c>
      <c r="AA692" s="57">
        <v>0.98368</v>
      </c>
      <c r="AB692" s="57">
        <v>0.98368</v>
      </c>
      <c r="AC692" s="57">
        <v>0.97500500000000001</v>
      </c>
      <c r="AD692" s="57">
        <v>0.96695900000000001</v>
      </c>
      <c r="AE692" s="57">
        <v>1.033183</v>
      </c>
      <c r="AF692" s="57">
        <v>0.97282500000000005</v>
      </c>
      <c r="AG692" s="57">
        <v>0.97282500000000005</v>
      </c>
      <c r="AH692" s="57">
        <v>1.0412859999999999</v>
      </c>
      <c r="AI692" s="57">
        <v>1.0412859999999999</v>
      </c>
      <c r="AJ692" s="57">
        <v>1.0032509999999999</v>
      </c>
      <c r="AK692" s="57">
        <v>1.0032509999999999</v>
      </c>
      <c r="AL692" s="57">
        <v>1.064724</v>
      </c>
      <c r="AM692" s="57">
        <v>0.97500500000000001</v>
      </c>
      <c r="AN692" s="57">
        <v>0.97500500000000001</v>
      </c>
      <c r="AO692" s="57">
        <v>0.98368</v>
      </c>
      <c r="AP692" s="57">
        <v>1.044338</v>
      </c>
      <c r="AQ692" s="57">
        <v>1.044338</v>
      </c>
      <c r="AR692" s="57">
        <v>0.97285999999999995</v>
      </c>
      <c r="AS692" s="57">
        <v>0.97285999999999995</v>
      </c>
      <c r="AT692" s="57">
        <v>1.0156019999999999</v>
      </c>
    </row>
    <row r="693" spans="1:46" x14ac:dyDescent="0.25">
      <c r="A693" s="65">
        <v>2021</v>
      </c>
      <c r="B693" s="65">
        <v>12</v>
      </c>
      <c r="C693" s="63">
        <v>29</v>
      </c>
      <c r="D693" s="64">
        <v>20</v>
      </c>
      <c r="E693" s="5">
        <v>1.0321769999999999</v>
      </c>
      <c r="F693" s="57">
        <v>1.0321769999999999</v>
      </c>
      <c r="G693" s="57">
        <v>0.97846200000000005</v>
      </c>
      <c r="H693" s="57">
        <v>0.97846699999999998</v>
      </c>
      <c r="I693" s="57">
        <v>0.98050300000000001</v>
      </c>
      <c r="J693" s="57">
        <v>0.98050300000000001</v>
      </c>
      <c r="K693" s="57">
        <v>0.98368</v>
      </c>
      <c r="L693" s="57">
        <v>0.98368</v>
      </c>
      <c r="M693" s="57">
        <v>1.0412859999999999</v>
      </c>
      <c r="N693" s="57">
        <v>1.0412859999999999</v>
      </c>
      <c r="O693" s="57">
        <v>1.0156019999999999</v>
      </c>
      <c r="P693" s="57">
        <v>1.0156019999999999</v>
      </c>
      <c r="Q693" s="57">
        <v>1.029854</v>
      </c>
      <c r="R693" s="57">
        <v>1.0156019999999999</v>
      </c>
      <c r="S693" s="57">
        <v>1.0156019999999999</v>
      </c>
      <c r="T693" s="57">
        <v>1.0321769999999999</v>
      </c>
      <c r="U693" s="57">
        <v>1.0321769999999999</v>
      </c>
      <c r="V693" s="57">
        <v>1.064724</v>
      </c>
      <c r="W693" s="57">
        <v>1.087342</v>
      </c>
      <c r="X693" s="57">
        <v>1.087342</v>
      </c>
      <c r="Y693" s="57">
        <v>1.0732520000000001</v>
      </c>
      <c r="Z693" s="57">
        <v>1.0732520000000001</v>
      </c>
      <c r="AA693" s="57">
        <v>0.98368</v>
      </c>
      <c r="AB693" s="57">
        <v>0.98368</v>
      </c>
      <c r="AC693" s="57">
        <v>0.97500500000000001</v>
      </c>
      <c r="AD693" s="57">
        <v>0.96695900000000001</v>
      </c>
      <c r="AE693" s="57">
        <v>1.033183</v>
      </c>
      <c r="AF693" s="57">
        <v>0.97282500000000005</v>
      </c>
      <c r="AG693" s="57">
        <v>0.97282500000000005</v>
      </c>
      <c r="AH693" s="57">
        <v>1.0412859999999999</v>
      </c>
      <c r="AI693" s="57">
        <v>1.0412859999999999</v>
      </c>
      <c r="AJ693" s="57">
        <v>1.0032509999999999</v>
      </c>
      <c r="AK693" s="57">
        <v>1.0032509999999999</v>
      </c>
      <c r="AL693" s="57">
        <v>1.064724</v>
      </c>
      <c r="AM693" s="57">
        <v>0.97500500000000001</v>
      </c>
      <c r="AN693" s="57">
        <v>0.97500500000000001</v>
      </c>
      <c r="AO693" s="57">
        <v>0.98368</v>
      </c>
      <c r="AP693" s="57">
        <v>1.044338</v>
      </c>
      <c r="AQ693" s="57">
        <v>1.044338</v>
      </c>
      <c r="AR693" s="57">
        <v>0.97285999999999995</v>
      </c>
      <c r="AS693" s="57">
        <v>0.97285999999999995</v>
      </c>
      <c r="AT693" s="57">
        <v>1.0156019999999999</v>
      </c>
    </row>
    <row r="694" spans="1:46" x14ac:dyDescent="0.25">
      <c r="A694" s="65">
        <v>2021</v>
      </c>
      <c r="B694" s="65">
        <v>12</v>
      </c>
      <c r="C694" s="63">
        <v>29</v>
      </c>
      <c r="D694" s="64">
        <v>21</v>
      </c>
      <c r="E694" s="5">
        <v>1.0321769999999999</v>
      </c>
      <c r="F694" s="57">
        <v>1.0321769999999999</v>
      </c>
      <c r="G694" s="57">
        <v>0.97846200000000005</v>
      </c>
      <c r="H694" s="57">
        <v>0.97846699999999998</v>
      </c>
      <c r="I694" s="57">
        <v>0.98050300000000001</v>
      </c>
      <c r="J694" s="57">
        <v>0.98050300000000001</v>
      </c>
      <c r="K694" s="57">
        <v>0.98368</v>
      </c>
      <c r="L694" s="57">
        <v>0.98368</v>
      </c>
      <c r="M694" s="57">
        <v>1.0412859999999999</v>
      </c>
      <c r="N694" s="57">
        <v>1.0412859999999999</v>
      </c>
      <c r="O694" s="57">
        <v>1.0156019999999999</v>
      </c>
      <c r="P694" s="57">
        <v>1.0156019999999999</v>
      </c>
      <c r="Q694" s="57">
        <v>1.029854</v>
      </c>
      <c r="R694" s="57">
        <v>1.0156019999999999</v>
      </c>
      <c r="S694" s="57">
        <v>1.0156019999999999</v>
      </c>
      <c r="T694" s="57">
        <v>1.0321769999999999</v>
      </c>
      <c r="U694" s="57">
        <v>1.0321769999999999</v>
      </c>
      <c r="V694" s="57">
        <v>1.064724</v>
      </c>
      <c r="W694" s="57">
        <v>1.087342</v>
      </c>
      <c r="X694" s="57">
        <v>1.087342</v>
      </c>
      <c r="Y694" s="57">
        <v>1.0732520000000001</v>
      </c>
      <c r="Z694" s="57">
        <v>1.0732520000000001</v>
      </c>
      <c r="AA694" s="57">
        <v>0.98368</v>
      </c>
      <c r="AB694" s="57">
        <v>0.98368</v>
      </c>
      <c r="AC694" s="57">
        <v>0.97500500000000001</v>
      </c>
      <c r="AD694" s="57">
        <v>0.96695900000000001</v>
      </c>
      <c r="AE694" s="57">
        <v>1.033183</v>
      </c>
      <c r="AF694" s="57">
        <v>0.97282500000000005</v>
      </c>
      <c r="AG694" s="57">
        <v>0.97282500000000005</v>
      </c>
      <c r="AH694" s="57">
        <v>1.0412859999999999</v>
      </c>
      <c r="AI694" s="57">
        <v>1.0412859999999999</v>
      </c>
      <c r="AJ694" s="57">
        <v>1.0032509999999999</v>
      </c>
      <c r="AK694" s="57">
        <v>1.0032509999999999</v>
      </c>
      <c r="AL694" s="57">
        <v>1.064724</v>
      </c>
      <c r="AM694" s="57">
        <v>0.97500500000000001</v>
      </c>
      <c r="AN694" s="57">
        <v>0.97500500000000001</v>
      </c>
      <c r="AO694" s="57">
        <v>0.98368</v>
      </c>
      <c r="AP694" s="57">
        <v>1.044338</v>
      </c>
      <c r="AQ694" s="57">
        <v>1.044338</v>
      </c>
      <c r="AR694" s="57">
        <v>0.97285999999999995</v>
      </c>
      <c r="AS694" s="57">
        <v>0.97285999999999995</v>
      </c>
      <c r="AT694" s="57">
        <v>1.0156019999999999</v>
      </c>
    </row>
    <row r="695" spans="1:46" x14ac:dyDescent="0.25">
      <c r="A695" s="65">
        <v>2021</v>
      </c>
      <c r="B695" s="65">
        <v>12</v>
      </c>
      <c r="C695" s="63">
        <v>29</v>
      </c>
      <c r="D695" s="64">
        <v>22</v>
      </c>
      <c r="E695" s="5">
        <v>1.0321769999999999</v>
      </c>
      <c r="F695" s="57">
        <v>1.0321769999999999</v>
      </c>
      <c r="G695" s="57">
        <v>0.97846200000000005</v>
      </c>
      <c r="H695" s="57">
        <v>0.97846699999999998</v>
      </c>
      <c r="I695" s="57">
        <v>0.98050300000000001</v>
      </c>
      <c r="J695" s="57">
        <v>0.98050300000000001</v>
      </c>
      <c r="K695" s="57">
        <v>0.98368</v>
      </c>
      <c r="L695" s="57">
        <v>0.98368</v>
      </c>
      <c r="M695" s="57">
        <v>1.0412859999999999</v>
      </c>
      <c r="N695" s="57">
        <v>1.0412859999999999</v>
      </c>
      <c r="O695" s="57">
        <v>1.0156019999999999</v>
      </c>
      <c r="P695" s="57">
        <v>1.0156019999999999</v>
      </c>
      <c r="Q695" s="57">
        <v>1.029854</v>
      </c>
      <c r="R695" s="57">
        <v>1.0156019999999999</v>
      </c>
      <c r="S695" s="57">
        <v>1.0156019999999999</v>
      </c>
      <c r="T695" s="57">
        <v>1.0321769999999999</v>
      </c>
      <c r="U695" s="57">
        <v>1.0321769999999999</v>
      </c>
      <c r="V695" s="57">
        <v>1.064724</v>
      </c>
      <c r="W695" s="57">
        <v>1.087342</v>
      </c>
      <c r="X695" s="57">
        <v>1.087342</v>
      </c>
      <c r="Y695" s="57">
        <v>1.0732520000000001</v>
      </c>
      <c r="Z695" s="57">
        <v>1.0732520000000001</v>
      </c>
      <c r="AA695" s="57">
        <v>0.98368</v>
      </c>
      <c r="AB695" s="57">
        <v>0.98368</v>
      </c>
      <c r="AC695" s="57">
        <v>0.97500500000000001</v>
      </c>
      <c r="AD695" s="57">
        <v>0.96695900000000001</v>
      </c>
      <c r="AE695" s="57">
        <v>1.033183</v>
      </c>
      <c r="AF695" s="57">
        <v>0.97282500000000005</v>
      </c>
      <c r="AG695" s="57">
        <v>0.97282500000000005</v>
      </c>
      <c r="AH695" s="57">
        <v>1.0412859999999999</v>
      </c>
      <c r="AI695" s="57">
        <v>1.0412859999999999</v>
      </c>
      <c r="AJ695" s="57">
        <v>1.0032509999999999</v>
      </c>
      <c r="AK695" s="57">
        <v>1.0032509999999999</v>
      </c>
      <c r="AL695" s="57">
        <v>1.064724</v>
      </c>
      <c r="AM695" s="57">
        <v>0.97500500000000001</v>
      </c>
      <c r="AN695" s="57">
        <v>0.97500500000000001</v>
      </c>
      <c r="AO695" s="57">
        <v>0.98368</v>
      </c>
      <c r="AP695" s="57">
        <v>1.044338</v>
      </c>
      <c r="AQ695" s="57">
        <v>1.044338</v>
      </c>
      <c r="AR695" s="57">
        <v>0.97285999999999995</v>
      </c>
      <c r="AS695" s="57">
        <v>0.97285999999999995</v>
      </c>
      <c r="AT695" s="57">
        <v>1.0156019999999999</v>
      </c>
    </row>
    <row r="696" spans="1:46" x14ac:dyDescent="0.25">
      <c r="A696" s="65">
        <v>2021</v>
      </c>
      <c r="B696" s="65">
        <v>12</v>
      </c>
      <c r="C696" s="63">
        <v>29</v>
      </c>
      <c r="D696" s="64">
        <v>23</v>
      </c>
      <c r="E696" s="5">
        <v>1.0321769999999999</v>
      </c>
      <c r="F696" s="57">
        <v>1.0321769999999999</v>
      </c>
      <c r="G696" s="57">
        <v>0.97846200000000005</v>
      </c>
      <c r="H696" s="57">
        <v>0.97846699999999998</v>
      </c>
      <c r="I696" s="57">
        <v>0.98050300000000001</v>
      </c>
      <c r="J696" s="57">
        <v>0.98050300000000001</v>
      </c>
      <c r="K696" s="57">
        <v>0.98368</v>
      </c>
      <c r="L696" s="57">
        <v>0.98368</v>
      </c>
      <c r="M696" s="57">
        <v>1.0412859999999999</v>
      </c>
      <c r="N696" s="57">
        <v>1.0412859999999999</v>
      </c>
      <c r="O696" s="57">
        <v>1.0156019999999999</v>
      </c>
      <c r="P696" s="57">
        <v>1.0156019999999999</v>
      </c>
      <c r="Q696" s="57">
        <v>1.029854</v>
      </c>
      <c r="R696" s="57">
        <v>1.0156019999999999</v>
      </c>
      <c r="S696" s="57">
        <v>1.0156019999999999</v>
      </c>
      <c r="T696" s="57">
        <v>1.0321769999999999</v>
      </c>
      <c r="U696" s="57">
        <v>1.0321769999999999</v>
      </c>
      <c r="V696" s="57">
        <v>1.064724</v>
      </c>
      <c r="W696" s="57">
        <v>1.087342</v>
      </c>
      <c r="X696" s="57">
        <v>1.087342</v>
      </c>
      <c r="Y696" s="57">
        <v>1.0732520000000001</v>
      </c>
      <c r="Z696" s="57">
        <v>1.0732520000000001</v>
      </c>
      <c r="AA696" s="57">
        <v>0.98368</v>
      </c>
      <c r="AB696" s="57">
        <v>0.98368</v>
      </c>
      <c r="AC696" s="57">
        <v>0.97500500000000001</v>
      </c>
      <c r="AD696" s="57">
        <v>0.96695900000000001</v>
      </c>
      <c r="AE696" s="57">
        <v>1.033183</v>
      </c>
      <c r="AF696" s="57">
        <v>0.97282500000000005</v>
      </c>
      <c r="AG696" s="57">
        <v>0.97282500000000005</v>
      </c>
      <c r="AH696" s="57">
        <v>1.0412859999999999</v>
      </c>
      <c r="AI696" s="57">
        <v>1.0412859999999999</v>
      </c>
      <c r="AJ696" s="57">
        <v>1.0032509999999999</v>
      </c>
      <c r="AK696" s="57">
        <v>1.0032509999999999</v>
      </c>
      <c r="AL696" s="57">
        <v>1.064724</v>
      </c>
      <c r="AM696" s="57">
        <v>0.97500500000000001</v>
      </c>
      <c r="AN696" s="57">
        <v>0.97500500000000001</v>
      </c>
      <c r="AO696" s="57">
        <v>0.98368</v>
      </c>
      <c r="AP696" s="57">
        <v>1.044338</v>
      </c>
      <c r="AQ696" s="57">
        <v>1.044338</v>
      </c>
      <c r="AR696" s="57">
        <v>0.97285999999999995</v>
      </c>
      <c r="AS696" s="57">
        <v>0.97285999999999995</v>
      </c>
      <c r="AT696" s="57">
        <v>1.0156019999999999</v>
      </c>
    </row>
    <row r="697" spans="1:46" x14ac:dyDescent="0.25">
      <c r="A697" s="65">
        <v>2021</v>
      </c>
      <c r="B697" s="65">
        <v>12</v>
      </c>
      <c r="C697" s="63">
        <v>29</v>
      </c>
      <c r="D697" s="64">
        <v>24</v>
      </c>
      <c r="E697" s="5">
        <v>1.0321769999999999</v>
      </c>
      <c r="F697" s="57">
        <v>1.0321769999999999</v>
      </c>
      <c r="G697" s="57">
        <v>0.97846200000000005</v>
      </c>
      <c r="H697" s="57">
        <v>0.97846699999999998</v>
      </c>
      <c r="I697" s="57">
        <v>0.98050300000000001</v>
      </c>
      <c r="J697" s="57">
        <v>0.98050300000000001</v>
      </c>
      <c r="K697" s="57">
        <v>0.98368</v>
      </c>
      <c r="L697" s="57">
        <v>0.98368</v>
      </c>
      <c r="M697" s="57">
        <v>1.0412859999999999</v>
      </c>
      <c r="N697" s="57">
        <v>1.0412859999999999</v>
      </c>
      <c r="O697" s="57">
        <v>1.0156019999999999</v>
      </c>
      <c r="P697" s="57">
        <v>1.0156019999999999</v>
      </c>
      <c r="Q697" s="57">
        <v>1.029854</v>
      </c>
      <c r="R697" s="57">
        <v>1.0156019999999999</v>
      </c>
      <c r="S697" s="57">
        <v>1.0156019999999999</v>
      </c>
      <c r="T697" s="57">
        <v>1.0321769999999999</v>
      </c>
      <c r="U697" s="57">
        <v>1.0321769999999999</v>
      </c>
      <c r="V697" s="57">
        <v>1.064724</v>
      </c>
      <c r="W697" s="57">
        <v>1.087342</v>
      </c>
      <c r="X697" s="57">
        <v>1.087342</v>
      </c>
      <c r="Y697" s="57">
        <v>1.0732520000000001</v>
      </c>
      <c r="Z697" s="57">
        <v>1.0732520000000001</v>
      </c>
      <c r="AA697" s="57">
        <v>0.98368</v>
      </c>
      <c r="AB697" s="57">
        <v>0.98368</v>
      </c>
      <c r="AC697" s="57">
        <v>0.97500500000000001</v>
      </c>
      <c r="AD697" s="57">
        <v>0.96695900000000001</v>
      </c>
      <c r="AE697" s="57">
        <v>1.033183</v>
      </c>
      <c r="AF697" s="57">
        <v>0.97282500000000005</v>
      </c>
      <c r="AG697" s="57">
        <v>0.97282500000000005</v>
      </c>
      <c r="AH697" s="57">
        <v>1.0412859999999999</v>
      </c>
      <c r="AI697" s="57">
        <v>1.0412859999999999</v>
      </c>
      <c r="AJ697" s="57">
        <v>1.0032509999999999</v>
      </c>
      <c r="AK697" s="57">
        <v>1.0032509999999999</v>
      </c>
      <c r="AL697" s="57">
        <v>1.064724</v>
      </c>
      <c r="AM697" s="57">
        <v>0.97500500000000001</v>
      </c>
      <c r="AN697" s="57">
        <v>0.97500500000000001</v>
      </c>
      <c r="AO697" s="57">
        <v>0.98368</v>
      </c>
      <c r="AP697" s="57">
        <v>1.044338</v>
      </c>
      <c r="AQ697" s="57">
        <v>1.044338</v>
      </c>
      <c r="AR697" s="57">
        <v>0.97285999999999995</v>
      </c>
      <c r="AS697" s="57">
        <v>0.97285999999999995</v>
      </c>
      <c r="AT697" s="57">
        <v>1.0156019999999999</v>
      </c>
    </row>
    <row r="698" spans="1:46" x14ac:dyDescent="0.25">
      <c r="A698" s="65">
        <v>2021</v>
      </c>
      <c r="B698" s="65">
        <v>12</v>
      </c>
      <c r="C698" s="63">
        <v>30</v>
      </c>
      <c r="D698" s="64">
        <v>1</v>
      </c>
      <c r="E698" s="5">
        <v>1.031649</v>
      </c>
      <c r="F698" s="57">
        <v>1.031649</v>
      </c>
      <c r="G698" s="57">
        <v>0.97996000000000005</v>
      </c>
      <c r="H698" s="57">
        <v>0.97995900000000002</v>
      </c>
      <c r="I698" s="57">
        <v>0.98250199999999999</v>
      </c>
      <c r="J698" s="57">
        <v>0.98250199999999999</v>
      </c>
      <c r="K698" s="57">
        <v>0.98576200000000003</v>
      </c>
      <c r="L698" s="57">
        <v>0.98576200000000003</v>
      </c>
      <c r="M698" s="57">
        <v>1.039596</v>
      </c>
      <c r="N698" s="57">
        <v>1.039596</v>
      </c>
      <c r="O698" s="57">
        <v>1.011063</v>
      </c>
      <c r="P698" s="57">
        <v>1.011063</v>
      </c>
      <c r="Q698" s="57">
        <v>1.0224759999999999</v>
      </c>
      <c r="R698" s="57">
        <v>1.011063</v>
      </c>
      <c r="S698" s="57">
        <v>1.011063</v>
      </c>
      <c r="T698" s="57">
        <v>1.031649</v>
      </c>
      <c r="U698" s="57">
        <v>1.031649</v>
      </c>
      <c r="V698" s="57">
        <v>1.0599179999999999</v>
      </c>
      <c r="W698" s="57">
        <v>1.0859380000000001</v>
      </c>
      <c r="X698" s="57">
        <v>1.0859380000000001</v>
      </c>
      <c r="Y698" s="57">
        <v>1.071321</v>
      </c>
      <c r="Z698" s="57">
        <v>1.071321</v>
      </c>
      <c r="AA698" s="57">
        <v>0.98576200000000003</v>
      </c>
      <c r="AB698" s="57">
        <v>0.98576200000000003</v>
      </c>
      <c r="AC698" s="57">
        <v>0.97822200000000004</v>
      </c>
      <c r="AD698" s="57">
        <v>0.97094599999999998</v>
      </c>
      <c r="AE698" s="57">
        <v>1.0326150000000001</v>
      </c>
      <c r="AF698" s="57">
        <v>0.97590699999999997</v>
      </c>
      <c r="AG698" s="57">
        <v>0.97590699999999997</v>
      </c>
      <c r="AH698" s="57">
        <v>1.039596</v>
      </c>
      <c r="AI698" s="57">
        <v>1.039596</v>
      </c>
      <c r="AJ698" s="57">
        <v>1.019881</v>
      </c>
      <c r="AK698" s="57">
        <v>1.019881</v>
      </c>
      <c r="AL698" s="57">
        <v>1.0599179999999999</v>
      </c>
      <c r="AM698" s="57">
        <v>0.97822200000000004</v>
      </c>
      <c r="AN698" s="57">
        <v>0.97822200000000004</v>
      </c>
      <c r="AO698" s="57">
        <v>0.98576200000000003</v>
      </c>
      <c r="AP698" s="57">
        <v>1.0392129999999999</v>
      </c>
      <c r="AQ698" s="57">
        <v>1.0392129999999999</v>
      </c>
      <c r="AR698" s="57">
        <v>0.97590699999999997</v>
      </c>
      <c r="AS698" s="57">
        <v>0.97590699999999997</v>
      </c>
      <c r="AT698" s="57">
        <v>1.011063</v>
      </c>
    </row>
    <row r="699" spans="1:46" x14ac:dyDescent="0.25">
      <c r="A699" s="65">
        <v>2021</v>
      </c>
      <c r="B699" s="65">
        <v>12</v>
      </c>
      <c r="C699" s="63">
        <v>30</v>
      </c>
      <c r="D699" s="64">
        <v>2</v>
      </c>
      <c r="E699" s="5">
        <v>1.031649</v>
      </c>
      <c r="F699" s="57">
        <v>1.031649</v>
      </c>
      <c r="G699" s="57">
        <v>0.97996000000000005</v>
      </c>
      <c r="H699" s="57">
        <v>0.97995900000000002</v>
      </c>
      <c r="I699" s="57">
        <v>0.98250199999999999</v>
      </c>
      <c r="J699" s="57">
        <v>0.98250199999999999</v>
      </c>
      <c r="K699" s="57">
        <v>0.98576200000000003</v>
      </c>
      <c r="L699" s="57">
        <v>0.98576200000000003</v>
      </c>
      <c r="M699" s="57">
        <v>1.039596</v>
      </c>
      <c r="N699" s="57">
        <v>1.039596</v>
      </c>
      <c r="O699" s="57">
        <v>1.011063</v>
      </c>
      <c r="P699" s="57">
        <v>1.011063</v>
      </c>
      <c r="Q699" s="57">
        <v>1.0224759999999999</v>
      </c>
      <c r="R699" s="57">
        <v>1.011063</v>
      </c>
      <c r="S699" s="57">
        <v>1.011063</v>
      </c>
      <c r="T699" s="57">
        <v>1.031649</v>
      </c>
      <c r="U699" s="57">
        <v>1.031649</v>
      </c>
      <c r="V699" s="57">
        <v>1.0599179999999999</v>
      </c>
      <c r="W699" s="57">
        <v>1.0859380000000001</v>
      </c>
      <c r="X699" s="57">
        <v>1.0859380000000001</v>
      </c>
      <c r="Y699" s="57">
        <v>1.071321</v>
      </c>
      <c r="Z699" s="57">
        <v>1.071321</v>
      </c>
      <c r="AA699" s="57">
        <v>0.98576200000000003</v>
      </c>
      <c r="AB699" s="57">
        <v>0.98576200000000003</v>
      </c>
      <c r="AC699" s="57">
        <v>0.97822200000000004</v>
      </c>
      <c r="AD699" s="57">
        <v>0.97094599999999998</v>
      </c>
      <c r="AE699" s="57">
        <v>1.0326150000000001</v>
      </c>
      <c r="AF699" s="57">
        <v>0.97590699999999997</v>
      </c>
      <c r="AG699" s="57">
        <v>0.97590699999999997</v>
      </c>
      <c r="AH699" s="57">
        <v>1.039596</v>
      </c>
      <c r="AI699" s="57">
        <v>1.039596</v>
      </c>
      <c r="AJ699" s="57">
        <v>1.019881</v>
      </c>
      <c r="AK699" s="57">
        <v>1.019881</v>
      </c>
      <c r="AL699" s="57">
        <v>1.0599179999999999</v>
      </c>
      <c r="AM699" s="57">
        <v>0.97822200000000004</v>
      </c>
      <c r="AN699" s="57">
        <v>0.97822200000000004</v>
      </c>
      <c r="AO699" s="57">
        <v>0.98576200000000003</v>
      </c>
      <c r="AP699" s="57">
        <v>1.0392129999999999</v>
      </c>
      <c r="AQ699" s="57">
        <v>1.0392129999999999</v>
      </c>
      <c r="AR699" s="57">
        <v>0.97590699999999997</v>
      </c>
      <c r="AS699" s="57">
        <v>0.97590699999999997</v>
      </c>
      <c r="AT699" s="57">
        <v>1.011063</v>
      </c>
    </row>
    <row r="700" spans="1:46" x14ac:dyDescent="0.25">
      <c r="A700" s="65">
        <v>2021</v>
      </c>
      <c r="B700" s="65">
        <v>12</v>
      </c>
      <c r="C700" s="63">
        <v>30</v>
      </c>
      <c r="D700" s="64">
        <v>3</v>
      </c>
      <c r="E700" s="5">
        <v>1.031649</v>
      </c>
      <c r="F700" s="57">
        <v>1.031649</v>
      </c>
      <c r="G700" s="57">
        <v>0.97996000000000005</v>
      </c>
      <c r="H700" s="57">
        <v>0.97995900000000002</v>
      </c>
      <c r="I700" s="57">
        <v>0.98250199999999999</v>
      </c>
      <c r="J700" s="57">
        <v>0.98250199999999999</v>
      </c>
      <c r="K700" s="57">
        <v>0.98576200000000003</v>
      </c>
      <c r="L700" s="57">
        <v>0.98576200000000003</v>
      </c>
      <c r="M700" s="57">
        <v>1.039596</v>
      </c>
      <c r="N700" s="57">
        <v>1.039596</v>
      </c>
      <c r="O700" s="57">
        <v>1.011063</v>
      </c>
      <c r="P700" s="57">
        <v>1.011063</v>
      </c>
      <c r="Q700" s="57">
        <v>1.0224759999999999</v>
      </c>
      <c r="R700" s="57">
        <v>1.011063</v>
      </c>
      <c r="S700" s="57">
        <v>1.011063</v>
      </c>
      <c r="T700" s="57">
        <v>1.031649</v>
      </c>
      <c r="U700" s="57">
        <v>1.031649</v>
      </c>
      <c r="V700" s="57">
        <v>1.0599179999999999</v>
      </c>
      <c r="W700" s="57">
        <v>1.0859380000000001</v>
      </c>
      <c r="X700" s="57">
        <v>1.0859380000000001</v>
      </c>
      <c r="Y700" s="57">
        <v>1.071321</v>
      </c>
      <c r="Z700" s="57">
        <v>1.071321</v>
      </c>
      <c r="AA700" s="57">
        <v>0.98576200000000003</v>
      </c>
      <c r="AB700" s="57">
        <v>0.98576200000000003</v>
      </c>
      <c r="AC700" s="57">
        <v>0.97822200000000004</v>
      </c>
      <c r="AD700" s="57">
        <v>0.97094599999999998</v>
      </c>
      <c r="AE700" s="57">
        <v>1.0326150000000001</v>
      </c>
      <c r="AF700" s="57">
        <v>0.97590699999999997</v>
      </c>
      <c r="AG700" s="57">
        <v>0.97590699999999997</v>
      </c>
      <c r="AH700" s="57">
        <v>1.039596</v>
      </c>
      <c r="AI700" s="57">
        <v>1.039596</v>
      </c>
      <c r="AJ700" s="57">
        <v>1.019881</v>
      </c>
      <c r="AK700" s="57">
        <v>1.019881</v>
      </c>
      <c r="AL700" s="57">
        <v>1.0599179999999999</v>
      </c>
      <c r="AM700" s="57">
        <v>0.97822200000000004</v>
      </c>
      <c r="AN700" s="57">
        <v>0.97822200000000004</v>
      </c>
      <c r="AO700" s="57">
        <v>0.98576200000000003</v>
      </c>
      <c r="AP700" s="57">
        <v>1.0392129999999999</v>
      </c>
      <c r="AQ700" s="57">
        <v>1.0392129999999999</v>
      </c>
      <c r="AR700" s="57">
        <v>0.97590699999999997</v>
      </c>
      <c r="AS700" s="57">
        <v>0.97590699999999997</v>
      </c>
      <c r="AT700" s="57">
        <v>1.011063</v>
      </c>
    </row>
    <row r="701" spans="1:46" x14ac:dyDescent="0.25">
      <c r="A701" s="65">
        <v>2021</v>
      </c>
      <c r="B701" s="65">
        <v>12</v>
      </c>
      <c r="C701" s="63">
        <v>30</v>
      </c>
      <c r="D701" s="64">
        <v>4</v>
      </c>
      <c r="E701" s="5">
        <v>1.031649</v>
      </c>
      <c r="F701" s="57">
        <v>1.031649</v>
      </c>
      <c r="G701" s="57">
        <v>0.97996000000000005</v>
      </c>
      <c r="H701" s="57">
        <v>0.97995900000000002</v>
      </c>
      <c r="I701" s="57">
        <v>0.98250199999999999</v>
      </c>
      <c r="J701" s="57">
        <v>0.98250199999999999</v>
      </c>
      <c r="K701" s="57">
        <v>0.98576200000000003</v>
      </c>
      <c r="L701" s="57">
        <v>0.98576200000000003</v>
      </c>
      <c r="M701" s="57">
        <v>1.039596</v>
      </c>
      <c r="N701" s="57">
        <v>1.039596</v>
      </c>
      <c r="O701" s="57">
        <v>1.011063</v>
      </c>
      <c r="P701" s="57">
        <v>1.011063</v>
      </c>
      <c r="Q701" s="57">
        <v>1.0224759999999999</v>
      </c>
      <c r="R701" s="57">
        <v>1.011063</v>
      </c>
      <c r="S701" s="57">
        <v>1.011063</v>
      </c>
      <c r="T701" s="57">
        <v>1.031649</v>
      </c>
      <c r="U701" s="57">
        <v>1.031649</v>
      </c>
      <c r="V701" s="57">
        <v>1.0599179999999999</v>
      </c>
      <c r="W701" s="57">
        <v>1.0859380000000001</v>
      </c>
      <c r="X701" s="57">
        <v>1.0859380000000001</v>
      </c>
      <c r="Y701" s="57">
        <v>1.071321</v>
      </c>
      <c r="Z701" s="57">
        <v>1.071321</v>
      </c>
      <c r="AA701" s="57">
        <v>0.98576200000000003</v>
      </c>
      <c r="AB701" s="57">
        <v>0.98576200000000003</v>
      </c>
      <c r="AC701" s="57">
        <v>0.97822200000000004</v>
      </c>
      <c r="AD701" s="57">
        <v>0.97094599999999998</v>
      </c>
      <c r="AE701" s="57">
        <v>1.0326150000000001</v>
      </c>
      <c r="AF701" s="57">
        <v>0.97590699999999997</v>
      </c>
      <c r="AG701" s="57">
        <v>0.97590699999999997</v>
      </c>
      <c r="AH701" s="57">
        <v>1.039596</v>
      </c>
      <c r="AI701" s="57">
        <v>1.039596</v>
      </c>
      <c r="AJ701" s="57">
        <v>1.019881</v>
      </c>
      <c r="AK701" s="57">
        <v>1.019881</v>
      </c>
      <c r="AL701" s="57">
        <v>1.0599179999999999</v>
      </c>
      <c r="AM701" s="57">
        <v>0.97822200000000004</v>
      </c>
      <c r="AN701" s="57">
        <v>0.97822200000000004</v>
      </c>
      <c r="AO701" s="57">
        <v>0.98576200000000003</v>
      </c>
      <c r="AP701" s="57">
        <v>1.0392129999999999</v>
      </c>
      <c r="AQ701" s="57">
        <v>1.0392129999999999</v>
      </c>
      <c r="AR701" s="57">
        <v>0.97590699999999997</v>
      </c>
      <c r="AS701" s="57">
        <v>0.97590699999999997</v>
      </c>
      <c r="AT701" s="57">
        <v>1.011063</v>
      </c>
    </row>
    <row r="702" spans="1:46" x14ac:dyDescent="0.25">
      <c r="A702" s="65">
        <v>2021</v>
      </c>
      <c r="B702" s="65">
        <v>12</v>
      </c>
      <c r="C702" s="63">
        <v>30</v>
      </c>
      <c r="D702" s="64">
        <v>5</v>
      </c>
      <c r="E702" s="5">
        <v>1.031649</v>
      </c>
      <c r="F702" s="57">
        <v>1.031649</v>
      </c>
      <c r="G702" s="57">
        <v>0.97996000000000005</v>
      </c>
      <c r="H702" s="57">
        <v>0.97995900000000002</v>
      </c>
      <c r="I702" s="57">
        <v>0.98250199999999999</v>
      </c>
      <c r="J702" s="57">
        <v>0.98250199999999999</v>
      </c>
      <c r="K702" s="57">
        <v>0.98576200000000003</v>
      </c>
      <c r="L702" s="57">
        <v>0.98576200000000003</v>
      </c>
      <c r="M702" s="57">
        <v>1.039596</v>
      </c>
      <c r="N702" s="57">
        <v>1.039596</v>
      </c>
      <c r="O702" s="57">
        <v>1.011063</v>
      </c>
      <c r="P702" s="57">
        <v>1.011063</v>
      </c>
      <c r="Q702" s="57">
        <v>1.0224759999999999</v>
      </c>
      <c r="R702" s="57">
        <v>1.011063</v>
      </c>
      <c r="S702" s="57">
        <v>1.011063</v>
      </c>
      <c r="T702" s="57">
        <v>1.031649</v>
      </c>
      <c r="U702" s="57">
        <v>1.031649</v>
      </c>
      <c r="V702" s="57">
        <v>1.0599179999999999</v>
      </c>
      <c r="W702" s="57">
        <v>1.0859380000000001</v>
      </c>
      <c r="X702" s="57">
        <v>1.0859380000000001</v>
      </c>
      <c r="Y702" s="57">
        <v>1.071321</v>
      </c>
      <c r="Z702" s="57">
        <v>1.071321</v>
      </c>
      <c r="AA702" s="57">
        <v>0.98576200000000003</v>
      </c>
      <c r="AB702" s="57">
        <v>0.98576200000000003</v>
      </c>
      <c r="AC702" s="57">
        <v>0.97822200000000004</v>
      </c>
      <c r="AD702" s="57">
        <v>0.97094599999999998</v>
      </c>
      <c r="AE702" s="57">
        <v>1.0326150000000001</v>
      </c>
      <c r="AF702" s="57">
        <v>0.97590699999999997</v>
      </c>
      <c r="AG702" s="57">
        <v>0.97590699999999997</v>
      </c>
      <c r="AH702" s="57">
        <v>1.039596</v>
      </c>
      <c r="AI702" s="57">
        <v>1.039596</v>
      </c>
      <c r="AJ702" s="57">
        <v>1.019881</v>
      </c>
      <c r="AK702" s="57">
        <v>1.019881</v>
      </c>
      <c r="AL702" s="57">
        <v>1.0599179999999999</v>
      </c>
      <c r="AM702" s="57">
        <v>0.97822200000000004</v>
      </c>
      <c r="AN702" s="57">
        <v>0.97822200000000004</v>
      </c>
      <c r="AO702" s="57">
        <v>0.98576200000000003</v>
      </c>
      <c r="AP702" s="57">
        <v>1.0392129999999999</v>
      </c>
      <c r="AQ702" s="57">
        <v>1.0392129999999999</v>
      </c>
      <c r="AR702" s="57">
        <v>0.97590699999999997</v>
      </c>
      <c r="AS702" s="57">
        <v>0.97590699999999997</v>
      </c>
      <c r="AT702" s="57">
        <v>1.011063</v>
      </c>
    </row>
    <row r="703" spans="1:46" x14ac:dyDescent="0.25">
      <c r="A703" s="65">
        <v>2021</v>
      </c>
      <c r="B703" s="65">
        <v>12</v>
      </c>
      <c r="C703" s="63">
        <v>30</v>
      </c>
      <c r="D703" s="64">
        <v>6</v>
      </c>
      <c r="E703" s="5">
        <v>1.031649</v>
      </c>
      <c r="F703" s="57">
        <v>1.031649</v>
      </c>
      <c r="G703" s="57">
        <v>0.97996000000000005</v>
      </c>
      <c r="H703" s="57">
        <v>0.97995900000000002</v>
      </c>
      <c r="I703" s="57">
        <v>0.98250199999999999</v>
      </c>
      <c r="J703" s="57">
        <v>0.98250199999999999</v>
      </c>
      <c r="K703" s="57">
        <v>0.98576200000000003</v>
      </c>
      <c r="L703" s="57">
        <v>0.98576200000000003</v>
      </c>
      <c r="M703" s="57">
        <v>1.039596</v>
      </c>
      <c r="N703" s="57">
        <v>1.039596</v>
      </c>
      <c r="O703" s="57">
        <v>1.011063</v>
      </c>
      <c r="P703" s="57">
        <v>1.011063</v>
      </c>
      <c r="Q703" s="57">
        <v>1.0224759999999999</v>
      </c>
      <c r="R703" s="57">
        <v>1.011063</v>
      </c>
      <c r="S703" s="57">
        <v>1.011063</v>
      </c>
      <c r="T703" s="57">
        <v>1.031649</v>
      </c>
      <c r="U703" s="57">
        <v>1.031649</v>
      </c>
      <c r="V703" s="57">
        <v>1.0599179999999999</v>
      </c>
      <c r="W703" s="57">
        <v>1.0859380000000001</v>
      </c>
      <c r="X703" s="57">
        <v>1.0859380000000001</v>
      </c>
      <c r="Y703" s="57">
        <v>1.071321</v>
      </c>
      <c r="Z703" s="57">
        <v>1.071321</v>
      </c>
      <c r="AA703" s="57">
        <v>0.98576200000000003</v>
      </c>
      <c r="AB703" s="57">
        <v>0.98576200000000003</v>
      </c>
      <c r="AC703" s="57">
        <v>0.97822200000000004</v>
      </c>
      <c r="AD703" s="57">
        <v>0.97094599999999998</v>
      </c>
      <c r="AE703" s="57">
        <v>1.0326150000000001</v>
      </c>
      <c r="AF703" s="57">
        <v>0.97590699999999997</v>
      </c>
      <c r="AG703" s="57">
        <v>0.97590699999999997</v>
      </c>
      <c r="AH703" s="57">
        <v>1.039596</v>
      </c>
      <c r="AI703" s="57">
        <v>1.039596</v>
      </c>
      <c r="AJ703" s="57">
        <v>1.019881</v>
      </c>
      <c r="AK703" s="57">
        <v>1.019881</v>
      </c>
      <c r="AL703" s="57">
        <v>1.0599179999999999</v>
      </c>
      <c r="AM703" s="57">
        <v>0.97822200000000004</v>
      </c>
      <c r="AN703" s="57">
        <v>0.97822200000000004</v>
      </c>
      <c r="AO703" s="57">
        <v>0.98576200000000003</v>
      </c>
      <c r="AP703" s="57">
        <v>1.0392129999999999</v>
      </c>
      <c r="AQ703" s="57">
        <v>1.0392129999999999</v>
      </c>
      <c r="AR703" s="57">
        <v>0.97590699999999997</v>
      </c>
      <c r="AS703" s="57">
        <v>0.97590699999999997</v>
      </c>
      <c r="AT703" s="57">
        <v>1.011063</v>
      </c>
    </row>
    <row r="704" spans="1:46" x14ac:dyDescent="0.25">
      <c r="A704" s="65">
        <v>2021</v>
      </c>
      <c r="B704" s="65">
        <v>12</v>
      </c>
      <c r="C704" s="63">
        <v>30</v>
      </c>
      <c r="D704" s="64">
        <v>7</v>
      </c>
      <c r="E704" s="5">
        <v>1.031649</v>
      </c>
      <c r="F704" s="57">
        <v>1.031649</v>
      </c>
      <c r="G704" s="57">
        <v>0.97996000000000005</v>
      </c>
      <c r="H704" s="57">
        <v>0.97995900000000002</v>
      </c>
      <c r="I704" s="57">
        <v>0.98250199999999999</v>
      </c>
      <c r="J704" s="57">
        <v>0.98250199999999999</v>
      </c>
      <c r="K704" s="57">
        <v>0.98576200000000003</v>
      </c>
      <c r="L704" s="57">
        <v>0.98576200000000003</v>
      </c>
      <c r="M704" s="57">
        <v>1.039596</v>
      </c>
      <c r="N704" s="57">
        <v>1.039596</v>
      </c>
      <c r="O704" s="57">
        <v>1.011063</v>
      </c>
      <c r="P704" s="57">
        <v>1.011063</v>
      </c>
      <c r="Q704" s="57">
        <v>1.0224759999999999</v>
      </c>
      <c r="R704" s="57">
        <v>1.011063</v>
      </c>
      <c r="S704" s="57">
        <v>1.011063</v>
      </c>
      <c r="T704" s="57">
        <v>1.031649</v>
      </c>
      <c r="U704" s="57">
        <v>1.031649</v>
      </c>
      <c r="V704" s="57">
        <v>1.0599179999999999</v>
      </c>
      <c r="W704" s="57">
        <v>1.0859380000000001</v>
      </c>
      <c r="X704" s="57">
        <v>1.0859380000000001</v>
      </c>
      <c r="Y704" s="57">
        <v>1.071321</v>
      </c>
      <c r="Z704" s="57">
        <v>1.071321</v>
      </c>
      <c r="AA704" s="57">
        <v>0.98576200000000003</v>
      </c>
      <c r="AB704" s="57">
        <v>0.98576200000000003</v>
      </c>
      <c r="AC704" s="57">
        <v>0.97822200000000004</v>
      </c>
      <c r="AD704" s="57">
        <v>0.97094599999999998</v>
      </c>
      <c r="AE704" s="57">
        <v>1.0326150000000001</v>
      </c>
      <c r="AF704" s="57">
        <v>0.97590699999999997</v>
      </c>
      <c r="AG704" s="57">
        <v>0.97590699999999997</v>
      </c>
      <c r="AH704" s="57">
        <v>1.039596</v>
      </c>
      <c r="AI704" s="57">
        <v>1.039596</v>
      </c>
      <c r="AJ704" s="57">
        <v>1.019881</v>
      </c>
      <c r="AK704" s="57">
        <v>1.019881</v>
      </c>
      <c r="AL704" s="57">
        <v>1.0599179999999999</v>
      </c>
      <c r="AM704" s="57">
        <v>0.97822200000000004</v>
      </c>
      <c r="AN704" s="57">
        <v>0.97822200000000004</v>
      </c>
      <c r="AO704" s="57">
        <v>0.98576200000000003</v>
      </c>
      <c r="AP704" s="57">
        <v>1.0392129999999999</v>
      </c>
      <c r="AQ704" s="57">
        <v>1.0392129999999999</v>
      </c>
      <c r="AR704" s="57">
        <v>0.97590699999999997</v>
      </c>
      <c r="AS704" s="57">
        <v>0.97590699999999997</v>
      </c>
      <c r="AT704" s="57">
        <v>1.011063</v>
      </c>
    </row>
    <row r="705" spans="1:46" x14ac:dyDescent="0.25">
      <c r="A705" s="65">
        <v>2021</v>
      </c>
      <c r="B705" s="65">
        <v>12</v>
      </c>
      <c r="C705" s="63">
        <v>30</v>
      </c>
      <c r="D705" s="64">
        <v>8</v>
      </c>
      <c r="E705" s="5">
        <v>1.031649</v>
      </c>
      <c r="F705" s="57">
        <v>1.031649</v>
      </c>
      <c r="G705" s="57">
        <v>0.97996000000000005</v>
      </c>
      <c r="H705" s="57">
        <v>0.97995900000000002</v>
      </c>
      <c r="I705" s="57">
        <v>0.98250199999999999</v>
      </c>
      <c r="J705" s="57">
        <v>0.98250199999999999</v>
      </c>
      <c r="K705" s="57">
        <v>0.98576200000000003</v>
      </c>
      <c r="L705" s="57">
        <v>0.98576200000000003</v>
      </c>
      <c r="M705" s="57">
        <v>1.039596</v>
      </c>
      <c r="N705" s="57">
        <v>1.039596</v>
      </c>
      <c r="O705" s="57">
        <v>1.011063</v>
      </c>
      <c r="P705" s="57">
        <v>1.011063</v>
      </c>
      <c r="Q705" s="57">
        <v>1.0224759999999999</v>
      </c>
      <c r="R705" s="57">
        <v>1.011063</v>
      </c>
      <c r="S705" s="57">
        <v>1.011063</v>
      </c>
      <c r="T705" s="57">
        <v>1.031649</v>
      </c>
      <c r="U705" s="57">
        <v>1.031649</v>
      </c>
      <c r="V705" s="57">
        <v>1.0599179999999999</v>
      </c>
      <c r="W705" s="57">
        <v>1.0859380000000001</v>
      </c>
      <c r="X705" s="57">
        <v>1.0859380000000001</v>
      </c>
      <c r="Y705" s="57">
        <v>1.071321</v>
      </c>
      <c r="Z705" s="57">
        <v>1.071321</v>
      </c>
      <c r="AA705" s="57">
        <v>0.98576200000000003</v>
      </c>
      <c r="AB705" s="57">
        <v>0.98576200000000003</v>
      </c>
      <c r="AC705" s="57">
        <v>0.97822200000000004</v>
      </c>
      <c r="AD705" s="57">
        <v>0.97094599999999998</v>
      </c>
      <c r="AE705" s="57">
        <v>1.0326150000000001</v>
      </c>
      <c r="AF705" s="57">
        <v>0.97590699999999997</v>
      </c>
      <c r="AG705" s="57">
        <v>0.97590699999999997</v>
      </c>
      <c r="AH705" s="57">
        <v>1.039596</v>
      </c>
      <c r="AI705" s="57">
        <v>1.039596</v>
      </c>
      <c r="AJ705" s="57">
        <v>1.019881</v>
      </c>
      <c r="AK705" s="57">
        <v>1.019881</v>
      </c>
      <c r="AL705" s="57">
        <v>1.0599179999999999</v>
      </c>
      <c r="AM705" s="57">
        <v>0.97822200000000004</v>
      </c>
      <c r="AN705" s="57">
        <v>0.97822200000000004</v>
      </c>
      <c r="AO705" s="57">
        <v>0.98576200000000003</v>
      </c>
      <c r="AP705" s="57">
        <v>1.0392129999999999</v>
      </c>
      <c r="AQ705" s="57">
        <v>1.0392129999999999</v>
      </c>
      <c r="AR705" s="57">
        <v>0.97590699999999997</v>
      </c>
      <c r="AS705" s="57">
        <v>0.97590699999999997</v>
      </c>
      <c r="AT705" s="57">
        <v>1.011063</v>
      </c>
    </row>
    <row r="706" spans="1:46" x14ac:dyDescent="0.25">
      <c r="A706" s="65">
        <v>2021</v>
      </c>
      <c r="B706" s="65">
        <v>12</v>
      </c>
      <c r="C706" s="63">
        <v>30</v>
      </c>
      <c r="D706" s="64">
        <v>9</v>
      </c>
      <c r="E706" s="5">
        <v>1.031649</v>
      </c>
      <c r="F706" s="57">
        <v>1.031649</v>
      </c>
      <c r="G706" s="57">
        <v>0.97996000000000005</v>
      </c>
      <c r="H706" s="57">
        <v>0.97995900000000002</v>
      </c>
      <c r="I706" s="57">
        <v>0.98250199999999999</v>
      </c>
      <c r="J706" s="57">
        <v>0.98250199999999999</v>
      </c>
      <c r="K706" s="57">
        <v>0.98576200000000003</v>
      </c>
      <c r="L706" s="57">
        <v>0.98576200000000003</v>
      </c>
      <c r="M706" s="57">
        <v>1.039596</v>
      </c>
      <c r="N706" s="57">
        <v>1.039596</v>
      </c>
      <c r="O706" s="57">
        <v>1.011063</v>
      </c>
      <c r="P706" s="57">
        <v>1.011063</v>
      </c>
      <c r="Q706" s="57">
        <v>1.0224759999999999</v>
      </c>
      <c r="R706" s="57">
        <v>1.011063</v>
      </c>
      <c r="S706" s="57">
        <v>1.011063</v>
      </c>
      <c r="T706" s="57">
        <v>1.031649</v>
      </c>
      <c r="U706" s="57">
        <v>1.031649</v>
      </c>
      <c r="V706" s="57">
        <v>1.0599179999999999</v>
      </c>
      <c r="W706" s="57">
        <v>1.0859380000000001</v>
      </c>
      <c r="X706" s="57">
        <v>1.0859380000000001</v>
      </c>
      <c r="Y706" s="57">
        <v>1.071321</v>
      </c>
      <c r="Z706" s="57">
        <v>1.071321</v>
      </c>
      <c r="AA706" s="57">
        <v>0.98576200000000003</v>
      </c>
      <c r="AB706" s="57">
        <v>0.98576200000000003</v>
      </c>
      <c r="AC706" s="57">
        <v>0.97822200000000004</v>
      </c>
      <c r="AD706" s="57">
        <v>0.97094599999999998</v>
      </c>
      <c r="AE706" s="57">
        <v>1.0326150000000001</v>
      </c>
      <c r="AF706" s="57">
        <v>0.97590699999999997</v>
      </c>
      <c r="AG706" s="57">
        <v>0.97590699999999997</v>
      </c>
      <c r="AH706" s="57">
        <v>1.039596</v>
      </c>
      <c r="AI706" s="57">
        <v>1.039596</v>
      </c>
      <c r="AJ706" s="57">
        <v>1.019881</v>
      </c>
      <c r="AK706" s="57">
        <v>1.019881</v>
      </c>
      <c r="AL706" s="57">
        <v>1.0599179999999999</v>
      </c>
      <c r="AM706" s="57">
        <v>0.97822200000000004</v>
      </c>
      <c r="AN706" s="57">
        <v>0.97822200000000004</v>
      </c>
      <c r="AO706" s="57">
        <v>0.98576200000000003</v>
      </c>
      <c r="AP706" s="57">
        <v>1.0392129999999999</v>
      </c>
      <c r="AQ706" s="57">
        <v>1.0392129999999999</v>
      </c>
      <c r="AR706" s="57">
        <v>0.97590699999999997</v>
      </c>
      <c r="AS706" s="57">
        <v>0.97590699999999997</v>
      </c>
      <c r="AT706" s="57">
        <v>1.011063</v>
      </c>
    </row>
    <row r="707" spans="1:46" x14ac:dyDescent="0.25">
      <c r="A707" s="65">
        <v>2021</v>
      </c>
      <c r="B707" s="65">
        <v>12</v>
      </c>
      <c r="C707" s="63">
        <v>30</v>
      </c>
      <c r="D707" s="64">
        <v>10</v>
      </c>
      <c r="E707" s="5">
        <v>1.031649</v>
      </c>
      <c r="F707" s="57">
        <v>1.031649</v>
      </c>
      <c r="G707" s="57">
        <v>0.97996000000000005</v>
      </c>
      <c r="H707" s="57">
        <v>0.97995900000000002</v>
      </c>
      <c r="I707" s="57">
        <v>0.98250199999999999</v>
      </c>
      <c r="J707" s="57">
        <v>0.98250199999999999</v>
      </c>
      <c r="K707" s="57">
        <v>0.98576200000000003</v>
      </c>
      <c r="L707" s="57">
        <v>0.98576200000000003</v>
      </c>
      <c r="M707" s="57">
        <v>1.039596</v>
      </c>
      <c r="N707" s="57">
        <v>1.039596</v>
      </c>
      <c r="O707" s="57">
        <v>1.011063</v>
      </c>
      <c r="P707" s="57">
        <v>1.011063</v>
      </c>
      <c r="Q707" s="57">
        <v>1.0224759999999999</v>
      </c>
      <c r="R707" s="57">
        <v>1.011063</v>
      </c>
      <c r="S707" s="57">
        <v>1.011063</v>
      </c>
      <c r="T707" s="57">
        <v>1.031649</v>
      </c>
      <c r="U707" s="57">
        <v>1.031649</v>
      </c>
      <c r="V707" s="57">
        <v>1.0599179999999999</v>
      </c>
      <c r="W707" s="57">
        <v>1.0859380000000001</v>
      </c>
      <c r="X707" s="57">
        <v>1.0859380000000001</v>
      </c>
      <c r="Y707" s="57">
        <v>1.071321</v>
      </c>
      <c r="Z707" s="57">
        <v>1.071321</v>
      </c>
      <c r="AA707" s="57">
        <v>0.98576200000000003</v>
      </c>
      <c r="AB707" s="57">
        <v>0.98576200000000003</v>
      </c>
      <c r="AC707" s="57">
        <v>0.97822200000000004</v>
      </c>
      <c r="AD707" s="57">
        <v>0.97094599999999998</v>
      </c>
      <c r="AE707" s="57">
        <v>1.0326150000000001</v>
      </c>
      <c r="AF707" s="57">
        <v>0.97590699999999997</v>
      </c>
      <c r="AG707" s="57">
        <v>0.97590699999999997</v>
      </c>
      <c r="AH707" s="57">
        <v>1.039596</v>
      </c>
      <c r="AI707" s="57">
        <v>1.039596</v>
      </c>
      <c r="AJ707" s="57">
        <v>1.019881</v>
      </c>
      <c r="AK707" s="57">
        <v>1.019881</v>
      </c>
      <c r="AL707" s="57">
        <v>1.0599179999999999</v>
      </c>
      <c r="AM707" s="57">
        <v>0.97822200000000004</v>
      </c>
      <c r="AN707" s="57">
        <v>0.97822200000000004</v>
      </c>
      <c r="AO707" s="57">
        <v>0.98576200000000003</v>
      </c>
      <c r="AP707" s="57">
        <v>1.0392129999999999</v>
      </c>
      <c r="AQ707" s="57">
        <v>1.0392129999999999</v>
      </c>
      <c r="AR707" s="57">
        <v>0.97590699999999997</v>
      </c>
      <c r="AS707" s="57">
        <v>0.97590699999999997</v>
      </c>
      <c r="AT707" s="57">
        <v>1.011063</v>
      </c>
    </row>
    <row r="708" spans="1:46" x14ac:dyDescent="0.25">
      <c r="A708" s="65">
        <v>2021</v>
      </c>
      <c r="B708" s="65">
        <v>12</v>
      </c>
      <c r="C708" s="63">
        <v>30</v>
      </c>
      <c r="D708" s="64">
        <v>11</v>
      </c>
      <c r="E708" s="5">
        <v>1.031649</v>
      </c>
      <c r="F708" s="57">
        <v>1.031649</v>
      </c>
      <c r="G708" s="57">
        <v>0.97996000000000005</v>
      </c>
      <c r="H708" s="57">
        <v>0.97995900000000002</v>
      </c>
      <c r="I708" s="57">
        <v>0.98250199999999999</v>
      </c>
      <c r="J708" s="57">
        <v>0.98250199999999999</v>
      </c>
      <c r="K708" s="57">
        <v>0.98576200000000003</v>
      </c>
      <c r="L708" s="57">
        <v>0.98576200000000003</v>
      </c>
      <c r="M708" s="57">
        <v>1.039596</v>
      </c>
      <c r="N708" s="57">
        <v>1.039596</v>
      </c>
      <c r="O708" s="57">
        <v>1.011063</v>
      </c>
      <c r="P708" s="57">
        <v>1.011063</v>
      </c>
      <c r="Q708" s="57">
        <v>1.0224759999999999</v>
      </c>
      <c r="R708" s="57">
        <v>1.011063</v>
      </c>
      <c r="S708" s="57">
        <v>1.011063</v>
      </c>
      <c r="T708" s="57">
        <v>1.031649</v>
      </c>
      <c r="U708" s="57">
        <v>1.031649</v>
      </c>
      <c r="V708" s="57">
        <v>1.0599179999999999</v>
      </c>
      <c r="W708" s="57">
        <v>1.0859380000000001</v>
      </c>
      <c r="X708" s="57">
        <v>1.0859380000000001</v>
      </c>
      <c r="Y708" s="57">
        <v>1.071321</v>
      </c>
      <c r="Z708" s="57">
        <v>1.071321</v>
      </c>
      <c r="AA708" s="57">
        <v>0.98576200000000003</v>
      </c>
      <c r="AB708" s="57">
        <v>0.98576200000000003</v>
      </c>
      <c r="AC708" s="57">
        <v>0.97822200000000004</v>
      </c>
      <c r="AD708" s="57">
        <v>0.97094599999999998</v>
      </c>
      <c r="AE708" s="57">
        <v>1.0326150000000001</v>
      </c>
      <c r="AF708" s="57">
        <v>0.97590699999999997</v>
      </c>
      <c r="AG708" s="57">
        <v>0.97590699999999997</v>
      </c>
      <c r="AH708" s="57">
        <v>1.039596</v>
      </c>
      <c r="AI708" s="57">
        <v>1.039596</v>
      </c>
      <c r="AJ708" s="57">
        <v>1.019881</v>
      </c>
      <c r="AK708" s="57">
        <v>1.019881</v>
      </c>
      <c r="AL708" s="57">
        <v>1.0599179999999999</v>
      </c>
      <c r="AM708" s="57">
        <v>0.97822200000000004</v>
      </c>
      <c r="AN708" s="57">
        <v>0.97822200000000004</v>
      </c>
      <c r="AO708" s="57">
        <v>0.98576200000000003</v>
      </c>
      <c r="AP708" s="57">
        <v>1.0392129999999999</v>
      </c>
      <c r="AQ708" s="57">
        <v>1.0392129999999999</v>
      </c>
      <c r="AR708" s="57">
        <v>0.97590699999999997</v>
      </c>
      <c r="AS708" s="57">
        <v>0.97590699999999997</v>
      </c>
      <c r="AT708" s="57">
        <v>1.011063</v>
      </c>
    </row>
    <row r="709" spans="1:46" x14ac:dyDescent="0.25">
      <c r="A709" s="65">
        <v>2021</v>
      </c>
      <c r="B709" s="65">
        <v>12</v>
      </c>
      <c r="C709" s="63">
        <v>30</v>
      </c>
      <c r="D709" s="64">
        <v>12</v>
      </c>
      <c r="E709" s="5">
        <v>1.031649</v>
      </c>
      <c r="F709" s="57">
        <v>1.031649</v>
      </c>
      <c r="G709" s="57">
        <v>0.97996000000000005</v>
      </c>
      <c r="H709" s="57">
        <v>0.97995900000000002</v>
      </c>
      <c r="I709" s="57">
        <v>0.98250199999999999</v>
      </c>
      <c r="J709" s="57">
        <v>0.98250199999999999</v>
      </c>
      <c r="K709" s="57">
        <v>0.98576200000000003</v>
      </c>
      <c r="L709" s="57">
        <v>0.98576200000000003</v>
      </c>
      <c r="M709" s="57">
        <v>1.039596</v>
      </c>
      <c r="N709" s="57">
        <v>1.039596</v>
      </c>
      <c r="O709" s="57">
        <v>1.011063</v>
      </c>
      <c r="P709" s="57">
        <v>1.011063</v>
      </c>
      <c r="Q709" s="57">
        <v>1.0224759999999999</v>
      </c>
      <c r="R709" s="57">
        <v>1.011063</v>
      </c>
      <c r="S709" s="57">
        <v>1.011063</v>
      </c>
      <c r="T709" s="57">
        <v>1.031649</v>
      </c>
      <c r="U709" s="57">
        <v>1.031649</v>
      </c>
      <c r="V709" s="57">
        <v>1.0599179999999999</v>
      </c>
      <c r="W709" s="57">
        <v>1.0859380000000001</v>
      </c>
      <c r="X709" s="57">
        <v>1.0859380000000001</v>
      </c>
      <c r="Y709" s="57">
        <v>1.071321</v>
      </c>
      <c r="Z709" s="57">
        <v>1.071321</v>
      </c>
      <c r="AA709" s="57">
        <v>0.98576200000000003</v>
      </c>
      <c r="AB709" s="57">
        <v>0.98576200000000003</v>
      </c>
      <c r="AC709" s="57">
        <v>0.97822200000000004</v>
      </c>
      <c r="AD709" s="57">
        <v>0.97094599999999998</v>
      </c>
      <c r="AE709" s="57">
        <v>1.0326150000000001</v>
      </c>
      <c r="AF709" s="57">
        <v>0.97590699999999997</v>
      </c>
      <c r="AG709" s="57">
        <v>0.97590699999999997</v>
      </c>
      <c r="AH709" s="57">
        <v>1.039596</v>
      </c>
      <c r="AI709" s="57">
        <v>1.039596</v>
      </c>
      <c r="AJ709" s="57">
        <v>1.019881</v>
      </c>
      <c r="AK709" s="57">
        <v>1.019881</v>
      </c>
      <c r="AL709" s="57">
        <v>1.0599179999999999</v>
      </c>
      <c r="AM709" s="57">
        <v>0.97822200000000004</v>
      </c>
      <c r="AN709" s="57">
        <v>0.97822200000000004</v>
      </c>
      <c r="AO709" s="57">
        <v>0.98576200000000003</v>
      </c>
      <c r="AP709" s="57">
        <v>1.0392129999999999</v>
      </c>
      <c r="AQ709" s="57">
        <v>1.0392129999999999</v>
      </c>
      <c r="AR709" s="57">
        <v>0.97590699999999997</v>
      </c>
      <c r="AS709" s="57">
        <v>0.97590699999999997</v>
      </c>
      <c r="AT709" s="57">
        <v>1.011063</v>
      </c>
    </row>
    <row r="710" spans="1:46" x14ac:dyDescent="0.25">
      <c r="A710" s="65">
        <v>2021</v>
      </c>
      <c r="B710" s="65">
        <v>12</v>
      </c>
      <c r="C710" s="63">
        <v>30</v>
      </c>
      <c r="D710" s="64">
        <v>13</v>
      </c>
      <c r="E710" s="5">
        <v>1.031649</v>
      </c>
      <c r="F710" s="57">
        <v>1.031649</v>
      </c>
      <c r="G710" s="57">
        <v>0.97996000000000005</v>
      </c>
      <c r="H710" s="57">
        <v>0.97995900000000002</v>
      </c>
      <c r="I710" s="57">
        <v>0.98250199999999999</v>
      </c>
      <c r="J710" s="57">
        <v>0.98250199999999999</v>
      </c>
      <c r="K710" s="57">
        <v>0.98576200000000003</v>
      </c>
      <c r="L710" s="57">
        <v>0.98576200000000003</v>
      </c>
      <c r="M710" s="57">
        <v>1.039596</v>
      </c>
      <c r="N710" s="57">
        <v>1.039596</v>
      </c>
      <c r="O710" s="57">
        <v>1.011063</v>
      </c>
      <c r="P710" s="57">
        <v>1.011063</v>
      </c>
      <c r="Q710" s="57">
        <v>1.0224759999999999</v>
      </c>
      <c r="R710" s="57">
        <v>1.011063</v>
      </c>
      <c r="S710" s="57">
        <v>1.011063</v>
      </c>
      <c r="T710" s="57">
        <v>1.031649</v>
      </c>
      <c r="U710" s="57">
        <v>1.031649</v>
      </c>
      <c r="V710" s="57">
        <v>1.0599179999999999</v>
      </c>
      <c r="W710" s="57">
        <v>1.0859380000000001</v>
      </c>
      <c r="X710" s="57">
        <v>1.0859380000000001</v>
      </c>
      <c r="Y710" s="57">
        <v>1.071321</v>
      </c>
      <c r="Z710" s="57">
        <v>1.071321</v>
      </c>
      <c r="AA710" s="57">
        <v>0.98576200000000003</v>
      </c>
      <c r="AB710" s="57">
        <v>0.98576200000000003</v>
      </c>
      <c r="AC710" s="57">
        <v>0.97822200000000004</v>
      </c>
      <c r="AD710" s="57">
        <v>0.97094599999999998</v>
      </c>
      <c r="AE710" s="57">
        <v>1.0326150000000001</v>
      </c>
      <c r="AF710" s="57">
        <v>0.97590699999999997</v>
      </c>
      <c r="AG710" s="57">
        <v>0.97590699999999997</v>
      </c>
      <c r="AH710" s="57">
        <v>1.039596</v>
      </c>
      <c r="AI710" s="57">
        <v>1.039596</v>
      </c>
      <c r="AJ710" s="57">
        <v>1.019881</v>
      </c>
      <c r="AK710" s="57">
        <v>1.019881</v>
      </c>
      <c r="AL710" s="57">
        <v>1.0599179999999999</v>
      </c>
      <c r="AM710" s="57">
        <v>0.97822200000000004</v>
      </c>
      <c r="AN710" s="57">
        <v>0.97822200000000004</v>
      </c>
      <c r="AO710" s="57">
        <v>0.98576200000000003</v>
      </c>
      <c r="AP710" s="57">
        <v>1.0392129999999999</v>
      </c>
      <c r="AQ710" s="57">
        <v>1.0392129999999999</v>
      </c>
      <c r="AR710" s="57">
        <v>0.97590699999999997</v>
      </c>
      <c r="AS710" s="57">
        <v>0.97590699999999997</v>
      </c>
      <c r="AT710" s="57">
        <v>1.011063</v>
      </c>
    </row>
    <row r="711" spans="1:46" x14ac:dyDescent="0.25">
      <c r="A711" s="65">
        <v>2021</v>
      </c>
      <c r="B711" s="65">
        <v>12</v>
      </c>
      <c r="C711" s="63">
        <v>30</v>
      </c>
      <c r="D711" s="64">
        <v>14</v>
      </c>
      <c r="E711" s="5">
        <v>1.031649</v>
      </c>
      <c r="F711" s="57">
        <v>1.031649</v>
      </c>
      <c r="G711" s="57">
        <v>0.97996000000000005</v>
      </c>
      <c r="H711" s="57">
        <v>0.97995900000000002</v>
      </c>
      <c r="I711" s="57">
        <v>0.98250199999999999</v>
      </c>
      <c r="J711" s="57">
        <v>0.98250199999999999</v>
      </c>
      <c r="K711" s="57">
        <v>0.98576200000000003</v>
      </c>
      <c r="L711" s="57">
        <v>0.98576200000000003</v>
      </c>
      <c r="M711" s="57">
        <v>1.039596</v>
      </c>
      <c r="N711" s="57">
        <v>1.039596</v>
      </c>
      <c r="O711" s="57">
        <v>1.011063</v>
      </c>
      <c r="P711" s="57">
        <v>1.011063</v>
      </c>
      <c r="Q711" s="57">
        <v>1.0224759999999999</v>
      </c>
      <c r="R711" s="57">
        <v>1.011063</v>
      </c>
      <c r="S711" s="57">
        <v>1.011063</v>
      </c>
      <c r="T711" s="57">
        <v>1.031649</v>
      </c>
      <c r="U711" s="57">
        <v>1.031649</v>
      </c>
      <c r="V711" s="57">
        <v>1.0599179999999999</v>
      </c>
      <c r="W711" s="57">
        <v>1.0859380000000001</v>
      </c>
      <c r="X711" s="57">
        <v>1.0859380000000001</v>
      </c>
      <c r="Y711" s="57">
        <v>1.071321</v>
      </c>
      <c r="Z711" s="57">
        <v>1.071321</v>
      </c>
      <c r="AA711" s="57">
        <v>0.98576200000000003</v>
      </c>
      <c r="AB711" s="57">
        <v>0.98576200000000003</v>
      </c>
      <c r="AC711" s="57">
        <v>0.97822200000000004</v>
      </c>
      <c r="AD711" s="57">
        <v>0.97094599999999998</v>
      </c>
      <c r="AE711" s="57">
        <v>1.0326150000000001</v>
      </c>
      <c r="AF711" s="57">
        <v>0.97590699999999997</v>
      </c>
      <c r="AG711" s="57">
        <v>0.97590699999999997</v>
      </c>
      <c r="AH711" s="57">
        <v>1.039596</v>
      </c>
      <c r="AI711" s="57">
        <v>1.039596</v>
      </c>
      <c r="AJ711" s="57">
        <v>1.019881</v>
      </c>
      <c r="AK711" s="57">
        <v>1.019881</v>
      </c>
      <c r="AL711" s="57">
        <v>1.0599179999999999</v>
      </c>
      <c r="AM711" s="57">
        <v>0.97822200000000004</v>
      </c>
      <c r="AN711" s="57">
        <v>0.97822200000000004</v>
      </c>
      <c r="AO711" s="57">
        <v>0.98576200000000003</v>
      </c>
      <c r="AP711" s="57">
        <v>1.0392129999999999</v>
      </c>
      <c r="AQ711" s="57">
        <v>1.0392129999999999</v>
      </c>
      <c r="AR711" s="57">
        <v>0.97590699999999997</v>
      </c>
      <c r="AS711" s="57">
        <v>0.97590699999999997</v>
      </c>
      <c r="AT711" s="57">
        <v>1.011063</v>
      </c>
    </row>
    <row r="712" spans="1:46" x14ac:dyDescent="0.25">
      <c r="A712" s="65">
        <v>2021</v>
      </c>
      <c r="B712" s="65">
        <v>12</v>
      </c>
      <c r="C712" s="63">
        <v>30</v>
      </c>
      <c r="D712" s="64">
        <v>15</v>
      </c>
      <c r="E712" s="5">
        <v>1.031649</v>
      </c>
      <c r="F712" s="57">
        <v>1.031649</v>
      </c>
      <c r="G712" s="57">
        <v>0.97996000000000005</v>
      </c>
      <c r="H712" s="57">
        <v>0.97995900000000002</v>
      </c>
      <c r="I712" s="57">
        <v>0.98250199999999999</v>
      </c>
      <c r="J712" s="57">
        <v>0.98250199999999999</v>
      </c>
      <c r="K712" s="57">
        <v>0.98576200000000003</v>
      </c>
      <c r="L712" s="57">
        <v>0.98576200000000003</v>
      </c>
      <c r="M712" s="57">
        <v>1.039596</v>
      </c>
      <c r="N712" s="57">
        <v>1.039596</v>
      </c>
      <c r="O712" s="57">
        <v>1.011063</v>
      </c>
      <c r="P712" s="57">
        <v>1.011063</v>
      </c>
      <c r="Q712" s="57">
        <v>1.0224759999999999</v>
      </c>
      <c r="R712" s="57">
        <v>1.011063</v>
      </c>
      <c r="S712" s="57">
        <v>1.011063</v>
      </c>
      <c r="T712" s="57">
        <v>1.031649</v>
      </c>
      <c r="U712" s="57">
        <v>1.031649</v>
      </c>
      <c r="V712" s="57">
        <v>1.0599179999999999</v>
      </c>
      <c r="W712" s="57">
        <v>1.0859380000000001</v>
      </c>
      <c r="X712" s="57">
        <v>1.0859380000000001</v>
      </c>
      <c r="Y712" s="57">
        <v>1.071321</v>
      </c>
      <c r="Z712" s="57">
        <v>1.071321</v>
      </c>
      <c r="AA712" s="57">
        <v>0.98576200000000003</v>
      </c>
      <c r="AB712" s="57">
        <v>0.98576200000000003</v>
      </c>
      <c r="AC712" s="57">
        <v>0.97822200000000004</v>
      </c>
      <c r="AD712" s="57">
        <v>0.97094599999999998</v>
      </c>
      <c r="AE712" s="57">
        <v>1.0326150000000001</v>
      </c>
      <c r="AF712" s="57">
        <v>0.97590699999999997</v>
      </c>
      <c r="AG712" s="57">
        <v>0.97590699999999997</v>
      </c>
      <c r="AH712" s="57">
        <v>1.039596</v>
      </c>
      <c r="AI712" s="57">
        <v>1.039596</v>
      </c>
      <c r="AJ712" s="57">
        <v>1.019881</v>
      </c>
      <c r="AK712" s="57">
        <v>1.019881</v>
      </c>
      <c r="AL712" s="57">
        <v>1.0599179999999999</v>
      </c>
      <c r="AM712" s="57">
        <v>0.97822200000000004</v>
      </c>
      <c r="AN712" s="57">
        <v>0.97822200000000004</v>
      </c>
      <c r="AO712" s="57">
        <v>0.98576200000000003</v>
      </c>
      <c r="AP712" s="57">
        <v>1.0392129999999999</v>
      </c>
      <c r="AQ712" s="57">
        <v>1.0392129999999999</v>
      </c>
      <c r="AR712" s="57">
        <v>0.97590699999999997</v>
      </c>
      <c r="AS712" s="57">
        <v>0.97590699999999997</v>
      </c>
      <c r="AT712" s="57">
        <v>1.011063</v>
      </c>
    </row>
    <row r="713" spans="1:46" x14ac:dyDescent="0.25">
      <c r="A713" s="65">
        <v>2021</v>
      </c>
      <c r="B713" s="65">
        <v>12</v>
      </c>
      <c r="C713" s="63">
        <v>30</v>
      </c>
      <c r="D713" s="64">
        <v>16</v>
      </c>
      <c r="E713" s="5">
        <v>1.031649</v>
      </c>
      <c r="F713" s="57">
        <v>1.031649</v>
      </c>
      <c r="G713" s="57">
        <v>0.97996000000000005</v>
      </c>
      <c r="H713" s="57">
        <v>0.97995900000000002</v>
      </c>
      <c r="I713" s="57">
        <v>0.98250199999999999</v>
      </c>
      <c r="J713" s="57">
        <v>0.98250199999999999</v>
      </c>
      <c r="K713" s="57">
        <v>0.98576200000000003</v>
      </c>
      <c r="L713" s="57">
        <v>0.98576200000000003</v>
      </c>
      <c r="M713" s="57">
        <v>1.039596</v>
      </c>
      <c r="N713" s="57">
        <v>1.039596</v>
      </c>
      <c r="O713" s="57">
        <v>1.011063</v>
      </c>
      <c r="P713" s="57">
        <v>1.011063</v>
      </c>
      <c r="Q713" s="57">
        <v>1.0224759999999999</v>
      </c>
      <c r="R713" s="57">
        <v>1.011063</v>
      </c>
      <c r="S713" s="57">
        <v>1.011063</v>
      </c>
      <c r="T713" s="57">
        <v>1.031649</v>
      </c>
      <c r="U713" s="57">
        <v>1.031649</v>
      </c>
      <c r="V713" s="57">
        <v>1.0599179999999999</v>
      </c>
      <c r="W713" s="57">
        <v>1.0859380000000001</v>
      </c>
      <c r="X713" s="57">
        <v>1.0859380000000001</v>
      </c>
      <c r="Y713" s="57">
        <v>1.071321</v>
      </c>
      <c r="Z713" s="57">
        <v>1.071321</v>
      </c>
      <c r="AA713" s="57">
        <v>0.98576200000000003</v>
      </c>
      <c r="AB713" s="57">
        <v>0.98576200000000003</v>
      </c>
      <c r="AC713" s="57">
        <v>0.97822200000000004</v>
      </c>
      <c r="AD713" s="57">
        <v>0.97094599999999998</v>
      </c>
      <c r="AE713" s="57">
        <v>1.0326150000000001</v>
      </c>
      <c r="AF713" s="57">
        <v>0.97590699999999997</v>
      </c>
      <c r="AG713" s="57">
        <v>0.97590699999999997</v>
      </c>
      <c r="AH713" s="57">
        <v>1.039596</v>
      </c>
      <c r="AI713" s="57">
        <v>1.039596</v>
      </c>
      <c r="AJ713" s="57">
        <v>1.019881</v>
      </c>
      <c r="AK713" s="57">
        <v>1.019881</v>
      </c>
      <c r="AL713" s="57">
        <v>1.0599179999999999</v>
      </c>
      <c r="AM713" s="57">
        <v>0.97822200000000004</v>
      </c>
      <c r="AN713" s="57">
        <v>0.97822200000000004</v>
      </c>
      <c r="AO713" s="57">
        <v>0.98576200000000003</v>
      </c>
      <c r="AP713" s="57">
        <v>1.0392129999999999</v>
      </c>
      <c r="AQ713" s="57">
        <v>1.0392129999999999</v>
      </c>
      <c r="AR713" s="57">
        <v>0.97590699999999997</v>
      </c>
      <c r="AS713" s="57">
        <v>0.97590699999999997</v>
      </c>
      <c r="AT713" s="57">
        <v>1.011063</v>
      </c>
    </row>
    <row r="714" spans="1:46" x14ac:dyDescent="0.25">
      <c r="A714" s="65">
        <v>2021</v>
      </c>
      <c r="B714" s="65">
        <v>12</v>
      </c>
      <c r="C714" s="63">
        <v>30</v>
      </c>
      <c r="D714" s="64">
        <v>17</v>
      </c>
      <c r="E714" s="5">
        <v>1.031649</v>
      </c>
      <c r="F714" s="57">
        <v>1.031649</v>
      </c>
      <c r="G714" s="57">
        <v>0.97996000000000005</v>
      </c>
      <c r="H714" s="57">
        <v>0.97995900000000002</v>
      </c>
      <c r="I714" s="57">
        <v>0.98250199999999999</v>
      </c>
      <c r="J714" s="57">
        <v>0.98250199999999999</v>
      </c>
      <c r="K714" s="57">
        <v>0.98576200000000003</v>
      </c>
      <c r="L714" s="57">
        <v>0.98576200000000003</v>
      </c>
      <c r="M714" s="57">
        <v>1.039596</v>
      </c>
      <c r="N714" s="57">
        <v>1.039596</v>
      </c>
      <c r="O714" s="57">
        <v>1.011063</v>
      </c>
      <c r="P714" s="57">
        <v>1.011063</v>
      </c>
      <c r="Q714" s="57">
        <v>1.0224759999999999</v>
      </c>
      <c r="R714" s="57">
        <v>1.011063</v>
      </c>
      <c r="S714" s="57">
        <v>1.011063</v>
      </c>
      <c r="T714" s="57">
        <v>1.031649</v>
      </c>
      <c r="U714" s="57">
        <v>1.031649</v>
      </c>
      <c r="V714" s="57">
        <v>1.0599179999999999</v>
      </c>
      <c r="W714" s="57">
        <v>1.0859380000000001</v>
      </c>
      <c r="X714" s="57">
        <v>1.0859380000000001</v>
      </c>
      <c r="Y714" s="57">
        <v>1.071321</v>
      </c>
      <c r="Z714" s="57">
        <v>1.071321</v>
      </c>
      <c r="AA714" s="57">
        <v>0.98576200000000003</v>
      </c>
      <c r="AB714" s="57">
        <v>0.98576200000000003</v>
      </c>
      <c r="AC714" s="57">
        <v>0.97822200000000004</v>
      </c>
      <c r="AD714" s="57">
        <v>0.97094599999999998</v>
      </c>
      <c r="AE714" s="57">
        <v>1.0326150000000001</v>
      </c>
      <c r="AF714" s="57">
        <v>0.97590699999999997</v>
      </c>
      <c r="AG714" s="57">
        <v>0.97590699999999997</v>
      </c>
      <c r="AH714" s="57">
        <v>1.039596</v>
      </c>
      <c r="AI714" s="57">
        <v>1.039596</v>
      </c>
      <c r="AJ714" s="57">
        <v>1.019881</v>
      </c>
      <c r="AK714" s="57">
        <v>1.019881</v>
      </c>
      <c r="AL714" s="57">
        <v>1.0599179999999999</v>
      </c>
      <c r="AM714" s="57">
        <v>0.97822200000000004</v>
      </c>
      <c r="AN714" s="57">
        <v>0.97822200000000004</v>
      </c>
      <c r="AO714" s="57">
        <v>0.98576200000000003</v>
      </c>
      <c r="AP714" s="57">
        <v>1.0392129999999999</v>
      </c>
      <c r="AQ714" s="57">
        <v>1.0392129999999999</v>
      </c>
      <c r="AR714" s="57">
        <v>0.97590699999999997</v>
      </c>
      <c r="AS714" s="57">
        <v>0.97590699999999997</v>
      </c>
      <c r="AT714" s="57">
        <v>1.011063</v>
      </c>
    </row>
    <row r="715" spans="1:46" x14ac:dyDescent="0.25">
      <c r="A715" s="65">
        <v>2021</v>
      </c>
      <c r="B715" s="65">
        <v>12</v>
      </c>
      <c r="C715" s="63">
        <v>30</v>
      </c>
      <c r="D715" s="64">
        <v>18</v>
      </c>
      <c r="E715" s="5">
        <v>1.031649</v>
      </c>
      <c r="F715" s="57">
        <v>1.031649</v>
      </c>
      <c r="G715" s="57">
        <v>0.97996000000000005</v>
      </c>
      <c r="H715" s="57">
        <v>0.97995900000000002</v>
      </c>
      <c r="I715" s="57">
        <v>0.98250199999999999</v>
      </c>
      <c r="J715" s="57">
        <v>0.98250199999999999</v>
      </c>
      <c r="K715" s="57">
        <v>0.98576200000000003</v>
      </c>
      <c r="L715" s="57">
        <v>0.98576200000000003</v>
      </c>
      <c r="M715" s="57">
        <v>1.039596</v>
      </c>
      <c r="N715" s="57">
        <v>1.039596</v>
      </c>
      <c r="O715" s="57">
        <v>1.011063</v>
      </c>
      <c r="P715" s="57">
        <v>1.011063</v>
      </c>
      <c r="Q715" s="57">
        <v>1.0224759999999999</v>
      </c>
      <c r="R715" s="57">
        <v>1.011063</v>
      </c>
      <c r="S715" s="57">
        <v>1.011063</v>
      </c>
      <c r="T715" s="57">
        <v>1.031649</v>
      </c>
      <c r="U715" s="57">
        <v>1.031649</v>
      </c>
      <c r="V715" s="57">
        <v>1.0599179999999999</v>
      </c>
      <c r="W715" s="57">
        <v>1.0859380000000001</v>
      </c>
      <c r="X715" s="57">
        <v>1.0859380000000001</v>
      </c>
      <c r="Y715" s="57">
        <v>1.071321</v>
      </c>
      <c r="Z715" s="57">
        <v>1.071321</v>
      </c>
      <c r="AA715" s="57">
        <v>0.98576200000000003</v>
      </c>
      <c r="AB715" s="57">
        <v>0.98576200000000003</v>
      </c>
      <c r="AC715" s="57">
        <v>0.97822200000000004</v>
      </c>
      <c r="AD715" s="57">
        <v>0.97094599999999998</v>
      </c>
      <c r="AE715" s="57">
        <v>1.0326150000000001</v>
      </c>
      <c r="AF715" s="57">
        <v>0.97590699999999997</v>
      </c>
      <c r="AG715" s="57">
        <v>0.97590699999999997</v>
      </c>
      <c r="AH715" s="57">
        <v>1.039596</v>
      </c>
      <c r="AI715" s="57">
        <v>1.039596</v>
      </c>
      <c r="AJ715" s="57">
        <v>1.019881</v>
      </c>
      <c r="AK715" s="57">
        <v>1.019881</v>
      </c>
      <c r="AL715" s="57">
        <v>1.0599179999999999</v>
      </c>
      <c r="AM715" s="57">
        <v>0.97822200000000004</v>
      </c>
      <c r="AN715" s="57">
        <v>0.97822200000000004</v>
      </c>
      <c r="AO715" s="57">
        <v>0.98576200000000003</v>
      </c>
      <c r="AP715" s="57">
        <v>1.0392129999999999</v>
      </c>
      <c r="AQ715" s="57">
        <v>1.0392129999999999</v>
      </c>
      <c r="AR715" s="57">
        <v>0.97590699999999997</v>
      </c>
      <c r="AS715" s="57">
        <v>0.97590699999999997</v>
      </c>
      <c r="AT715" s="57">
        <v>1.011063</v>
      </c>
    </row>
    <row r="716" spans="1:46" x14ac:dyDescent="0.25">
      <c r="A716" s="65">
        <v>2021</v>
      </c>
      <c r="B716" s="65">
        <v>12</v>
      </c>
      <c r="C716" s="63">
        <v>30</v>
      </c>
      <c r="D716" s="64">
        <v>19</v>
      </c>
      <c r="E716" s="5">
        <v>1.031649</v>
      </c>
      <c r="F716" s="57">
        <v>1.031649</v>
      </c>
      <c r="G716" s="57">
        <v>0.97996000000000005</v>
      </c>
      <c r="H716" s="57">
        <v>0.97995900000000002</v>
      </c>
      <c r="I716" s="57">
        <v>0.98250199999999999</v>
      </c>
      <c r="J716" s="57">
        <v>0.98250199999999999</v>
      </c>
      <c r="K716" s="57">
        <v>0.98576200000000003</v>
      </c>
      <c r="L716" s="57">
        <v>0.98576200000000003</v>
      </c>
      <c r="M716" s="57">
        <v>1.039596</v>
      </c>
      <c r="N716" s="57">
        <v>1.039596</v>
      </c>
      <c r="O716" s="57">
        <v>1.011063</v>
      </c>
      <c r="P716" s="57">
        <v>1.011063</v>
      </c>
      <c r="Q716" s="57">
        <v>1.0224759999999999</v>
      </c>
      <c r="R716" s="57">
        <v>1.011063</v>
      </c>
      <c r="S716" s="57">
        <v>1.011063</v>
      </c>
      <c r="T716" s="57">
        <v>1.031649</v>
      </c>
      <c r="U716" s="57">
        <v>1.031649</v>
      </c>
      <c r="V716" s="57">
        <v>1.0599179999999999</v>
      </c>
      <c r="W716" s="57">
        <v>1.0859380000000001</v>
      </c>
      <c r="X716" s="57">
        <v>1.0859380000000001</v>
      </c>
      <c r="Y716" s="57">
        <v>1.071321</v>
      </c>
      <c r="Z716" s="57">
        <v>1.071321</v>
      </c>
      <c r="AA716" s="57">
        <v>0.98576200000000003</v>
      </c>
      <c r="AB716" s="57">
        <v>0.98576200000000003</v>
      </c>
      <c r="AC716" s="57">
        <v>0.97822200000000004</v>
      </c>
      <c r="AD716" s="57">
        <v>0.97094599999999998</v>
      </c>
      <c r="AE716" s="57">
        <v>1.0326150000000001</v>
      </c>
      <c r="AF716" s="57">
        <v>0.97590699999999997</v>
      </c>
      <c r="AG716" s="57">
        <v>0.97590699999999997</v>
      </c>
      <c r="AH716" s="57">
        <v>1.039596</v>
      </c>
      <c r="AI716" s="57">
        <v>1.039596</v>
      </c>
      <c r="AJ716" s="57">
        <v>1.019881</v>
      </c>
      <c r="AK716" s="57">
        <v>1.019881</v>
      </c>
      <c r="AL716" s="57">
        <v>1.0599179999999999</v>
      </c>
      <c r="AM716" s="57">
        <v>0.97822200000000004</v>
      </c>
      <c r="AN716" s="57">
        <v>0.97822200000000004</v>
      </c>
      <c r="AO716" s="57">
        <v>0.98576200000000003</v>
      </c>
      <c r="AP716" s="57">
        <v>1.0392129999999999</v>
      </c>
      <c r="AQ716" s="57">
        <v>1.0392129999999999</v>
      </c>
      <c r="AR716" s="57">
        <v>0.97590699999999997</v>
      </c>
      <c r="AS716" s="57">
        <v>0.97590699999999997</v>
      </c>
      <c r="AT716" s="57">
        <v>1.011063</v>
      </c>
    </row>
    <row r="717" spans="1:46" x14ac:dyDescent="0.25">
      <c r="A717" s="65">
        <v>2021</v>
      </c>
      <c r="B717" s="65">
        <v>12</v>
      </c>
      <c r="C717" s="63">
        <v>30</v>
      </c>
      <c r="D717" s="64">
        <v>20</v>
      </c>
      <c r="E717" s="5">
        <v>1.031649</v>
      </c>
      <c r="F717" s="57">
        <v>1.031649</v>
      </c>
      <c r="G717" s="57">
        <v>0.97996000000000005</v>
      </c>
      <c r="H717" s="57">
        <v>0.97995900000000002</v>
      </c>
      <c r="I717" s="57">
        <v>0.98250199999999999</v>
      </c>
      <c r="J717" s="57">
        <v>0.98250199999999999</v>
      </c>
      <c r="K717" s="57">
        <v>0.98576200000000003</v>
      </c>
      <c r="L717" s="57">
        <v>0.98576200000000003</v>
      </c>
      <c r="M717" s="57">
        <v>1.039596</v>
      </c>
      <c r="N717" s="57">
        <v>1.039596</v>
      </c>
      <c r="O717" s="57">
        <v>1.011063</v>
      </c>
      <c r="P717" s="57">
        <v>1.011063</v>
      </c>
      <c r="Q717" s="57">
        <v>1.0224759999999999</v>
      </c>
      <c r="R717" s="57">
        <v>1.011063</v>
      </c>
      <c r="S717" s="57">
        <v>1.011063</v>
      </c>
      <c r="T717" s="57">
        <v>1.031649</v>
      </c>
      <c r="U717" s="57">
        <v>1.031649</v>
      </c>
      <c r="V717" s="57">
        <v>1.0599179999999999</v>
      </c>
      <c r="W717" s="57">
        <v>1.0859380000000001</v>
      </c>
      <c r="X717" s="57">
        <v>1.0859380000000001</v>
      </c>
      <c r="Y717" s="57">
        <v>1.071321</v>
      </c>
      <c r="Z717" s="57">
        <v>1.071321</v>
      </c>
      <c r="AA717" s="57">
        <v>0.98576200000000003</v>
      </c>
      <c r="AB717" s="57">
        <v>0.98576200000000003</v>
      </c>
      <c r="AC717" s="57">
        <v>0.97822200000000004</v>
      </c>
      <c r="AD717" s="57">
        <v>0.97094599999999998</v>
      </c>
      <c r="AE717" s="57">
        <v>1.0326150000000001</v>
      </c>
      <c r="AF717" s="57">
        <v>0.97590699999999997</v>
      </c>
      <c r="AG717" s="57">
        <v>0.97590699999999997</v>
      </c>
      <c r="AH717" s="57">
        <v>1.039596</v>
      </c>
      <c r="AI717" s="57">
        <v>1.039596</v>
      </c>
      <c r="AJ717" s="57">
        <v>1.019881</v>
      </c>
      <c r="AK717" s="57">
        <v>1.019881</v>
      </c>
      <c r="AL717" s="57">
        <v>1.0599179999999999</v>
      </c>
      <c r="AM717" s="57">
        <v>0.97822200000000004</v>
      </c>
      <c r="AN717" s="57">
        <v>0.97822200000000004</v>
      </c>
      <c r="AO717" s="57">
        <v>0.98576200000000003</v>
      </c>
      <c r="AP717" s="57">
        <v>1.0392129999999999</v>
      </c>
      <c r="AQ717" s="57">
        <v>1.0392129999999999</v>
      </c>
      <c r="AR717" s="57">
        <v>0.97590699999999997</v>
      </c>
      <c r="AS717" s="57">
        <v>0.97590699999999997</v>
      </c>
      <c r="AT717" s="57">
        <v>1.011063</v>
      </c>
    </row>
    <row r="718" spans="1:46" x14ac:dyDescent="0.25">
      <c r="A718" s="65">
        <v>2021</v>
      </c>
      <c r="B718" s="65">
        <v>12</v>
      </c>
      <c r="C718" s="63">
        <v>30</v>
      </c>
      <c r="D718" s="64">
        <v>21</v>
      </c>
      <c r="E718" s="5">
        <v>1.031649</v>
      </c>
      <c r="F718" s="57">
        <v>1.031649</v>
      </c>
      <c r="G718" s="57">
        <v>0.97996000000000005</v>
      </c>
      <c r="H718" s="57">
        <v>0.97995900000000002</v>
      </c>
      <c r="I718" s="57">
        <v>0.98250199999999999</v>
      </c>
      <c r="J718" s="57">
        <v>0.98250199999999999</v>
      </c>
      <c r="K718" s="57">
        <v>0.98576200000000003</v>
      </c>
      <c r="L718" s="57">
        <v>0.98576200000000003</v>
      </c>
      <c r="M718" s="57">
        <v>1.039596</v>
      </c>
      <c r="N718" s="57">
        <v>1.039596</v>
      </c>
      <c r="O718" s="57">
        <v>1.011063</v>
      </c>
      <c r="P718" s="57">
        <v>1.011063</v>
      </c>
      <c r="Q718" s="57">
        <v>1.0224759999999999</v>
      </c>
      <c r="R718" s="57">
        <v>1.011063</v>
      </c>
      <c r="S718" s="57">
        <v>1.011063</v>
      </c>
      <c r="T718" s="57">
        <v>1.031649</v>
      </c>
      <c r="U718" s="57">
        <v>1.031649</v>
      </c>
      <c r="V718" s="57">
        <v>1.0599179999999999</v>
      </c>
      <c r="W718" s="57">
        <v>1.0859380000000001</v>
      </c>
      <c r="X718" s="57">
        <v>1.0859380000000001</v>
      </c>
      <c r="Y718" s="57">
        <v>1.071321</v>
      </c>
      <c r="Z718" s="57">
        <v>1.071321</v>
      </c>
      <c r="AA718" s="57">
        <v>0.98576200000000003</v>
      </c>
      <c r="AB718" s="57">
        <v>0.98576200000000003</v>
      </c>
      <c r="AC718" s="57">
        <v>0.97822200000000004</v>
      </c>
      <c r="AD718" s="57">
        <v>0.97094599999999998</v>
      </c>
      <c r="AE718" s="57">
        <v>1.0326150000000001</v>
      </c>
      <c r="AF718" s="57">
        <v>0.97590699999999997</v>
      </c>
      <c r="AG718" s="57">
        <v>0.97590699999999997</v>
      </c>
      <c r="AH718" s="57">
        <v>1.039596</v>
      </c>
      <c r="AI718" s="57">
        <v>1.039596</v>
      </c>
      <c r="AJ718" s="57">
        <v>1.019881</v>
      </c>
      <c r="AK718" s="57">
        <v>1.019881</v>
      </c>
      <c r="AL718" s="57">
        <v>1.0599179999999999</v>
      </c>
      <c r="AM718" s="57">
        <v>0.97822200000000004</v>
      </c>
      <c r="AN718" s="57">
        <v>0.97822200000000004</v>
      </c>
      <c r="AO718" s="57">
        <v>0.98576200000000003</v>
      </c>
      <c r="AP718" s="57">
        <v>1.0392129999999999</v>
      </c>
      <c r="AQ718" s="57">
        <v>1.0392129999999999</v>
      </c>
      <c r="AR718" s="57">
        <v>0.97590699999999997</v>
      </c>
      <c r="AS718" s="57">
        <v>0.97590699999999997</v>
      </c>
      <c r="AT718" s="57">
        <v>1.011063</v>
      </c>
    </row>
    <row r="719" spans="1:46" x14ac:dyDescent="0.25">
      <c r="A719" s="65">
        <v>2021</v>
      </c>
      <c r="B719" s="65">
        <v>12</v>
      </c>
      <c r="C719" s="63">
        <v>30</v>
      </c>
      <c r="D719" s="64">
        <v>22</v>
      </c>
      <c r="E719" s="5">
        <v>1.031649</v>
      </c>
      <c r="F719" s="57">
        <v>1.031649</v>
      </c>
      <c r="G719" s="57">
        <v>0.97996000000000005</v>
      </c>
      <c r="H719" s="57">
        <v>0.97995900000000002</v>
      </c>
      <c r="I719" s="57">
        <v>0.98250199999999999</v>
      </c>
      <c r="J719" s="57">
        <v>0.98250199999999999</v>
      </c>
      <c r="K719" s="57">
        <v>0.98576200000000003</v>
      </c>
      <c r="L719" s="57">
        <v>0.98576200000000003</v>
      </c>
      <c r="M719" s="57">
        <v>1.039596</v>
      </c>
      <c r="N719" s="57">
        <v>1.039596</v>
      </c>
      <c r="O719" s="57">
        <v>1.011063</v>
      </c>
      <c r="P719" s="57">
        <v>1.011063</v>
      </c>
      <c r="Q719" s="57">
        <v>1.0224759999999999</v>
      </c>
      <c r="R719" s="57">
        <v>1.011063</v>
      </c>
      <c r="S719" s="57">
        <v>1.011063</v>
      </c>
      <c r="T719" s="57">
        <v>1.031649</v>
      </c>
      <c r="U719" s="57">
        <v>1.031649</v>
      </c>
      <c r="V719" s="57">
        <v>1.0599179999999999</v>
      </c>
      <c r="W719" s="57">
        <v>1.0859380000000001</v>
      </c>
      <c r="X719" s="57">
        <v>1.0859380000000001</v>
      </c>
      <c r="Y719" s="57">
        <v>1.071321</v>
      </c>
      <c r="Z719" s="57">
        <v>1.071321</v>
      </c>
      <c r="AA719" s="57">
        <v>0.98576200000000003</v>
      </c>
      <c r="AB719" s="57">
        <v>0.98576200000000003</v>
      </c>
      <c r="AC719" s="57">
        <v>0.97822200000000004</v>
      </c>
      <c r="AD719" s="57">
        <v>0.97094599999999998</v>
      </c>
      <c r="AE719" s="57">
        <v>1.0326150000000001</v>
      </c>
      <c r="AF719" s="57">
        <v>0.97590699999999997</v>
      </c>
      <c r="AG719" s="57">
        <v>0.97590699999999997</v>
      </c>
      <c r="AH719" s="57">
        <v>1.039596</v>
      </c>
      <c r="AI719" s="57">
        <v>1.039596</v>
      </c>
      <c r="AJ719" s="57">
        <v>1.019881</v>
      </c>
      <c r="AK719" s="57">
        <v>1.019881</v>
      </c>
      <c r="AL719" s="57">
        <v>1.0599179999999999</v>
      </c>
      <c r="AM719" s="57">
        <v>0.97822200000000004</v>
      </c>
      <c r="AN719" s="57">
        <v>0.97822200000000004</v>
      </c>
      <c r="AO719" s="57">
        <v>0.98576200000000003</v>
      </c>
      <c r="AP719" s="57">
        <v>1.0392129999999999</v>
      </c>
      <c r="AQ719" s="57">
        <v>1.0392129999999999</v>
      </c>
      <c r="AR719" s="57">
        <v>0.97590699999999997</v>
      </c>
      <c r="AS719" s="57">
        <v>0.97590699999999997</v>
      </c>
      <c r="AT719" s="57">
        <v>1.011063</v>
      </c>
    </row>
    <row r="720" spans="1:46" x14ac:dyDescent="0.25">
      <c r="A720" s="65">
        <v>2021</v>
      </c>
      <c r="B720" s="65">
        <v>12</v>
      </c>
      <c r="C720" s="63">
        <v>30</v>
      </c>
      <c r="D720" s="64">
        <v>23</v>
      </c>
      <c r="E720" s="5">
        <v>1.031649</v>
      </c>
      <c r="F720" s="57">
        <v>1.031649</v>
      </c>
      <c r="G720" s="57">
        <v>0.97996000000000005</v>
      </c>
      <c r="H720" s="57">
        <v>0.97995900000000002</v>
      </c>
      <c r="I720" s="57">
        <v>0.98250199999999999</v>
      </c>
      <c r="J720" s="57">
        <v>0.98250199999999999</v>
      </c>
      <c r="K720" s="57">
        <v>0.98576200000000003</v>
      </c>
      <c r="L720" s="57">
        <v>0.98576200000000003</v>
      </c>
      <c r="M720" s="57">
        <v>1.039596</v>
      </c>
      <c r="N720" s="57">
        <v>1.039596</v>
      </c>
      <c r="O720" s="57">
        <v>1.011063</v>
      </c>
      <c r="P720" s="57">
        <v>1.011063</v>
      </c>
      <c r="Q720" s="57">
        <v>1.0224759999999999</v>
      </c>
      <c r="R720" s="57">
        <v>1.011063</v>
      </c>
      <c r="S720" s="57">
        <v>1.011063</v>
      </c>
      <c r="T720" s="57">
        <v>1.031649</v>
      </c>
      <c r="U720" s="57">
        <v>1.031649</v>
      </c>
      <c r="V720" s="57">
        <v>1.0599179999999999</v>
      </c>
      <c r="W720" s="57">
        <v>1.0859380000000001</v>
      </c>
      <c r="X720" s="57">
        <v>1.0859380000000001</v>
      </c>
      <c r="Y720" s="57">
        <v>1.071321</v>
      </c>
      <c r="Z720" s="57">
        <v>1.071321</v>
      </c>
      <c r="AA720" s="57">
        <v>0.98576200000000003</v>
      </c>
      <c r="AB720" s="57">
        <v>0.98576200000000003</v>
      </c>
      <c r="AC720" s="57">
        <v>0.97822200000000004</v>
      </c>
      <c r="AD720" s="57">
        <v>0.97094599999999998</v>
      </c>
      <c r="AE720" s="57">
        <v>1.0326150000000001</v>
      </c>
      <c r="AF720" s="57">
        <v>0.97590699999999997</v>
      </c>
      <c r="AG720" s="57">
        <v>0.97590699999999997</v>
      </c>
      <c r="AH720" s="57">
        <v>1.039596</v>
      </c>
      <c r="AI720" s="57">
        <v>1.039596</v>
      </c>
      <c r="AJ720" s="57">
        <v>1.019881</v>
      </c>
      <c r="AK720" s="57">
        <v>1.019881</v>
      </c>
      <c r="AL720" s="57">
        <v>1.0599179999999999</v>
      </c>
      <c r="AM720" s="57">
        <v>0.97822200000000004</v>
      </c>
      <c r="AN720" s="57">
        <v>0.97822200000000004</v>
      </c>
      <c r="AO720" s="57">
        <v>0.98576200000000003</v>
      </c>
      <c r="AP720" s="57">
        <v>1.0392129999999999</v>
      </c>
      <c r="AQ720" s="57">
        <v>1.0392129999999999</v>
      </c>
      <c r="AR720" s="57">
        <v>0.97590699999999997</v>
      </c>
      <c r="AS720" s="57">
        <v>0.97590699999999997</v>
      </c>
      <c r="AT720" s="57">
        <v>1.011063</v>
      </c>
    </row>
    <row r="721" spans="1:46" x14ac:dyDescent="0.25">
      <c r="A721" s="65">
        <v>2021</v>
      </c>
      <c r="B721" s="65">
        <v>12</v>
      </c>
      <c r="C721" s="63">
        <v>30</v>
      </c>
      <c r="D721" s="64">
        <v>24</v>
      </c>
      <c r="E721" s="5">
        <v>1.031649</v>
      </c>
      <c r="F721" s="57">
        <v>1.031649</v>
      </c>
      <c r="G721" s="57">
        <v>0.97996000000000005</v>
      </c>
      <c r="H721" s="57">
        <v>0.97995900000000002</v>
      </c>
      <c r="I721" s="57">
        <v>0.98250199999999999</v>
      </c>
      <c r="J721" s="57">
        <v>0.98250199999999999</v>
      </c>
      <c r="K721" s="57">
        <v>0.98576200000000003</v>
      </c>
      <c r="L721" s="57">
        <v>0.98576200000000003</v>
      </c>
      <c r="M721" s="57">
        <v>1.039596</v>
      </c>
      <c r="N721" s="57">
        <v>1.039596</v>
      </c>
      <c r="O721" s="57">
        <v>1.011063</v>
      </c>
      <c r="P721" s="57">
        <v>1.011063</v>
      </c>
      <c r="Q721" s="57">
        <v>1.0224759999999999</v>
      </c>
      <c r="R721" s="57">
        <v>1.011063</v>
      </c>
      <c r="S721" s="57">
        <v>1.011063</v>
      </c>
      <c r="T721" s="57">
        <v>1.031649</v>
      </c>
      <c r="U721" s="57">
        <v>1.031649</v>
      </c>
      <c r="V721" s="57">
        <v>1.0599179999999999</v>
      </c>
      <c r="W721" s="57">
        <v>1.0859380000000001</v>
      </c>
      <c r="X721" s="57">
        <v>1.0859380000000001</v>
      </c>
      <c r="Y721" s="57">
        <v>1.071321</v>
      </c>
      <c r="Z721" s="57">
        <v>1.071321</v>
      </c>
      <c r="AA721" s="57">
        <v>0.98576200000000003</v>
      </c>
      <c r="AB721" s="57">
        <v>0.98576200000000003</v>
      </c>
      <c r="AC721" s="57">
        <v>0.97822200000000004</v>
      </c>
      <c r="AD721" s="57">
        <v>0.97094599999999998</v>
      </c>
      <c r="AE721" s="57">
        <v>1.0326150000000001</v>
      </c>
      <c r="AF721" s="57">
        <v>0.97590699999999997</v>
      </c>
      <c r="AG721" s="57">
        <v>0.97590699999999997</v>
      </c>
      <c r="AH721" s="57">
        <v>1.039596</v>
      </c>
      <c r="AI721" s="57">
        <v>1.039596</v>
      </c>
      <c r="AJ721" s="57">
        <v>1.019881</v>
      </c>
      <c r="AK721" s="57">
        <v>1.019881</v>
      </c>
      <c r="AL721" s="57">
        <v>1.0599179999999999</v>
      </c>
      <c r="AM721" s="57">
        <v>0.97822200000000004</v>
      </c>
      <c r="AN721" s="57">
        <v>0.97822200000000004</v>
      </c>
      <c r="AO721" s="57">
        <v>0.98576200000000003</v>
      </c>
      <c r="AP721" s="57">
        <v>1.0392129999999999</v>
      </c>
      <c r="AQ721" s="57">
        <v>1.0392129999999999</v>
      </c>
      <c r="AR721" s="57">
        <v>0.97590699999999997</v>
      </c>
      <c r="AS721" s="57">
        <v>0.97590699999999997</v>
      </c>
      <c r="AT721" s="57">
        <v>1.011063</v>
      </c>
    </row>
    <row r="722" spans="1:46" x14ac:dyDescent="0.25">
      <c r="A722" s="65">
        <v>2021</v>
      </c>
      <c r="B722" s="65">
        <v>12</v>
      </c>
      <c r="C722" s="63">
        <v>31</v>
      </c>
      <c r="D722" s="64">
        <v>1</v>
      </c>
      <c r="E722" s="5">
        <v>1.0368980000000001</v>
      </c>
      <c r="F722" s="57">
        <v>1.0368980000000001</v>
      </c>
      <c r="G722" s="57">
        <v>0.97516400000000003</v>
      </c>
      <c r="H722" s="57">
        <v>0.97516700000000001</v>
      </c>
      <c r="I722" s="57">
        <v>0.97788600000000003</v>
      </c>
      <c r="J722" s="57">
        <v>0.97788600000000003</v>
      </c>
      <c r="K722" s="57">
        <v>0.98162400000000005</v>
      </c>
      <c r="L722" s="57">
        <v>0.98162400000000005</v>
      </c>
      <c r="M722" s="57">
        <v>1.0439099999999999</v>
      </c>
      <c r="N722" s="57">
        <v>1.0439099999999999</v>
      </c>
      <c r="O722" s="57">
        <v>1.0124869999999999</v>
      </c>
      <c r="P722" s="57">
        <v>1.0124869999999999</v>
      </c>
      <c r="Q722" s="57">
        <v>1.017326</v>
      </c>
      <c r="R722" s="57">
        <v>1.0124869999999999</v>
      </c>
      <c r="S722" s="57">
        <v>1.0124869999999999</v>
      </c>
      <c r="T722" s="57">
        <v>1.0368980000000001</v>
      </c>
      <c r="U722" s="57">
        <v>1.0368980000000001</v>
      </c>
      <c r="V722" s="57">
        <v>1.083518</v>
      </c>
      <c r="W722" s="57">
        <v>1.0945860000000001</v>
      </c>
      <c r="X722" s="57">
        <v>1.0945860000000001</v>
      </c>
      <c r="Y722" s="57">
        <v>1.0992580000000001</v>
      </c>
      <c r="Z722" s="57">
        <v>1.0992580000000001</v>
      </c>
      <c r="AA722" s="57">
        <v>0.98162400000000005</v>
      </c>
      <c r="AB722" s="57">
        <v>0.98162400000000005</v>
      </c>
      <c r="AC722" s="57">
        <v>0.97282999999999997</v>
      </c>
      <c r="AD722" s="57">
        <v>0.96556299999999995</v>
      </c>
      <c r="AE722" s="57">
        <v>1.02807</v>
      </c>
      <c r="AF722" s="57">
        <v>0.97083399999999997</v>
      </c>
      <c r="AG722" s="57">
        <v>0.97083399999999997</v>
      </c>
      <c r="AH722" s="57">
        <v>1.0439099999999999</v>
      </c>
      <c r="AI722" s="57">
        <v>1.0439099999999999</v>
      </c>
      <c r="AJ722" s="57">
        <v>0.99770199999999998</v>
      </c>
      <c r="AK722" s="57">
        <v>0.99770199999999998</v>
      </c>
      <c r="AL722" s="57">
        <v>1.083518</v>
      </c>
      <c r="AM722" s="57">
        <v>0.97282999999999997</v>
      </c>
      <c r="AN722" s="57">
        <v>0.97282999999999997</v>
      </c>
      <c r="AO722" s="57">
        <v>0.98162400000000005</v>
      </c>
      <c r="AP722" s="57">
        <v>1.042754</v>
      </c>
      <c r="AQ722" s="57">
        <v>1.042754</v>
      </c>
      <c r="AR722" s="57">
        <v>0.97083799999999998</v>
      </c>
      <c r="AS722" s="57">
        <v>0.97083799999999998</v>
      </c>
      <c r="AT722" s="57">
        <v>1.0124869999999999</v>
      </c>
    </row>
    <row r="723" spans="1:46" x14ac:dyDescent="0.25">
      <c r="A723" s="65">
        <v>2021</v>
      </c>
      <c r="B723" s="65">
        <v>12</v>
      </c>
      <c r="C723" s="63">
        <v>31</v>
      </c>
      <c r="D723" s="64">
        <v>2</v>
      </c>
      <c r="E723" s="5">
        <v>1.0368980000000001</v>
      </c>
      <c r="F723" s="57">
        <v>1.0368980000000001</v>
      </c>
      <c r="G723" s="57">
        <v>0.97516400000000003</v>
      </c>
      <c r="H723" s="57">
        <v>0.97516700000000001</v>
      </c>
      <c r="I723" s="57">
        <v>0.97788600000000003</v>
      </c>
      <c r="J723" s="57">
        <v>0.97788600000000003</v>
      </c>
      <c r="K723" s="57">
        <v>0.98162400000000005</v>
      </c>
      <c r="L723" s="57">
        <v>0.98162400000000005</v>
      </c>
      <c r="M723" s="57">
        <v>1.0439099999999999</v>
      </c>
      <c r="N723" s="57">
        <v>1.0439099999999999</v>
      </c>
      <c r="O723" s="57">
        <v>1.0124869999999999</v>
      </c>
      <c r="P723" s="57">
        <v>1.0124869999999999</v>
      </c>
      <c r="Q723" s="57">
        <v>1.017326</v>
      </c>
      <c r="R723" s="57">
        <v>1.0124869999999999</v>
      </c>
      <c r="S723" s="57">
        <v>1.0124869999999999</v>
      </c>
      <c r="T723" s="57">
        <v>1.0368980000000001</v>
      </c>
      <c r="U723" s="57">
        <v>1.0368980000000001</v>
      </c>
      <c r="V723" s="57">
        <v>1.083518</v>
      </c>
      <c r="W723" s="57">
        <v>1.0945860000000001</v>
      </c>
      <c r="X723" s="57">
        <v>1.0945860000000001</v>
      </c>
      <c r="Y723" s="57">
        <v>1.0992580000000001</v>
      </c>
      <c r="Z723" s="57">
        <v>1.0992580000000001</v>
      </c>
      <c r="AA723" s="57">
        <v>0.98162400000000005</v>
      </c>
      <c r="AB723" s="57">
        <v>0.98162400000000005</v>
      </c>
      <c r="AC723" s="57">
        <v>0.97282999999999997</v>
      </c>
      <c r="AD723" s="57">
        <v>0.96556299999999995</v>
      </c>
      <c r="AE723" s="57">
        <v>1.02807</v>
      </c>
      <c r="AF723" s="57">
        <v>0.97083399999999997</v>
      </c>
      <c r="AG723" s="57">
        <v>0.97083399999999997</v>
      </c>
      <c r="AH723" s="57">
        <v>1.0439099999999999</v>
      </c>
      <c r="AI723" s="57">
        <v>1.0439099999999999</v>
      </c>
      <c r="AJ723" s="57">
        <v>0.99770199999999998</v>
      </c>
      <c r="AK723" s="57">
        <v>0.99770199999999998</v>
      </c>
      <c r="AL723" s="57">
        <v>1.083518</v>
      </c>
      <c r="AM723" s="57">
        <v>0.97282999999999997</v>
      </c>
      <c r="AN723" s="57">
        <v>0.97282999999999997</v>
      </c>
      <c r="AO723" s="57">
        <v>0.98162400000000005</v>
      </c>
      <c r="AP723" s="57">
        <v>1.042754</v>
      </c>
      <c r="AQ723" s="57">
        <v>1.042754</v>
      </c>
      <c r="AR723" s="57">
        <v>0.97083799999999998</v>
      </c>
      <c r="AS723" s="57">
        <v>0.97083799999999998</v>
      </c>
      <c r="AT723" s="57">
        <v>1.0124869999999999</v>
      </c>
    </row>
    <row r="724" spans="1:46" x14ac:dyDescent="0.25">
      <c r="A724" s="65">
        <v>2021</v>
      </c>
      <c r="B724" s="65">
        <v>12</v>
      </c>
      <c r="C724" s="63">
        <v>31</v>
      </c>
      <c r="D724" s="64">
        <v>3</v>
      </c>
      <c r="E724" s="5">
        <v>1.0368980000000001</v>
      </c>
      <c r="F724" s="57">
        <v>1.0368980000000001</v>
      </c>
      <c r="G724" s="57">
        <v>0.97516400000000003</v>
      </c>
      <c r="H724" s="57">
        <v>0.97516700000000001</v>
      </c>
      <c r="I724" s="57">
        <v>0.97788600000000003</v>
      </c>
      <c r="J724" s="57">
        <v>0.97788600000000003</v>
      </c>
      <c r="K724" s="57">
        <v>0.98162400000000005</v>
      </c>
      <c r="L724" s="57">
        <v>0.98162400000000005</v>
      </c>
      <c r="M724" s="57">
        <v>1.0439099999999999</v>
      </c>
      <c r="N724" s="57">
        <v>1.0439099999999999</v>
      </c>
      <c r="O724" s="57">
        <v>1.0124869999999999</v>
      </c>
      <c r="P724" s="57">
        <v>1.0124869999999999</v>
      </c>
      <c r="Q724" s="57">
        <v>1.017326</v>
      </c>
      <c r="R724" s="57">
        <v>1.0124869999999999</v>
      </c>
      <c r="S724" s="57">
        <v>1.0124869999999999</v>
      </c>
      <c r="T724" s="57">
        <v>1.0368980000000001</v>
      </c>
      <c r="U724" s="57">
        <v>1.0368980000000001</v>
      </c>
      <c r="V724" s="57">
        <v>1.083518</v>
      </c>
      <c r="W724" s="57">
        <v>1.0945860000000001</v>
      </c>
      <c r="X724" s="57">
        <v>1.0945860000000001</v>
      </c>
      <c r="Y724" s="57">
        <v>1.0992580000000001</v>
      </c>
      <c r="Z724" s="57">
        <v>1.0992580000000001</v>
      </c>
      <c r="AA724" s="57">
        <v>0.98162400000000005</v>
      </c>
      <c r="AB724" s="57">
        <v>0.98162400000000005</v>
      </c>
      <c r="AC724" s="57">
        <v>0.97282999999999997</v>
      </c>
      <c r="AD724" s="57">
        <v>0.96556299999999995</v>
      </c>
      <c r="AE724" s="57">
        <v>1.02807</v>
      </c>
      <c r="AF724" s="57">
        <v>0.97083399999999997</v>
      </c>
      <c r="AG724" s="57">
        <v>0.97083399999999997</v>
      </c>
      <c r="AH724" s="57">
        <v>1.0439099999999999</v>
      </c>
      <c r="AI724" s="57">
        <v>1.0439099999999999</v>
      </c>
      <c r="AJ724" s="57">
        <v>0.99770199999999998</v>
      </c>
      <c r="AK724" s="57">
        <v>0.99770199999999998</v>
      </c>
      <c r="AL724" s="57">
        <v>1.083518</v>
      </c>
      <c r="AM724" s="57">
        <v>0.97282999999999997</v>
      </c>
      <c r="AN724" s="57">
        <v>0.97282999999999997</v>
      </c>
      <c r="AO724" s="57">
        <v>0.98162400000000005</v>
      </c>
      <c r="AP724" s="57">
        <v>1.042754</v>
      </c>
      <c r="AQ724" s="57">
        <v>1.042754</v>
      </c>
      <c r="AR724" s="57">
        <v>0.97083799999999998</v>
      </c>
      <c r="AS724" s="57">
        <v>0.97083799999999998</v>
      </c>
      <c r="AT724" s="57">
        <v>1.0124869999999999</v>
      </c>
    </row>
    <row r="725" spans="1:46" x14ac:dyDescent="0.25">
      <c r="A725" s="65">
        <v>2021</v>
      </c>
      <c r="B725" s="65">
        <v>12</v>
      </c>
      <c r="C725" s="63">
        <v>31</v>
      </c>
      <c r="D725" s="64">
        <v>4</v>
      </c>
      <c r="E725" s="5">
        <v>1.0368980000000001</v>
      </c>
      <c r="F725" s="57">
        <v>1.0368980000000001</v>
      </c>
      <c r="G725" s="57">
        <v>0.97516400000000003</v>
      </c>
      <c r="H725" s="57">
        <v>0.97516700000000001</v>
      </c>
      <c r="I725" s="57">
        <v>0.97788600000000003</v>
      </c>
      <c r="J725" s="57">
        <v>0.97788600000000003</v>
      </c>
      <c r="K725" s="57">
        <v>0.98162400000000005</v>
      </c>
      <c r="L725" s="57">
        <v>0.98162400000000005</v>
      </c>
      <c r="M725" s="57">
        <v>1.0439099999999999</v>
      </c>
      <c r="N725" s="57">
        <v>1.0439099999999999</v>
      </c>
      <c r="O725" s="57">
        <v>1.0124869999999999</v>
      </c>
      <c r="P725" s="57">
        <v>1.0124869999999999</v>
      </c>
      <c r="Q725" s="57">
        <v>1.017326</v>
      </c>
      <c r="R725" s="57">
        <v>1.0124869999999999</v>
      </c>
      <c r="S725" s="57">
        <v>1.0124869999999999</v>
      </c>
      <c r="T725" s="57">
        <v>1.0368980000000001</v>
      </c>
      <c r="U725" s="57">
        <v>1.0368980000000001</v>
      </c>
      <c r="V725" s="57">
        <v>1.083518</v>
      </c>
      <c r="W725" s="57">
        <v>1.0945860000000001</v>
      </c>
      <c r="X725" s="57">
        <v>1.0945860000000001</v>
      </c>
      <c r="Y725" s="57">
        <v>1.0992580000000001</v>
      </c>
      <c r="Z725" s="57">
        <v>1.0992580000000001</v>
      </c>
      <c r="AA725" s="57">
        <v>0.98162400000000005</v>
      </c>
      <c r="AB725" s="57">
        <v>0.98162400000000005</v>
      </c>
      <c r="AC725" s="57">
        <v>0.97282999999999997</v>
      </c>
      <c r="AD725" s="57">
        <v>0.96556299999999995</v>
      </c>
      <c r="AE725" s="57">
        <v>1.02807</v>
      </c>
      <c r="AF725" s="57">
        <v>0.97083399999999997</v>
      </c>
      <c r="AG725" s="57">
        <v>0.97083399999999997</v>
      </c>
      <c r="AH725" s="57">
        <v>1.0439099999999999</v>
      </c>
      <c r="AI725" s="57">
        <v>1.0439099999999999</v>
      </c>
      <c r="AJ725" s="57">
        <v>0.99770199999999998</v>
      </c>
      <c r="AK725" s="57">
        <v>0.99770199999999998</v>
      </c>
      <c r="AL725" s="57">
        <v>1.083518</v>
      </c>
      <c r="AM725" s="57">
        <v>0.97282999999999997</v>
      </c>
      <c r="AN725" s="57">
        <v>0.97282999999999997</v>
      </c>
      <c r="AO725" s="57">
        <v>0.98162400000000005</v>
      </c>
      <c r="AP725" s="57">
        <v>1.042754</v>
      </c>
      <c r="AQ725" s="57">
        <v>1.042754</v>
      </c>
      <c r="AR725" s="57">
        <v>0.97083799999999998</v>
      </c>
      <c r="AS725" s="57">
        <v>0.97083799999999998</v>
      </c>
      <c r="AT725" s="57">
        <v>1.0124869999999999</v>
      </c>
    </row>
    <row r="726" spans="1:46" x14ac:dyDescent="0.25">
      <c r="A726" s="65">
        <v>2021</v>
      </c>
      <c r="B726" s="65">
        <v>12</v>
      </c>
      <c r="C726" s="63">
        <v>31</v>
      </c>
      <c r="D726" s="64">
        <v>5</v>
      </c>
      <c r="E726" s="5">
        <v>1.0368980000000001</v>
      </c>
      <c r="F726" s="57">
        <v>1.0368980000000001</v>
      </c>
      <c r="G726" s="57">
        <v>0.97516400000000003</v>
      </c>
      <c r="H726" s="57">
        <v>0.97516700000000001</v>
      </c>
      <c r="I726" s="57">
        <v>0.97788600000000003</v>
      </c>
      <c r="J726" s="57">
        <v>0.97788600000000003</v>
      </c>
      <c r="K726" s="57">
        <v>0.98162400000000005</v>
      </c>
      <c r="L726" s="57">
        <v>0.98162400000000005</v>
      </c>
      <c r="M726" s="57">
        <v>1.0439099999999999</v>
      </c>
      <c r="N726" s="57">
        <v>1.0439099999999999</v>
      </c>
      <c r="O726" s="57">
        <v>1.0124869999999999</v>
      </c>
      <c r="P726" s="57">
        <v>1.0124869999999999</v>
      </c>
      <c r="Q726" s="57">
        <v>1.017326</v>
      </c>
      <c r="R726" s="57">
        <v>1.0124869999999999</v>
      </c>
      <c r="S726" s="57">
        <v>1.0124869999999999</v>
      </c>
      <c r="T726" s="57">
        <v>1.0368980000000001</v>
      </c>
      <c r="U726" s="57">
        <v>1.0368980000000001</v>
      </c>
      <c r="V726" s="57">
        <v>1.083518</v>
      </c>
      <c r="W726" s="57">
        <v>1.0945860000000001</v>
      </c>
      <c r="X726" s="57">
        <v>1.0945860000000001</v>
      </c>
      <c r="Y726" s="57">
        <v>1.0992580000000001</v>
      </c>
      <c r="Z726" s="57">
        <v>1.0992580000000001</v>
      </c>
      <c r="AA726" s="57">
        <v>0.98162400000000005</v>
      </c>
      <c r="AB726" s="57">
        <v>0.98162400000000005</v>
      </c>
      <c r="AC726" s="57">
        <v>0.97282999999999997</v>
      </c>
      <c r="AD726" s="57">
        <v>0.96556299999999995</v>
      </c>
      <c r="AE726" s="57">
        <v>1.02807</v>
      </c>
      <c r="AF726" s="57">
        <v>0.97083399999999997</v>
      </c>
      <c r="AG726" s="57">
        <v>0.97083399999999997</v>
      </c>
      <c r="AH726" s="57">
        <v>1.0439099999999999</v>
      </c>
      <c r="AI726" s="57">
        <v>1.0439099999999999</v>
      </c>
      <c r="AJ726" s="57">
        <v>0.99770199999999998</v>
      </c>
      <c r="AK726" s="57">
        <v>0.99770199999999998</v>
      </c>
      <c r="AL726" s="57">
        <v>1.083518</v>
      </c>
      <c r="AM726" s="57">
        <v>0.97282999999999997</v>
      </c>
      <c r="AN726" s="57">
        <v>0.97282999999999997</v>
      </c>
      <c r="AO726" s="57">
        <v>0.98162400000000005</v>
      </c>
      <c r="AP726" s="57">
        <v>1.042754</v>
      </c>
      <c r="AQ726" s="57">
        <v>1.042754</v>
      </c>
      <c r="AR726" s="57">
        <v>0.97083799999999998</v>
      </c>
      <c r="AS726" s="57">
        <v>0.97083799999999998</v>
      </c>
      <c r="AT726" s="57">
        <v>1.0124869999999999</v>
      </c>
    </row>
    <row r="727" spans="1:46" x14ac:dyDescent="0.25">
      <c r="A727" s="65">
        <v>2021</v>
      </c>
      <c r="B727" s="65">
        <v>12</v>
      </c>
      <c r="C727" s="63">
        <v>31</v>
      </c>
      <c r="D727" s="64">
        <v>6</v>
      </c>
      <c r="E727" s="5">
        <v>1.0368980000000001</v>
      </c>
      <c r="F727" s="57">
        <v>1.0368980000000001</v>
      </c>
      <c r="G727" s="57">
        <v>0.97516400000000003</v>
      </c>
      <c r="H727" s="57">
        <v>0.97516700000000001</v>
      </c>
      <c r="I727" s="57">
        <v>0.97788600000000003</v>
      </c>
      <c r="J727" s="57">
        <v>0.97788600000000003</v>
      </c>
      <c r="K727" s="57">
        <v>0.98162400000000005</v>
      </c>
      <c r="L727" s="57">
        <v>0.98162400000000005</v>
      </c>
      <c r="M727" s="57">
        <v>1.0439099999999999</v>
      </c>
      <c r="N727" s="57">
        <v>1.0439099999999999</v>
      </c>
      <c r="O727" s="57">
        <v>1.0124869999999999</v>
      </c>
      <c r="P727" s="57">
        <v>1.0124869999999999</v>
      </c>
      <c r="Q727" s="57">
        <v>1.017326</v>
      </c>
      <c r="R727" s="57">
        <v>1.0124869999999999</v>
      </c>
      <c r="S727" s="57">
        <v>1.0124869999999999</v>
      </c>
      <c r="T727" s="57">
        <v>1.0368980000000001</v>
      </c>
      <c r="U727" s="57">
        <v>1.0368980000000001</v>
      </c>
      <c r="V727" s="57">
        <v>1.083518</v>
      </c>
      <c r="W727" s="57">
        <v>1.0945860000000001</v>
      </c>
      <c r="X727" s="57">
        <v>1.0945860000000001</v>
      </c>
      <c r="Y727" s="57">
        <v>1.0992580000000001</v>
      </c>
      <c r="Z727" s="57">
        <v>1.0992580000000001</v>
      </c>
      <c r="AA727" s="57">
        <v>0.98162400000000005</v>
      </c>
      <c r="AB727" s="57">
        <v>0.98162400000000005</v>
      </c>
      <c r="AC727" s="57">
        <v>0.97282999999999997</v>
      </c>
      <c r="AD727" s="57">
        <v>0.96556299999999995</v>
      </c>
      <c r="AE727" s="57">
        <v>1.02807</v>
      </c>
      <c r="AF727" s="57">
        <v>0.97083399999999997</v>
      </c>
      <c r="AG727" s="57">
        <v>0.97083399999999997</v>
      </c>
      <c r="AH727" s="57">
        <v>1.0439099999999999</v>
      </c>
      <c r="AI727" s="57">
        <v>1.0439099999999999</v>
      </c>
      <c r="AJ727" s="57">
        <v>0.99770199999999998</v>
      </c>
      <c r="AK727" s="57">
        <v>0.99770199999999998</v>
      </c>
      <c r="AL727" s="57">
        <v>1.083518</v>
      </c>
      <c r="AM727" s="57">
        <v>0.97282999999999997</v>
      </c>
      <c r="AN727" s="57">
        <v>0.97282999999999997</v>
      </c>
      <c r="AO727" s="57">
        <v>0.98162400000000005</v>
      </c>
      <c r="AP727" s="57">
        <v>1.042754</v>
      </c>
      <c r="AQ727" s="57">
        <v>1.042754</v>
      </c>
      <c r="AR727" s="57">
        <v>0.97083799999999998</v>
      </c>
      <c r="AS727" s="57">
        <v>0.97083799999999998</v>
      </c>
      <c r="AT727" s="57">
        <v>1.0124869999999999</v>
      </c>
    </row>
    <row r="728" spans="1:46" x14ac:dyDescent="0.25">
      <c r="A728" s="65">
        <v>2021</v>
      </c>
      <c r="B728" s="65">
        <v>12</v>
      </c>
      <c r="C728" s="63">
        <v>31</v>
      </c>
      <c r="D728" s="64">
        <v>7</v>
      </c>
      <c r="E728" s="5">
        <v>1.0368980000000001</v>
      </c>
      <c r="F728" s="57">
        <v>1.0368980000000001</v>
      </c>
      <c r="G728" s="57">
        <v>0.97516400000000003</v>
      </c>
      <c r="H728" s="57">
        <v>0.97516700000000001</v>
      </c>
      <c r="I728" s="57">
        <v>0.97788600000000003</v>
      </c>
      <c r="J728" s="57">
        <v>0.97788600000000003</v>
      </c>
      <c r="K728" s="57">
        <v>0.98162400000000005</v>
      </c>
      <c r="L728" s="57">
        <v>0.98162400000000005</v>
      </c>
      <c r="M728" s="57">
        <v>1.0439099999999999</v>
      </c>
      <c r="N728" s="57">
        <v>1.0439099999999999</v>
      </c>
      <c r="O728" s="57">
        <v>1.0124869999999999</v>
      </c>
      <c r="P728" s="57">
        <v>1.0124869999999999</v>
      </c>
      <c r="Q728" s="57">
        <v>1.017326</v>
      </c>
      <c r="R728" s="57">
        <v>1.0124869999999999</v>
      </c>
      <c r="S728" s="57">
        <v>1.0124869999999999</v>
      </c>
      <c r="T728" s="57">
        <v>1.0368980000000001</v>
      </c>
      <c r="U728" s="57">
        <v>1.0368980000000001</v>
      </c>
      <c r="V728" s="57">
        <v>1.083518</v>
      </c>
      <c r="W728" s="57">
        <v>1.0945860000000001</v>
      </c>
      <c r="X728" s="57">
        <v>1.0945860000000001</v>
      </c>
      <c r="Y728" s="57">
        <v>1.0992580000000001</v>
      </c>
      <c r="Z728" s="57">
        <v>1.0992580000000001</v>
      </c>
      <c r="AA728" s="57">
        <v>0.98162400000000005</v>
      </c>
      <c r="AB728" s="57">
        <v>0.98162400000000005</v>
      </c>
      <c r="AC728" s="57">
        <v>0.97282999999999997</v>
      </c>
      <c r="AD728" s="57">
        <v>0.96556299999999995</v>
      </c>
      <c r="AE728" s="57">
        <v>1.02807</v>
      </c>
      <c r="AF728" s="57">
        <v>0.97083399999999997</v>
      </c>
      <c r="AG728" s="57">
        <v>0.97083399999999997</v>
      </c>
      <c r="AH728" s="57">
        <v>1.0439099999999999</v>
      </c>
      <c r="AI728" s="57">
        <v>1.0439099999999999</v>
      </c>
      <c r="AJ728" s="57">
        <v>0.99770199999999998</v>
      </c>
      <c r="AK728" s="57">
        <v>0.99770199999999998</v>
      </c>
      <c r="AL728" s="57">
        <v>1.083518</v>
      </c>
      <c r="AM728" s="57">
        <v>0.97282999999999997</v>
      </c>
      <c r="AN728" s="57">
        <v>0.97282999999999997</v>
      </c>
      <c r="AO728" s="57">
        <v>0.98162400000000005</v>
      </c>
      <c r="AP728" s="57">
        <v>1.042754</v>
      </c>
      <c r="AQ728" s="57">
        <v>1.042754</v>
      </c>
      <c r="AR728" s="57">
        <v>0.97083799999999998</v>
      </c>
      <c r="AS728" s="57">
        <v>0.97083799999999998</v>
      </c>
      <c r="AT728" s="57">
        <v>1.0124869999999999</v>
      </c>
    </row>
    <row r="729" spans="1:46" x14ac:dyDescent="0.25">
      <c r="A729" s="65">
        <v>2021</v>
      </c>
      <c r="B729" s="65">
        <v>12</v>
      </c>
      <c r="C729" s="63">
        <v>31</v>
      </c>
      <c r="D729" s="64">
        <v>8</v>
      </c>
      <c r="E729" s="5">
        <v>1.0368980000000001</v>
      </c>
      <c r="F729" s="57">
        <v>1.0368980000000001</v>
      </c>
      <c r="G729" s="57">
        <v>0.97516400000000003</v>
      </c>
      <c r="H729" s="57">
        <v>0.97516700000000001</v>
      </c>
      <c r="I729" s="57">
        <v>0.97788600000000003</v>
      </c>
      <c r="J729" s="57">
        <v>0.97788600000000003</v>
      </c>
      <c r="K729" s="57">
        <v>0.98162400000000005</v>
      </c>
      <c r="L729" s="57">
        <v>0.98162400000000005</v>
      </c>
      <c r="M729" s="57">
        <v>1.0439099999999999</v>
      </c>
      <c r="N729" s="57">
        <v>1.0439099999999999</v>
      </c>
      <c r="O729" s="57">
        <v>1.0124869999999999</v>
      </c>
      <c r="P729" s="57">
        <v>1.0124869999999999</v>
      </c>
      <c r="Q729" s="57">
        <v>1.017326</v>
      </c>
      <c r="R729" s="57">
        <v>1.0124869999999999</v>
      </c>
      <c r="S729" s="57">
        <v>1.0124869999999999</v>
      </c>
      <c r="T729" s="57">
        <v>1.0368980000000001</v>
      </c>
      <c r="U729" s="57">
        <v>1.0368980000000001</v>
      </c>
      <c r="V729" s="57">
        <v>1.083518</v>
      </c>
      <c r="W729" s="57">
        <v>1.0945860000000001</v>
      </c>
      <c r="X729" s="57">
        <v>1.0945860000000001</v>
      </c>
      <c r="Y729" s="57">
        <v>1.0992580000000001</v>
      </c>
      <c r="Z729" s="57">
        <v>1.0992580000000001</v>
      </c>
      <c r="AA729" s="57">
        <v>0.98162400000000005</v>
      </c>
      <c r="AB729" s="57">
        <v>0.98162400000000005</v>
      </c>
      <c r="AC729" s="57">
        <v>0.97282999999999997</v>
      </c>
      <c r="AD729" s="57">
        <v>0.96556299999999995</v>
      </c>
      <c r="AE729" s="57">
        <v>1.02807</v>
      </c>
      <c r="AF729" s="57">
        <v>0.97083399999999997</v>
      </c>
      <c r="AG729" s="57">
        <v>0.97083399999999997</v>
      </c>
      <c r="AH729" s="57">
        <v>1.0439099999999999</v>
      </c>
      <c r="AI729" s="57">
        <v>1.0439099999999999</v>
      </c>
      <c r="AJ729" s="57">
        <v>0.99770199999999998</v>
      </c>
      <c r="AK729" s="57">
        <v>0.99770199999999998</v>
      </c>
      <c r="AL729" s="57">
        <v>1.083518</v>
      </c>
      <c r="AM729" s="57">
        <v>0.97282999999999997</v>
      </c>
      <c r="AN729" s="57">
        <v>0.97282999999999997</v>
      </c>
      <c r="AO729" s="57">
        <v>0.98162400000000005</v>
      </c>
      <c r="AP729" s="57">
        <v>1.042754</v>
      </c>
      <c r="AQ729" s="57">
        <v>1.042754</v>
      </c>
      <c r="AR729" s="57">
        <v>0.97083799999999998</v>
      </c>
      <c r="AS729" s="57">
        <v>0.97083799999999998</v>
      </c>
      <c r="AT729" s="57">
        <v>1.0124869999999999</v>
      </c>
    </row>
    <row r="730" spans="1:46" x14ac:dyDescent="0.25">
      <c r="A730" s="65">
        <v>2021</v>
      </c>
      <c r="B730" s="65">
        <v>12</v>
      </c>
      <c r="C730" s="63">
        <v>31</v>
      </c>
      <c r="D730" s="64">
        <v>9</v>
      </c>
      <c r="E730" s="5">
        <v>1.0368980000000001</v>
      </c>
      <c r="F730" s="57">
        <v>1.0368980000000001</v>
      </c>
      <c r="G730" s="57">
        <v>0.97516400000000003</v>
      </c>
      <c r="H730" s="57">
        <v>0.97516700000000001</v>
      </c>
      <c r="I730" s="57">
        <v>0.97788600000000003</v>
      </c>
      <c r="J730" s="57">
        <v>0.97788600000000003</v>
      </c>
      <c r="K730" s="57">
        <v>0.98162400000000005</v>
      </c>
      <c r="L730" s="57">
        <v>0.98162400000000005</v>
      </c>
      <c r="M730" s="57">
        <v>1.0439099999999999</v>
      </c>
      <c r="N730" s="57">
        <v>1.0439099999999999</v>
      </c>
      <c r="O730" s="57">
        <v>1.0124869999999999</v>
      </c>
      <c r="P730" s="57">
        <v>1.0124869999999999</v>
      </c>
      <c r="Q730" s="57">
        <v>1.017326</v>
      </c>
      <c r="R730" s="57">
        <v>1.0124869999999999</v>
      </c>
      <c r="S730" s="57">
        <v>1.0124869999999999</v>
      </c>
      <c r="T730" s="57">
        <v>1.0368980000000001</v>
      </c>
      <c r="U730" s="57">
        <v>1.0368980000000001</v>
      </c>
      <c r="V730" s="57">
        <v>1.083518</v>
      </c>
      <c r="W730" s="57">
        <v>1.0945860000000001</v>
      </c>
      <c r="X730" s="57">
        <v>1.0945860000000001</v>
      </c>
      <c r="Y730" s="57">
        <v>1.0992580000000001</v>
      </c>
      <c r="Z730" s="57">
        <v>1.0992580000000001</v>
      </c>
      <c r="AA730" s="57">
        <v>0.98162400000000005</v>
      </c>
      <c r="AB730" s="57">
        <v>0.98162400000000005</v>
      </c>
      <c r="AC730" s="57">
        <v>0.97282999999999997</v>
      </c>
      <c r="AD730" s="57">
        <v>0.96556299999999995</v>
      </c>
      <c r="AE730" s="57">
        <v>1.02807</v>
      </c>
      <c r="AF730" s="57">
        <v>0.97083399999999997</v>
      </c>
      <c r="AG730" s="57">
        <v>0.97083399999999997</v>
      </c>
      <c r="AH730" s="57">
        <v>1.0439099999999999</v>
      </c>
      <c r="AI730" s="57">
        <v>1.0439099999999999</v>
      </c>
      <c r="AJ730" s="57">
        <v>0.99770199999999998</v>
      </c>
      <c r="AK730" s="57">
        <v>0.99770199999999998</v>
      </c>
      <c r="AL730" s="57">
        <v>1.083518</v>
      </c>
      <c r="AM730" s="57">
        <v>0.97282999999999997</v>
      </c>
      <c r="AN730" s="57">
        <v>0.97282999999999997</v>
      </c>
      <c r="AO730" s="57">
        <v>0.98162400000000005</v>
      </c>
      <c r="AP730" s="57">
        <v>1.042754</v>
      </c>
      <c r="AQ730" s="57">
        <v>1.042754</v>
      </c>
      <c r="AR730" s="57">
        <v>0.97083799999999998</v>
      </c>
      <c r="AS730" s="57">
        <v>0.97083799999999998</v>
      </c>
      <c r="AT730" s="57">
        <v>1.0124869999999999</v>
      </c>
    </row>
    <row r="731" spans="1:46" x14ac:dyDescent="0.25">
      <c r="A731" s="65">
        <v>2021</v>
      </c>
      <c r="B731" s="65">
        <v>12</v>
      </c>
      <c r="C731" s="63">
        <v>31</v>
      </c>
      <c r="D731" s="64">
        <v>10</v>
      </c>
      <c r="E731" s="5">
        <v>1.0368980000000001</v>
      </c>
      <c r="F731" s="57">
        <v>1.0368980000000001</v>
      </c>
      <c r="G731" s="57">
        <v>0.97516400000000003</v>
      </c>
      <c r="H731" s="57">
        <v>0.97516700000000001</v>
      </c>
      <c r="I731" s="57">
        <v>0.97788600000000003</v>
      </c>
      <c r="J731" s="57">
        <v>0.97788600000000003</v>
      </c>
      <c r="K731" s="57">
        <v>0.98162400000000005</v>
      </c>
      <c r="L731" s="57">
        <v>0.98162400000000005</v>
      </c>
      <c r="M731" s="57">
        <v>1.0439099999999999</v>
      </c>
      <c r="N731" s="57">
        <v>1.0439099999999999</v>
      </c>
      <c r="O731" s="57">
        <v>1.0124869999999999</v>
      </c>
      <c r="P731" s="57">
        <v>1.0124869999999999</v>
      </c>
      <c r="Q731" s="57">
        <v>1.017326</v>
      </c>
      <c r="R731" s="57">
        <v>1.0124869999999999</v>
      </c>
      <c r="S731" s="57">
        <v>1.0124869999999999</v>
      </c>
      <c r="T731" s="57">
        <v>1.0368980000000001</v>
      </c>
      <c r="U731" s="57">
        <v>1.0368980000000001</v>
      </c>
      <c r="V731" s="57">
        <v>1.083518</v>
      </c>
      <c r="W731" s="57">
        <v>1.0945860000000001</v>
      </c>
      <c r="X731" s="57">
        <v>1.0945860000000001</v>
      </c>
      <c r="Y731" s="57">
        <v>1.0992580000000001</v>
      </c>
      <c r="Z731" s="57">
        <v>1.0992580000000001</v>
      </c>
      <c r="AA731" s="57">
        <v>0.98162400000000005</v>
      </c>
      <c r="AB731" s="57">
        <v>0.98162400000000005</v>
      </c>
      <c r="AC731" s="57">
        <v>0.97282999999999997</v>
      </c>
      <c r="AD731" s="57">
        <v>0.96556299999999995</v>
      </c>
      <c r="AE731" s="57">
        <v>1.02807</v>
      </c>
      <c r="AF731" s="57">
        <v>0.97083399999999997</v>
      </c>
      <c r="AG731" s="57">
        <v>0.97083399999999997</v>
      </c>
      <c r="AH731" s="57">
        <v>1.0439099999999999</v>
      </c>
      <c r="AI731" s="57">
        <v>1.0439099999999999</v>
      </c>
      <c r="AJ731" s="57">
        <v>0.99770199999999998</v>
      </c>
      <c r="AK731" s="57">
        <v>0.99770199999999998</v>
      </c>
      <c r="AL731" s="57">
        <v>1.083518</v>
      </c>
      <c r="AM731" s="57">
        <v>0.97282999999999997</v>
      </c>
      <c r="AN731" s="57">
        <v>0.97282999999999997</v>
      </c>
      <c r="AO731" s="57">
        <v>0.98162400000000005</v>
      </c>
      <c r="AP731" s="57">
        <v>1.042754</v>
      </c>
      <c r="AQ731" s="57">
        <v>1.042754</v>
      </c>
      <c r="AR731" s="57">
        <v>0.97083799999999998</v>
      </c>
      <c r="AS731" s="57">
        <v>0.97083799999999998</v>
      </c>
      <c r="AT731" s="57">
        <v>1.0124869999999999</v>
      </c>
    </row>
    <row r="732" spans="1:46" x14ac:dyDescent="0.25">
      <c r="A732" s="65">
        <v>2021</v>
      </c>
      <c r="B732" s="65">
        <v>12</v>
      </c>
      <c r="C732" s="63">
        <v>31</v>
      </c>
      <c r="D732" s="64">
        <v>11</v>
      </c>
      <c r="E732" s="5">
        <v>1.0368980000000001</v>
      </c>
      <c r="F732" s="57">
        <v>1.0368980000000001</v>
      </c>
      <c r="G732" s="57">
        <v>0.97516400000000003</v>
      </c>
      <c r="H732" s="57">
        <v>0.97516700000000001</v>
      </c>
      <c r="I732" s="57">
        <v>0.97788600000000003</v>
      </c>
      <c r="J732" s="57">
        <v>0.97788600000000003</v>
      </c>
      <c r="K732" s="57">
        <v>0.98162400000000005</v>
      </c>
      <c r="L732" s="57">
        <v>0.98162400000000005</v>
      </c>
      <c r="M732" s="57">
        <v>1.0439099999999999</v>
      </c>
      <c r="N732" s="57">
        <v>1.0439099999999999</v>
      </c>
      <c r="O732" s="57">
        <v>1.0124869999999999</v>
      </c>
      <c r="P732" s="57">
        <v>1.0124869999999999</v>
      </c>
      <c r="Q732" s="57">
        <v>1.017326</v>
      </c>
      <c r="R732" s="57">
        <v>1.0124869999999999</v>
      </c>
      <c r="S732" s="57">
        <v>1.0124869999999999</v>
      </c>
      <c r="T732" s="57">
        <v>1.0368980000000001</v>
      </c>
      <c r="U732" s="57">
        <v>1.0368980000000001</v>
      </c>
      <c r="V732" s="57">
        <v>1.083518</v>
      </c>
      <c r="W732" s="57">
        <v>1.0945860000000001</v>
      </c>
      <c r="X732" s="57">
        <v>1.0945860000000001</v>
      </c>
      <c r="Y732" s="57">
        <v>1.0992580000000001</v>
      </c>
      <c r="Z732" s="57">
        <v>1.0992580000000001</v>
      </c>
      <c r="AA732" s="57">
        <v>0.98162400000000005</v>
      </c>
      <c r="AB732" s="57">
        <v>0.98162400000000005</v>
      </c>
      <c r="AC732" s="57">
        <v>0.97282999999999997</v>
      </c>
      <c r="AD732" s="57">
        <v>0.96556299999999995</v>
      </c>
      <c r="AE732" s="57">
        <v>1.02807</v>
      </c>
      <c r="AF732" s="57">
        <v>0.97083399999999997</v>
      </c>
      <c r="AG732" s="57">
        <v>0.97083399999999997</v>
      </c>
      <c r="AH732" s="57">
        <v>1.0439099999999999</v>
      </c>
      <c r="AI732" s="57">
        <v>1.0439099999999999</v>
      </c>
      <c r="AJ732" s="57">
        <v>0.99770199999999998</v>
      </c>
      <c r="AK732" s="57">
        <v>0.99770199999999998</v>
      </c>
      <c r="AL732" s="57">
        <v>1.083518</v>
      </c>
      <c r="AM732" s="57">
        <v>0.97282999999999997</v>
      </c>
      <c r="AN732" s="57">
        <v>0.97282999999999997</v>
      </c>
      <c r="AO732" s="57">
        <v>0.98162400000000005</v>
      </c>
      <c r="AP732" s="57">
        <v>1.042754</v>
      </c>
      <c r="AQ732" s="57">
        <v>1.042754</v>
      </c>
      <c r="AR732" s="57">
        <v>0.97083799999999998</v>
      </c>
      <c r="AS732" s="57">
        <v>0.97083799999999998</v>
      </c>
      <c r="AT732" s="57">
        <v>1.0124869999999999</v>
      </c>
    </row>
    <row r="733" spans="1:46" x14ac:dyDescent="0.25">
      <c r="A733" s="65">
        <v>2021</v>
      </c>
      <c r="B733" s="65">
        <v>12</v>
      </c>
      <c r="C733" s="63">
        <v>31</v>
      </c>
      <c r="D733" s="64">
        <v>12</v>
      </c>
      <c r="E733" s="5">
        <v>1.0368980000000001</v>
      </c>
      <c r="F733" s="57">
        <v>1.0368980000000001</v>
      </c>
      <c r="G733" s="57">
        <v>0.97516400000000003</v>
      </c>
      <c r="H733" s="57">
        <v>0.97516700000000001</v>
      </c>
      <c r="I733" s="57">
        <v>0.97788600000000003</v>
      </c>
      <c r="J733" s="57">
        <v>0.97788600000000003</v>
      </c>
      <c r="K733" s="57">
        <v>0.98162400000000005</v>
      </c>
      <c r="L733" s="57">
        <v>0.98162400000000005</v>
      </c>
      <c r="M733" s="57">
        <v>1.0439099999999999</v>
      </c>
      <c r="N733" s="57">
        <v>1.0439099999999999</v>
      </c>
      <c r="O733" s="57">
        <v>1.0124869999999999</v>
      </c>
      <c r="P733" s="57">
        <v>1.0124869999999999</v>
      </c>
      <c r="Q733" s="57">
        <v>1.017326</v>
      </c>
      <c r="R733" s="57">
        <v>1.0124869999999999</v>
      </c>
      <c r="S733" s="57">
        <v>1.0124869999999999</v>
      </c>
      <c r="T733" s="57">
        <v>1.0368980000000001</v>
      </c>
      <c r="U733" s="57">
        <v>1.0368980000000001</v>
      </c>
      <c r="V733" s="57">
        <v>1.083518</v>
      </c>
      <c r="W733" s="57">
        <v>1.0945860000000001</v>
      </c>
      <c r="X733" s="57">
        <v>1.0945860000000001</v>
      </c>
      <c r="Y733" s="57">
        <v>1.0992580000000001</v>
      </c>
      <c r="Z733" s="57">
        <v>1.0992580000000001</v>
      </c>
      <c r="AA733" s="57">
        <v>0.98162400000000005</v>
      </c>
      <c r="AB733" s="57">
        <v>0.98162400000000005</v>
      </c>
      <c r="AC733" s="57">
        <v>0.97282999999999997</v>
      </c>
      <c r="AD733" s="57">
        <v>0.96556299999999995</v>
      </c>
      <c r="AE733" s="57">
        <v>1.02807</v>
      </c>
      <c r="AF733" s="57">
        <v>0.97083399999999997</v>
      </c>
      <c r="AG733" s="57">
        <v>0.97083399999999997</v>
      </c>
      <c r="AH733" s="57">
        <v>1.0439099999999999</v>
      </c>
      <c r="AI733" s="57">
        <v>1.0439099999999999</v>
      </c>
      <c r="AJ733" s="57">
        <v>0.99770199999999998</v>
      </c>
      <c r="AK733" s="57">
        <v>0.99770199999999998</v>
      </c>
      <c r="AL733" s="57">
        <v>1.083518</v>
      </c>
      <c r="AM733" s="57">
        <v>0.97282999999999997</v>
      </c>
      <c r="AN733" s="57">
        <v>0.97282999999999997</v>
      </c>
      <c r="AO733" s="57">
        <v>0.98162400000000005</v>
      </c>
      <c r="AP733" s="57">
        <v>1.042754</v>
      </c>
      <c r="AQ733" s="57">
        <v>1.042754</v>
      </c>
      <c r="AR733" s="57">
        <v>0.97083799999999998</v>
      </c>
      <c r="AS733" s="57">
        <v>0.97083799999999998</v>
      </c>
      <c r="AT733" s="57">
        <v>1.0124869999999999</v>
      </c>
    </row>
    <row r="734" spans="1:46" x14ac:dyDescent="0.25">
      <c r="A734" s="65">
        <v>2021</v>
      </c>
      <c r="B734" s="65">
        <v>12</v>
      </c>
      <c r="C734" s="63">
        <v>31</v>
      </c>
      <c r="D734" s="64">
        <v>13</v>
      </c>
      <c r="E734" s="5">
        <v>1.0368980000000001</v>
      </c>
      <c r="F734" s="57">
        <v>1.0368980000000001</v>
      </c>
      <c r="G734" s="57">
        <v>0.97516400000000003</v>
      </c>
      <c r="H734" s="57">
        <v>0.97516700000000001</v>
      </c>
      <c r="I734" s="57">
        <v>0.97788600000000003</v>
      </c>
      <c r="J734" s="57">
        <v>0.97788600000000003</v>
      </c>
      <c r="K734" s="57">
        <v>0.98162400000000005</v>
      </c>
      <c r="L734" s="57">
        <v>0.98162400000000005</v>
      </c>
      <c r="M734" s="57">
        <v>1.0439099999999999</v>
      </c>
      <c r="N734" s="57">
        <v>1.0439099999999999</v>
      </c>
      <c r="O734" s="57">
        <v>1.0124869999999999</v>
      </c>
      <c r="P734" s="57">
        <v>1.0124869999999999</v>
      </c>
      <c r="Q734" s="57">
        <v>1.017326</v>
      </c>
      <c r="R734" s="57">
        <v>1.0124869999999999</v>
      </c>
      <c r="S734" s="57">
        <v>1.0124869999999999</v>
      </c>
      <c r="T734" s="57">
        <v>1.0368980000000001</v>
      </c>
      <c r="U734" s="57">
        <v>1.0368980000000001</v>
      </c>
      <c r="V734" s="57">
        <v>1.083518</v>
      </c>
      <c r="W734" s="57">
        <v>1.0945860000000001</v>
      </c>
      <c r="X734" s="57">
        <v>1.0945860000000001</v>
      </c>
      <c r="Y734" s="57">
        <v>1.0992580000000001</v>
      </c>
      <c r="Z734" s="57">
        <v>1.0992580000000001</v>
      </c>
      <c r="AA734" s="57">
        <v>0.98162400000000005</v>
      </c>
      <c r="AB734" s="57">
        <v>0.98162400000000005</v>
      </c>
      <c r="AC734" s="57">
        <v>0.97282999999999997</v>
      </c>
      <c r="AD734" s="57">
        <v>0.96556299999999995</v>
      </c>
      <c r="AE734" s="57">
        <v>1.02807</v>
      </c>
      <c r="AF734" s="57">
        <v>0.97083399999999997</v>
      </c>
      <c r="AG734" s="57">
        <v>0.97083399999999997</v>
      </c>
      <c r="AH734" s="57">
        <v>1.0439099999999999</v>
      </c>
      <c r="AI734" s="57">
        <v>1.0439099999999999</v>
      </c>
      <c r="AJ734" s="57">
        <v>0.99770199999999998</v>
      </c>
      <c r="AK734" s="57">
        <v>0.99770199999999998</v>
      </c>
      <c r="AL734" s="57">
        <v>1.083518</v>
      </c>
      <c r="AM734" s="57">
        <v>0.97282999999999997</v>
      </c>
      <c r="AN734" s="57">
        <v>0.97282999999999997</v>
      </c>
      <c r="AO734" s="57">
        <v>0.98162400000000005</v>
      </c>
      <c r="AP734" s="57">
        <v>1.042754</v>
      </c>
      <c r="AQ734" s="57">
        <v>1.042754</v>
      </c>
      <c r="AR734" s="57">
        <v>0.97083799999999998</v>
      </c>
      <c r="AS734" s="57">
        <v>0.97083799999999998</v>
      </c>
      <c r="AT734" s="57">
        <v>1.0124869999999999</v>
      </c>
    </row>
    <row r="735" spans="1:46" x14ac:dyDescent="0.25">
      <c r="A735" s="65">
        <v>2021</v>
      </c>
      <c r="B735" s="65">
        <v>12</v>
      </c>
      <c r="C735" s="63">
        <v>31</v>
      </c>
      <c r="D735" s="64">
        <v>14</v>
      </c>
      <c r="E735" s="5">
        <v>1.0368980000000001</v>
      </c>
      <c r="F735" s="57">
        <v>1.0368980000000001</v>
      </c>
      <c r="G735" s="57">
        <v>0.97516400000000003</v>
      </c>
      <c r="H735" s="57">
        <v>0.97516700000000001</v>
      </c>
      <c r="I735" s="57">
        <v>0.97788600000000003</v>
      </c>
      <c r="J735" s="57">
        <v>0.97788600000000003</v>
      </c>
      <c r="K735" s="57">
        <v>0.98162400000000005</v>
      </c>
      <c r="L735" s="57">
        <v>0.98162400000000005</v>
      </c>
      <c r="M735" s="57">
        <v>1.0439099999999999</v>
      </c>
      <c r="N735" s="57">
        <v>1.0439099999999999</v>
      </c>
      <c r="O735" s="57">
        <v>1.0124869999999999</v>
      </c>
      <c r="P735" s="57">
        <v>1.0124869999999999</v>
      </c>
      <c r="Q735" s="57">
        <v>1.017326</v>
      </c>
      <c r="R735" s="57">
        <v>1.0124869999999999</v>
      </c>
      <c r="S735" s="57">
        <v>1.0124869999999999</v>
      </c>
      <c r="T735" s="57">
        <v>1.0368980000000001</v>
      </c>
      <c r="U735" s="57">
        <v>1.0368980000000001</v>
      </c>
      <c r="V735" s="57">
        <v>1.083518</v>
      </c>
      <c r="W735" s="57">
        <v>1.0945860000000001</v>
      </c>
      <c r="X735" s="57">
        <v>1.0945860000000001</v>
      </c>
      <c r="Y735" s="57">
        <v>1.0992580000000001</v>
      </c>
      <c r="Z735" s="57">
        <v>1.0992580000000001</v>
      </c>
      <c r="AA735" s="57">
        <v>0.98162400000000005</v>
      </c>
      <c r="AB735" s="57">
        <v>0.98162400000000005</v>
      </c>
      <c r="AC735" s="57">
        <v>0.97282999999999997</v>
      </c>
      <c r="AD735" s="57">
        <v>0.96556299999999995</v>
      </c>
      <c r="AE735" s="57">
        <v>1.02807</v>
      </c>
      <c r="AF735" s="57">
        <v>0.97083399999999997</v>
      </c>
      <c r="AG735" s="57">
        <v>0.97083399999999997</v>
      </c>
      <c r="AH735" s="57">
        <v>1.0439099999999999</v>
      </c>
      <c r="AI735" s="57">
        <v>1.0439099999999999</v>
      </c>
      <c r="AJ735" s="57">
        <v>0.99770199999999998</v>
      </c>
      <c r="AK735" s="57">
        <v>0.99770199999999998</v>
      </c>
      <c r="AL735" s="57">
        <v>1.083518</v>
      </c>
      <c r="AM735" s="57">
        <v>0.97282999999999997</v>
      </c>
      <c r="AN735" s="57">
        <v>0.97282999999999997</v>
      </c>
      <c r="AO735" s="57">
        <v>0.98162400000000005</v>
      </c>
      <c r="AP735" s="57">
        <v>1.042754</v>
      </c>
      <c r="AQ735" s="57">
        <v>1.042754</v>
      </c>
      <c r="AR735" s="57">
        <v>0.97083799999999998</v>
      </c>
      <c r="AS735" s="57">
        <v>0.97083799999999998</v>
      </c>
      <c r="AT735" s="57">
        <v>1.0124869999999999</v>
      </c>
    </row>
    <row r="736" spans="1:46" x14ac:dyDescent="0.25">
      <c r="A736" s="65">
        <v>2021</v>
      </c>
      <c r="B736" s="65">
        <v>12</v>
      </c>
      <c r="C736" s="63">
        <v>31</v>
      </c>
      <c r="D736" s="64">
        <v>15</v>
      </c>
      <c r="E736" s="5">
        <v>1.0368980000000001</v>
      </c>
      <c r="F736" s="57">
        <v>1.0368980000000001</v>
      </c>
      <c r="G736" s="57">
        <v>0.97516400000000003</v>
      </c>
      <c r="H736" s="57">
        <v>0.97516700000000001</v>
      </c>
      <c r="I736" s="57">
        <v>0.97788600000000003</v>
      </c>
      <c r="J736" s="57">
        <v>0.97788600000000003</v>
      </c>
      <c r="K736" s="57">
        <v>0.98162400000000005</v>
      </c>
      <c r="L736" s="57">
        <v>0.98162400000000005</v>
      </c>
      <c r="M736" s="57">
        <v>1.0439099999999999</v>
      </c>
      <c r="N736" s="57">
        <v>1.0439099999999999</v>
      </c>
      <c r="O736" s="57">
        <v>1.0124869999999999</v>
      </c>
      <c r="P736" s="57">
        <v>1.0124869999999999</v>
      </c>
      <c r="Q736" s="57">
        <v>1.017326</v>
      </c>
      <c r="R736" s="57">
        <v>1.0124869999999999</v>
      </c>
      <c r="S736" s="57">
        <v>1.0124869999999999</v>
      </c>
      <c r="T736" s="57">
        <v>1.0368980000000001</v>
      </c>
      <c r="U736" s="57">
        <v>1.0368980000000001</v>
      </c>
      <c r="V736" s="57">
        <v>1.083518</v>
      </c>
      <c r="W736" s="57">
        <v>1.0945860000000001</v>
      </c>
      <c r="X736" s="57">
        <v>1.0945860000000001</v>
      </c>
      <c r="Y736" s="57">
        <v>1.0992580000000001</v>
      </c>
      <c r="Z736" s="57">
        <v>1.0992580000000001</v>
      </c>
      <c r="AA736" s="57">
        <v>0.98162400000000005</v>
      </c>
      <c r="AB736" s="57">
        <v>0.98162400000000005</v>
      </c>
      <c r="AC736" s="57">
        <v>0.97282999999999997</v>
      </c>
      <c r="AD736" s="57">
        <v>0.96556299999999995</v>
      </c>
      <c r="AE736" s="57">
        <v>1.02807</v>
      </c>
      <c r="AF736" s="57">
        <v>0.97083399999999997</v>
      </c>
      <c r="AG736" s="57">
        <v>0.97083399999999997</v>
      </c>
      <c r="AH736" s="57">
        <v>1.0439099999999999</v>
      </c>
      <c r="AI736" s="57">
        <v>1.0439099999999999</v>
      </c>
      <c r="AJ736" s="57">
        <v>0.99770199999999998</v>
      </c>
      <c r="AK736" s="57">
        <v>0.99770199999999998</v>
      </c>
      <c r="AL736" s="57">
        <v>1.083518</v>
      </c>
      <c r="AM736" s="57">
        <v>0.97282999999999997</v>
      </c>
      <c r="AN736" s="57">
        <v>0.97282999999999997</v>
      </c>
      <c r="AO736" s="57">
        <v>0.98162400000000005</v>
      </c>
      <c r="AP736" s="57">
        <v>1.042754</v>
      </c>
      <c r="AQ736" s="57">
        <v>1.042754</v>
      </c>
      <c r="AR736" s="57">
        <v>0.97083799999999998</v>
      </c>
      <c r="AS736" s="57">
        <v>0.97083799999999998</v>
      </c>
      <c r="AT736" s="57">
        <v>1.0124869999999999</v>
      </c>
    </row>
    <row r="737" spans="1:46" x14ac:dyDescent="0.25">
      <c r="A737" s="65">
        <v>2021</v>
      </c>
      <c r="B737" s="65">
        <v>12</v>
      </c>
      <c r="C737" s="63">
        <v>31</v>
      </c>
      <c r="D737" s="64">
        <v>16</v>
      </c>
      <c r="E737" s="5">
        <v>1.0368980000000001</v>
      </c>
      <c r="F737" s="57">
        <v>1.0368980000000001</v>
      </c>
      <c r="G737" s="57">
        <v>0.97516400000000003</v>
      </c>
      <c r="H737" s="57">
        <v>0.97516700000000001</v>
      </c>
      <c r="I737" s="57">
        <v>0.97788600000000003</v>
      </c>
      <c r="J737" s="57">
        <v>0.97788600000000003</v>
      </c>
      <c r="K737" s="57">
        <v>0.98162400000000005</v>
      </c>
      <c r="L737" s="57">
        <v>0.98162400000000005</v>
      </c>
      <c r="M737" s="57">
        <v>1.0439099999999999</v>
      </c>
      <c r="N737" s="57">
        <v>1.0439099999999999</v>
      </c>
      <c r="O737" s="57">
        <v>1.0124869999999999</v>
      </c>
      <c r="P737" s="57">
        <v>1.0124869999999999</v>
      </c>
      <c r="Q737" s="57">
        <v>1.017326</v>
      </c>
      <c r="R737" s="57">
        <v>1.0124869999999999</v>
      </c>
      <c r="S737" s="57">
        <v>1.0124869999999999</v>
      </c>
      <c r="T737" s="57">
        <v>1.0368980000000001</v>
      </c>
      <c r="U737" s="57">
        <v>1.0368980000000001</v>
      </c>
      <c r="V737" s="57">
        <v>1.083518</v>
      </c>
      <c r="W737" s="57">
        <v>1.0945860000000001</v>
      </c>
      <c r="X737" s="57">
        <v>1.0945860000000001</v>
      </c>
      <c r="Y737" s="57">
        <v>1.0992580000000001</v>
      </c>
      <c r="Z737" s="57">
        <v>1.0992580000000001</v>
      </c>
      <c r="AA737" s="57">
        <v>0.98162400000000005</v>
      </c>
      <c r="AB737" s="57">
        <v>0.98162400000000005</v>
      </c>
      <c r="AC737" s="57">
        <v>0.97282999999999997</v>
      </c>
      <c r="AD737" s="57">
        <v>0.96556299999999995</v>
      </c>
      <c r="AE737" s="57">
        <v>1.02807</v>
      </c>
      <c r="AF737" s="57">
        <v>0.97083399999999997</v>
      </c>
      <c r="AG737" s="57">
        <v>0.97083399999999997</v>
      </c>
      <c r="AH737" s="57">
        <v>1.0439099999999999</v>
      </c>
      <c r="AI737" s="57">
        <v>1.0439099999999999</v>
      </c>
      <c r="AJ737" s="57">
        <v>0.99770199999999998</v>
      </c>
      <c r="AK737" s="57">
        <v>0.99770199999999998</v>
      </c>
      <c r="AL737" s="57">
        <v>1.083518</v>
      </c>
      <c r="AM737" s="57">
        <v>0.97282999999999997</v>
      </c>
      <c r="AN737" s="57">
        <v>0.97282999999999997</v>
      </c>
      <c r="AO737" s="57">
        <v>0.98162400000000005</v>
      </c>
      <c r="AP737" s="57">
        <v>1.042754</v>
      </c>
      <c r="AQ737" s="57">
        <v>1.042754</v>
      </c>
      <c r="AR737" s="57">
        <v>0.97083799999999998</v>
      </c>
      <c r="AS737" s="57">
        <v>0.97083799999999998</v>
      </c>
      <c r="AT737" s="57">
        <v>1.0124869999999999</v>
      </c>
    </row>
    <row r="738" spans="1:46" x14ac:dyDescent="0.25">
      <c r="A738" s="65">
        <v>2021</v>
      </c>
      <c r="B738" s="65">
        <v>12</v>
      </c>
      <c r="C738" s="63">
        <v>31</v>
      </c>
      <c r="D738" s="64">
        <v>17</v>
      </c>
      <c r="E738" s="5">
        <v>1.0368980000000001</v>
      </c>
      <c r="F738" s="57">
        <v>1.0368980000000001</v>
      </c>
      <c r="G738" s="57">
        <v>0.97516400000000003</v>
      </c>
      <c r="H738" s="57">
        <v>0.97516700000000001</v>
      </c>
      <c r="I738" s="57">
        <v>0.97788600000000003</v>
      </c>
      <c r="J738" s="57">
        <v>0.97788600000000003</v>
      </c>
      <c r="K738" s="57">
        <v>0.98162400000000005</v>
      </c>
      <c r="L738" s="57">
        <v>0.98162400000000005</v>
      </c>
      <c r="M738" s="57">
        <v>1.0439099999999999</v>
      </c>
      <c r="N738" s="57">
        <v>1.0439099999999999</v>
      </c>
      <c r="O738" s="57">
        <v>1.0124869999999999</v>
      </c>
      <c r="P738" s="57">
        <v>1.0124869999999999</v>
      </c>
      <c r="Q738" s="57">
        <v>1.017326</v>
      </c>
      <c r="R738" s="57">
        <v>1.0124869999999999</v>
      </c>
      <c r="S738" s="57">
        <v>1.0124869999999999</v>
      </c>
      <c r="T738" s="57">
        <v>1.0368980000000001</v>
      </c>
      <c r="U738" s="57">
        <v>1.0368980000000001</v>
      </c>
      <c r="V738" s="57">
        <v>1.083518</v>
      </c>
      <c r="W738" s="57">
        <v>1.0945860000000001</v>
      </c>
      <c r="X738" s="57">
        <v>1.0945860000000001</v>
      </c>
      <c r="Y738" s="57">
        <v>1.0992580000000001</v>
      </c>
      <c r="Z738" s="57">
        <v>1.0992580000000001</v>
      </c>
      <c r="AA738" s="57">
        <v>0.98162400000000005</v>
      </c>
      <c r="AB738" s="57">
        <v>0.98162400000000005</v>
      </c>
      <c r="AC738" s="57">
        <v>0.97282999999999997</v>
      </c>
      <c r="AD738" s="57">
        <v>0.96556299999999995</v>
      </c>
      <c r="AE738" s="57">
        <v>1.02807</v>
      </c>
      <c r="AF738" s="57">
        <v>0.97083399999999997</v>
      </c>
      <c r="AG738" s="57">
        <v>0.97083399999999997</v>
      </c>
      <c r="AH738" s="57">
        <v>1.0439099999999999</v>
      </c>
      <c r="AI738" s="57">
        <v>1.0439099999999999</v>
      </c>
      <c r="AJ738" s="57">
        <v>0.99770199999999998</v>
      </c>
      <c r="AK738" s="57">
        <v>0.99770199999999998</v>
      </c>
      <c r="AL738" s="57">
        <v>1.083518</v>
      </c>
      <c r="AM738" s="57">
        <v>0.97282999999999997</v>
      </c>
      <c r="AN738" s="57">
        <v>0.97282999999999997</v>
      </c>
      <c r="AO738" s="57">
        <v>0.98162400000000005</v>
      </c>
      <c r="AP738" s="57">
        <v>1.042754</v>
      </c>
      <c r="AQ738" s="57">
        <v>1.042754</v>
      </c>
      <c r="AR738" s="57">
        <v>0.97083799999999998</v>
      </c>
      <c r="AS738" s="57">
        <v>0.97083799999999998</v>
      </c>
      <c r="AT738" s="57">
        <v>1.0124869999999999</v>
      </c>
    </row>
    <row r="739" spans="1:46" x14ac:dyDescent="0.25">
      <c r="A739" s="65">
        <v>2021</v>
      </c>
      <c r="B739" s="65">
        <v>12</v>
      </c>
      <c r="C739" s="63">
        <v>31</v>
      </c>
      <c r="D739" s="64">
        <v>18</v>
      </c>
      <c r="E739" s="5">
        <v>1.0368980000000001</v>
      </c>
      <c r="F739" s="57">
        <v>1.0368980000000001</v>
      </c>
      <c r="G739" s="57">
        <v>0.97516400000000003</v>
      </c>
      <c r="H739" s="57">
        <v>0.97516700000000001</v>
      </c>
      <c r="I739" s="57">
        <v>0.97788600000000003</v>
      </c>
      <c r="J739" s="57">
        <v>0.97788600000000003</v>
      </c>
      <c r="K739" s="57">
        <v>0.98162400000000005</v>
      </c>
      <c r="L739" s="57">
        <v>0.98162400000000005</v>
      </c>
      <c r="M739" s="57">
        <v>1.0439099999999999</v>
      </c>
      <c r="N739" s="57">
        <v>1.0439099999999999</v>
      </c>
      <c r="O739" s="57">
        <v>1.0124869999999999</v>
      </c>
      <c r="P739" s="57">
        <v>1.0124869999999999</v>
      </c>
      <c r="Q739" s="57">
        <v>1.017326</v>
      </c>
      <c r="R739" s="57">
        <v>1.0124869999999999</v>
      </c>
      <c r="S739" s="57">
        <v>1.0124869999999999</v>
      </c>
      <c r="T739" s="57">
        <v>1.0368980000000001</v>
      </c>
      <c r="U739" s="57">
        <v>1.0368980000000001</v>
      </c>
      <c r="V739" s="57">
        <v>1.083518</v>
      </c>
      <c r="W739" s="57">
        <v>1.0945860000000001</v>
      </c>
      <c r="X739" s="57">
        <v>1.0945860000000001</v>
      </c>
      <c r="Y739" s="57">
        <v>1.0992580000000001</v>
      </c>
      <c r="Z739" s="57">
        <v>1.0992580000000001</v>
      </c>
      <c r="AA739" s="57">
        <v>0.98162400000000005</v>
      </c>
      <c r="AB739" s="57">
        <v>0.98162400000000005</v>
      </c>
      <c r="AC739" s="57">
        <v>0.97282999999999997</v>
      </c>
      <c r="AD739" s="57">
        <v>0.96556299999999995</v>
      </c>
      <c r="AE739" s="57">
        <v>1.02807</v>
      </c>
      <c r="AF739" s="57">
        <v>0.97083399999999997</v>
      </c>
      <c r="AG739" s="57">
        <v>0.97083399999999997</v>
      </c>
      <c r="AH739" s="57">
        <v>1.0439099999999999</v>
      </c>
      <c r="AI739" s="57">
        <v>1.0439099999999999</v>
      </c>
      <c r="AJ739" s="57">
        <v>0.99770199999999998</v>
      </c>
      <c r="AK739" s="57">
        <v>0.99770199999999998</v>
      </c>
      <c r="AL739" s="57">
        <v>1.083518</v>
      </c>
      <c r="AM739" s="57">
        <v>0.97282999999999997</v>
      </c>
      <c r="AN739" s="57">
        <v>0.97282999999999997</v>
      </c>
      <c r="AO739" s="57">
        <v>0.98162400000000005</v>
      </c>
      <c r="AP739" s="57">
        <v>1.042754</v>
      </c>
      <c r="AQ739" s="57">
        <v>1.042754</v>
      </c>
      <c r="AR739" s="57">
        <v>0.97083799999999998</v>
      </c>
      <c r="AS739" s="57">
        <v>0.97083799999999998</v>
      </c>
      <c r="AT739" s="57">
        <v>1.0124869999999999</v>
      </c>
    </row>
    <row r="740" spans="1:46" x14ac:dyDescent="0.25">
      <c r="A740" s="65">
        <v>2021</v>
      </c>
      <c r="B740" s="65">
        <v>12</v>
      </c>
      <c r="C740" s="63">
        <v>31</v>
      </c>
      <c r="D740" s="64">
        <v>19</v>
      </c>
      <c r="E740" s="5">
        <v>1.0368980000000001</v>
      </c>
      <c r="F740" s="57">
        <v>1.0368980000000001</v>
      </c>
      <c r="G740" s="57">
        <v>0.97516400000000003</v>
      </c>
      <c r="H740" s="57">
        <v>0.97516700000000001</v>
      </c>
      <c r="I740" s="57">
        <v>0.97788600000000003</v>
      </c>
      <c r="J740" s="57">
        <v>0.97788600000000003</v>
      </c>
      <c r="K740" s="57">
        <v>0.98162400000000005</v>
      </c>
      <c r="L740" s="57">
        <v>0.98162400000000005</v>
      </c>
      <c r="M740" s="57">
        <v>1.0439099999999999</v>
      </c>
      <c r="N740" s="57">
        <v>1.0439099999999999</v>
      </c>
      <c r="O740" s="57">
        <v>1.0124869999999999</v>
      </c>
      <c r="P740" s="57">
        <v>1.0124869999999999</v>
      </c>
      <c r="Q740" s="57">
        <v>1.017326</v>
      </c>
      <c r="R740" s="57">
        <v>1.0124869999999999</v>
      </c>
      <c r="S740" s="57">
        <v>1.0124869999999999</v>
      </c>
      <c r="T740" s="57">
        <v>1.0368980000000001</v>
      </c>
      <c r="U740" s="57">
        <v>1.0368980000000001</v>
      </c>
      <c r="V740" s="57">
        <v>1.083518</v>
      </c>
      <c r="W740" s="57">
        <v>1.0945860000000001</v>
      </c>
      <c r="X740" s="57">
        <v>1.0945860000000001</v>
      </c>
      <c r="Y740" s="57">
        <v>1.0992580000000001</v>
      </c>
      <c r="Z740" s="57">
        <v>1.0992580000000001</v>
      </c>
      <c r="AA740" s="57">
        <v>0.98162400000000005</v>
      </c>
      <c r="AB740" s="57">
        <v>0.98162400000000005</v>
      </c>
      <c r="AC740" s="57">
        <v>0.97282999999999997</v>
      </c>
      <c r="AD740" s="57">
        <v>0.96556299999999995</v>
      </c>
      <c r="AE740" s="57">
        <v>1.02807</v>
      </c>
      <c r="AF740" s="57">
        <v>0.97083399999999997</v>
      </c>
      <c r="AG740" s="57">
        <v>0.97083399999999997</v>
      </c>
      <c r="AH740" s="57">
        <v>1.0439099999999999</v>
      </c>
      <c r="AI740" s="57">
        <v>1.0439099999999999</v>
      </c>
      <c r="AJ740" s="57">
        <v>0.99770199999999998</v>
      </c>
      <c r="AK740" s="57">
        <v>0.99770199999999998</v>
      </c>
      <c r="AL740" s="57">
        <v>1.083518</v>
      </c>
      <c r="AM740" s="57">
        <v>0.97282999999999997</v>
      </c>
      <c r="AN740" s="57">
        <v>0.97282999999999997</v>
      </c>
      <c r="AO740" s="57">
        <v>0.98162400000000005</v>
      </c>
      <c r="AP740" s="57">
        <v>1.042754</v>
      </c>
      <c r="AQ740" s="57">
        <v>1.042754</v>
      </c>
      <c r="AR740" s="57">
        <v>0.97083799999999998</v>
      </c>
      <c r="AS740" s="57">
        <v>0.97083799999999998</v>
      </c>
      <c r="AT740" s="57">
        <v>1.0124869999999999</v>
      </c>
    </row>
    <row r="741" spans="1:46" x14ac:dyDescent="0.25">
      <c r="A741" s="65">
        <v>2021</v>
      </c>
      <c r="B741" s="65">
        <v>12</v>
      </c>
      <c r="C741" s="63">
        <v>31</v>
      </c>
      <c r="D741" s="64">
        <v>20</v>
      </c>
      <c r="E741" s="5">
        <v>1.0368980000000001</v>
      </c>
      <c r="F741" s="57">
        <v>1.0368980000000001</v>
      </c>
      <c r="G741" s="57">
        <v>0.97516400000000003</v>
      </c>
      <c r="H741" s="57">
        <v>0.97516700000000001</v>
      </c>
      <c r="I741" s="57">
        <v>0.97788600000000003</v>
      </c>
      <c r="J741" s="57">
        <v>0.97788600000000003</v>
      </c>
      <c r="K741" s="57">
        <v>0.98162400000000005</v>
      </c>
      <c r="L741" s="57">
        <v>0.98162400000000005</v>
      </c>
      <c r="M741" s="57">
        <v>1.0439099999999999</v>
      </c>
      <c r="N741" s="57">
        <v>1.0439099999999999</v>
      </c>
      <c r="O741" s="57">
        <v>1.0124869999999999</v>
      </c>
      <c r="P741" s="57">
        <v>1.0124869999999999</v>
      </c>
      <c r="Q741" s="57">
        <v>1.017326</v>
      </c>
      <c r="R741" s="57">
        <v>1.0124869999999999</v>
      </c>
      <c r="S741" s="57">
        <v>1.0124869999999999</v>
      </c>
      <c r="T741" s="57">
        <v>1.0368980000000001</v>
      </c>
      <c r="U741" s="57">
        <v>1.0368980000000001</v>
      </c>
      <c r="V741" s="57">
        <v>1.083518</v>
      </c>
      <c r="W741" s="57">
        <v>1.0945860000000001</v>
      </c>
      <c r="X741" s="57">
        <v>1.0945860000000001</v>
      </c>
      <c r="Y741" s="57">
        <v>1.0992580000000001</v>
      </c>
      <c r="Z741" s="57">
        <v>1.0992580000000001</v>
      </c>
      <c r="AA741" s="57">
        <v>0.98162400000000005</v>
      </c>
      <c r="AB741" s="57">
        <v>0.98162400000000005</v>
      </c>
      <c r="AC741" s="57">
        <v>0.97282999999999997</v>
      </c>
      <c r="AD741" s="57">
        <v>0.96556299999999995</v>
      </c>
      <c r="AE741" s="57">
        <v>1.02807</v>
      </c>
      <c r="AF741" s="57">
        <v>0.97083399999999997</v>
      </c>
      <c r="AG741" s="57">
        <v>0.97083399999999997</v>
      </c>
      <c r="AH741" s="57">
        <v>1.0439099999999999</v>
      </c>
      <c r="AI741" s="57">
        <v>1.0439099999999999</v>
      </c>
      <c r="AJ741" s="57">
        <v>0.99770199999999998</v>
      </c>
      <c r="AK741" s="57">
        <v>0.99770199999999998</v>
      </c>
      <c r="AL741" s="57">
        <v>1.083518</v>
      </c>
      <c r="AM741" s="57">
        <v>0.97282999999999997</v>
      </c>
      <c r="AN741" s="57">
        <v>0.97282999999999997</v>
      </c>
      <c r="AO741" s="57">
        <v>0.98162400000000005</v>
      </c>
      <c r="AP741" s="57">
        <v>1.042754</v>
      </c>
      <c r="AQ741" s="57">
        <v>1.042754</v>
      </c>
      <c r="AR741" s="57">
        <v>0.97083799999999998</v>
      </c>
      <c r="AS741" s="57">
        <v>0.97083799999999998</v>
      </c>
      <c r="AT741" s="57">
        <v>1.0124869999999999</v>
      </c>
    </row>
    <row r="742" spans="1:46" x14ac:dyDescent="0.25">
      <c r="A742" s="65">
        <v>2021</v>
      </c>
      <c r="B742" s="65">
        <v>12</v>
      </c>
      <c r="C742" s="63">
        <v>31</v>
      </c>
      <c r="D742" s="64">
        <v>21</v>
      </c>
      <c r="E742" s="5">
        <v>1.0368980000000001</v>
      </c>
      <c r="F742" s="57">
        <v>1.0368980000000001</v>
      </c>
      <c r="G742" s="57">
        <v>0.97516400000000003</v>
      </c>
      <c r="H742" s="57">
        <v>0.97516700000000001</v>
      </c>
      <c r="I742" s="57">
        <v>0.97788600000000003</v>
      </c>
      <c r="J742" s="57">
        <v>0.97788600000000003</v>
      </c>
      <c r="K742" s="57">
        <v>0.98162400000000005</v>
      </c>
      <c r="L742" s="57">
        <v>0.98162400000000005</v>
      </c>
      <c r="M742" s="57">
        <v>1.0439099999999999</v>
      </c>
      <c r="N742" s="57">
        <v>1.0439099999999999</v>
      </c>
      <c r="O742" s="57">
        <v>1.0124869999999999</v>
      </c>
      <c r="P742" s="57">
        <v>1.0124869999999999</v>
      </c>
      <c r="Q742" s="57">
        <v>1.017326</v>
      </c>
      <c r="R742" s="57">
        <v>1.0124869999999999</v>
      </c>
      <c r="S742" s="57">
        <v>1.0124869999999999</v>
      </c>
      <c r="T742" s="57">
        <v>1.0368980000000001</v>
      </c>
      <c r="U742" s="57">
        <v>1.0368980000000001</v>
      </c>
      <c r="V742" s="57">
        <v>1.083518</v>
      </c>
      <c r="W742" s="57">
        <v>1.0945860000000001</v>
      </c>
      <c r="X742" s="57">
        <v>1.0945860000000001</v>
      </c>
      <c r="Y742" s="57">
        <v>1.0992580000000001</v>
      </c>
      <c r="Z742" s="57">
        <v>1.0992580000000001</v>
      </c>
      <c r="AA742" s="57">
        <v>0.98162400000000005</v>
      </c>
      <c r="AB742" s="57">
        <v>0.98162400000000005</v>
      </c>
      <c r="AC742" s="57">
        <v>0.97282999999999997</v>
      </c>
      <c r="AD742" s="57">
        <v>0.96556299999999995</v>
      </c>
      <c r="AE742" s="57">
        <v>1.02807</v>
      </c>
      <c r="AF742" s="57">
        <v>0.97083399999999997</v>
      </c>
      <c r="AG742" s="57">
        <v>0.97083399999999997</v>
      </c>
      <c r="AH742" s="57">
        <v>1.0439099999999999</v>
      </c>
      <c r="AI742" s="57">
        <v>1.0439099999999999</v>
      </c>
      <c r="AJ742" s="57">
        <v>0.99770199999999998</v>
      </c>
      <c r="AK742" s="57">
        <v>0.99770199999999998</v>
      </c>
      <c r="AL742" s="57">
        <v>1.083518</v>
      </c>
      <c r="AM742" s="57">
        <v>0.97282999999999997</v>
      </c>
      <c r="AN742" s="57">
        <v>0.97282999999999997</v>
      </c>
      <c r="AO742" s="57">
        <v>0.98162400000000005</v>
      </c>
      <c r="AP742" s="57">
        <v>1.042754</v>
      </c>
      <c r="AQ742" s="57">
        <v>1.042754</v>
      </c>
      <c r="AR742" s="57">
        <v>0.97083799999999998</v>
      </c>
      <c r="AS742" s="57">
        <v>0.97083799999999998</v>
      </c>
      <c r="AT742" s="57">
        <v>1.0124869999999999</v>
      </c>
    </row>
    <row r="743" spans="1:46" x14ac:dyDescent="0.25">
      <c r="A743" s="65">
        <v>2021</v>
      </c>
      <c r="B743" s="65">
        <v>12</v>
      </c>
      <c r="C743" s="63">
        <v>31</v>
      </c>
      <c r="D743" s="64">
        <v>22</v>
      </c>
      <c r="E743" s="5">
        <v>1.0368980000000001</v>
      </c>
      <c r="F743" s="57">
        <v>1.0368980000000001</v>
      </c>
      <c r="G743" s="57">
        <v>0.97516400000000003</v>
      </c>
      <c r="H743" s="57">
        <v>0.97516700000000001</v>
      </c>
      <c r="I743" s="57">
        <v>0.97788600000000003</v>
      </c>
      <c r="J743" s="57">
        <v>0.97788600000000003</v>
      </c>
      <c r="K743" s="57">
        <v>0.98162400000000005</v>
      </c>
      <c r="L743" s="57">
        <v>0.98162400000000005</v>
      </c>
      <c r="M743" s="57">
        <v>1.0439099999999999</v>
      </c>
      <c r="N743" s="57">
        <v>1.0439099999999999</v>
      </c>
      <c r="O743" s="57">
        <v>1.0124869999999999</v>
      </c>
      <c r="P743" s="57">
        <v>1.0124869999999999</v>
      </c>
      <c r="Q743" s="57">
        <v>1.017326</v>
      </c>
      <c r="R743" s="57">
        <v>1.0124869999999999</v>
      </c>
      <c r="S743" s="57">
        <v>1.0124869999999999</v>
      </c>
      <c r="T743" s="57">
        <v>1.0368980000000001</v>
      </c>
      <c r="U743" s="57">
        <v>1.0368980000000001</v>
      </c>
      <c r="V743" s="57">
        <v>1.083518</v>
      </c>
      <c r="W743" s="57">
        <v>1.0945860000000001</v>
      </c>
      <c r="X743" s="57">
        <v>1.0945860000000001</v>
      </c>
      <c r="Y743" s="57">
        <v>1.0992580000000001</v>
      </c>
      <c r="Z743" s="57">
        <v>1.0992580000000001</v>
      </c>
      <c r="AA743" s="57">
        <v>0.98162400000000005</v>
      </c>
      <c r="AB743" s="57">
        <v>0.98162400000000005</v>
      </c>
      <c r="AC743" s="57">
        <v>0.97282999999999997</v>
      </c>
      <c r="AD743" s="57">
        <v>0.96556299999999995</v>
      </c>
      <c r="AE743" s="57">
        <v>1.02807</v>
      </c>
      <c r="AF743" s="57">
        <v>0.97083399999999997</v>
      </c>
      <c r="AG743" s="57">
        <v>0.97083399999999997</v>
      </c>
      <c r="AH743" s="57">
        <v>1.0439099999999999</v>
      </c>
      <c r="AI743" s="57">
        <v>1.0439099999999999</v>
      </c>
      <c r="AJ743" s="57">
        <v>0.99770199999999998</v>
      </c>
      <c r="AK743" s="57">
        <v>0.99770199999999998</v>
      </c>
      <c r="AL743" s="57">
        <v>1.083518</v>
      </c>
      <c r="AM743" s="57">
        <v>0.97282999999999997</v>
      </c>
      <c r="AN743" s="57">
        <v>0.97282999999999997</v>
      </c>
      <c r="AO743" s="57">
        <v>0.98162400000000005</v>
      </c>
      <c r="AP743" s="57">
        <v>1.042754</v>
      </c>
      <c r="AQ743" s="57">
        <v>1.042754</v>
      </c>
      <c r="AR743" s="57">
        <v>0.97083799999999998</v>
      </c>
      <c r="AS743" s="57">
        <v>0.97083799999999998</v>
      </c>
      <c r="AT743" s="57">
        <v>1.0124869999999999</v>
      </c>
    </row>
    <row r="744" spans="1:46" x14ac:dyDescent="0.25">
      <c r="A744" s="65">
        <v>2021</v>
      </c>
      <c r="B744" s="65">
        <v>12</v>
      </c>
      <c r="C744" s="63">
        <v>31</v>
      </c>
      <c r="D744" s="64">
        <v>23</v>
      </c>
      <c r="E744" s="5">
        <v>1.0368980000000001</v>
      </c>
      <c r="F744" s="57">
        <v>1.0368980000000001</v>
      </c>
      <c r="G744" s="57">
        <v>0.97516400000000003</v>
      </c>
      <c r="H744" s="57">
        <v>0.97516700000000001</v>
      </c>
      <c r="I744" s="57">
        <v>0.97788600000000003</v>
      </c>
      <c r="J744" s="57">
        <v>0.97788600000000003</v>
      </c>
      <c r="K744" s="57">
        <v>0.98162400000000005</v>
      </c>
      <c r="L744" s="57">
        <v>0.98162400000000005</v>
      </c>
      <c r="M744" s="57">
        <v>1.0439099999999999</v>
      </c>
      <c r="N744" s="57">
        <v>1.0439099999999999</v>
      </c>
      <c r="O744" s="57">
        <v>1.0124869999999999</v>
      </c>
      <c r="P744" s="57">
        <v>1.0124869999999999</v>
      </c>
      <c r="Q744" s="57">
        <v>1.017326</v>
      </c>
      <c r="R744" s="57">
        <v>1.0124869999999999</v>
      </c>
      <c r="S744" s="57">
        <v>1.0124869999999999</v>
      </c>
      <c r="T744" s="57">
        <v>1.0368980000000001</v>
      </c>
      <c r="U744" s="57">
        <v>1.0368980000000001</v>
      </c>
      <c r="V744" s="57">
        <v>1.083518</v>
      </c>
      <c r="W744" s="57">
        <v>1.0945860000000001</v>
      </c>
      <c r="X744" s="57">
        <v>1.0945860000000001</v>
      </c>
      <c r="Y744" s="57">
        <v>1.0992580000000001</v>
      </c>
      <c r="Z744" s="57">
        <v>1.0992580000000001</v>
      </c>
      <c r="AA744" s="57">
        <v>0.98162400000000005</v>
      </c>
      <c r="AB744" s="57">
        <v>0.98162400000000005</v>
      </c>
      <c r="AC744" s="57">
        <v>0.97282999999999997</v>
      </c>
      <c r="AD744" s="57">
        <v>0.96556299999999995</v>
      </c>
      <c r="AE744" s="57">
        <v>1.02807</v>
      </c>
      <c r="AF744" s="57">
        <v>0.97083399999999997</v>
      </c>
      <c r="AG744" s="57">
        <v>0.97083399999999997</v>
      </c>
      <c r="AH744" s="57">
        <v>1.0439099999999999</v>
      </c>
      <c r="AI744" s="57">
        <v>1.0439099999999999</v>
      </c>
      <c r="AJ744" s="57">
        <v>0.99770199999999998</v>
      </c>
      <c r="AK744" s="57">
        <v>0.99770199999999998</v>
      </c>
      <c r="AL744" s="57">
        <v>1.083518</v>
      </c>
      <c r="AM744" s="57">
        <v>0.97282999999999997</v>
      </c>
      <c r="AN744" s="57">
        <v>0.97282999999999997</v>
      </c>
      <c r="AO744" s="57">
        <v>0.98162400000000005</v>
      </c>
      <c r="AP744" s="57">
        <v>1.042754</v>
      </c>
      <c r="AQ744" s="57">
        <v>1.042754</v>
      </c>
      <c r="AR744" s="57">
        <v>0.97083799999999998</v>
      </c>
      <c r="AS744" s="57">
        <v>0.97083799999999998</v>
      </c>
      <c r="AT744" s="57">
        <v>1.0124869999999999</v>
      </c>
    </row>
    <row r="745" spans="1:46" x14ac:dyDescent="0.25">
      <c r="A745" s="65">
        <v>2021</v>
      </c>
      <c r="B745" s="65">
        <v>12</v>
      </c>
      <c r="C745" s="66">
        <v>31</v>
      </c>
      <c r="D745" s="67">
        <v>24</v>
      </c>
      <c r="E745" s="10">
        <v>1.0368980000000001</v>
      </c>
      <c r="F745" s="57">
        <v>1.0368980000000001</v>
      </c>
      <c r="G745" s="57">
        <v>0.97516400000000003</v>
      </c>
      <c r="H745" s="57">
        <v>0.97516700000000001</v>
      </c>
      <c r="I745" s="57">
        <v>0.97788600000000003</v>
      </c>
      <c r="J745" s="57">
        <v>0.97788600000000003</v>
      </c>
      <c r="K745" s="57">
        <v>0.98162400000000005</v>
      </c>
      <c r="L745" s="57">
        <v>0.98162400000000005</v>
      </c>
      <c r="M745" s="57">
        <v>1.0439099999999999</v>
      </c>
      <c r="N745" s="57">
        <v>1.0439099999999999</v>
      </c>
      <c r="O745" s="57">
        <v>1.0124869999999999</v>
      </c>
      <c r="P745" s="57">
        <v>1.0124869999999999</v>
      </c>
      <c r="Q745" s="57">
        <v>1.017326</v>
      </c>
      <c r="R745" s="57">
        <v>1.0124869999999999</v>
      </c>
      <c r="S745" s="57">
        <v>1.0124869999999999</v>
      </c>
      <c r="T745" s="57">
        <v>1.0368980000000001</v>
      </c>
      <c r="U745" s="57">
        <v>1.0368980000000001</v>
      </c>
      <c r="V745" s="57">
        <v>1.083518</v>
      </c>
      <c r="W745" s="57">
        <v>1.0945860000000001</v>
      </c>
      <c r="X745" s="57">
        <v>1.0945860000000001</v>
      </c>
      <c r="Y745" s="57">
        <v>1.0992580000000001</v>
      </c>
      <c r="Z745" s="57">
        <v>1.0992580000000001</v>
      </c>
      <c r="AA745" s="57">
        <v>0.98162400000000005</v>
      </c>
      <c r="AB745" s="57">
        <v>0.98162400000000005</v>
      </c>
      <c r="AC745" s="57">
        <v>0.97282999999999997</v>
      </c>
      <c r="AD745" s="57">
        <v>0.96556299999999995</v>
      </c>
      <c r="AE745" s="57">
        <v>1.02807</v>
      </c>
      <c r="AF745" s="57">
        <v>0.97083399999999997</v>
      </c>
      <c r="AG745" s="57">
        <v>0.97083399999999997</v>
      </c>
      <c r="AH745" s="57">
        <v>1.0439099999999999</v>
      </c>
      <c r="AI745" s="57">
        <v>1.0439099999999999</v>
      </c>
      <c r="AJ745" s="57">
        <v>0.99770199999999998</v>
      </c>
      <c r="AK745" s="57">
        <v>0.99770199999999998</v>
      </c>
      <c r="AL745" s="57">
        <v>1.083518</v>
      </c>
      <c r="AM745" s="57">
        <v>0.97282999999999997</v>
      </c>
      <c r="AN745" s="57">
        <v>0.97282999999999997</v>
      </c>
      <c r="AO745" s="57">
        <v>0.98162400000000005</v>
      </c>
      <c r="AP745" s="57">
        <v>1.042754</v>
      </c>
      <c r="AQ745" s="57">
        <v>1.042754</v>
      </c>
      <c r="AR745" s="57">
        <v>0.97083799999999998</v>
      </c>
      <c r="AS745" s="57">
        <v>0.97083799999999998</v>
      </c>
      <c r="AT745" s="57">
        <v>1.0124869999999999</v>
      </c>
    </row>
  </sheetData>
  <sheetProtection sort="0" autoFilter="0"/>
  <phoneticPr fontId="6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74DE-F36F-40CE-B08E-CBB0629F3E79}">
  <dimension ref="A1:AT745"/>
  <sheetViews>
    <sheetView workbookViewId="0">
      <selection activeCell="D5" sqref="D5"/>
    </sheetView>
  </sheetViews>
  <sheetFormatPr defaultColWidth="11.5703125" defaultRowHeight="15" x14ac:dyDescent="0.25"/>
  <cols>
    <col min="1" max="1" width="6.85546875" bestFit="1" customWidth="1"/>
    <col min="2" max="2" width="7.140625" bestFit="1" customWidth="1"/>
    <col min="3" max="3" width="6.140625" bestFit="1" customWidth="1"/>
    <col min="4" max="4" width="7.42578125" bestFit="1" customWidth="1"/>
    <col min="5" max="5" width="16.7109375" bestFit="1" customWidth="1"/>
    <col min="6" max="6" width="11.5703125" bestFit="1" customWidth="1"/>
    <col min="7" max="8" width="11.7109375" bestFit="1" customWidth="1"/>
    <col min="9" max="10" width="11" bestFit="1" customWidth="1"/>
    <col min="11" max="12" width="14.5703125" bestFit="1" customWidth="1"/>
    <col min="13" max="14" width="13.28515625" bestFit="1" customWidth="1"/>
    <col min="15" max="16" width="15.5703125" bestFit="1" customWidth="1"/>
    <col min="17" max="18" width="14" bestFit="1" customWidth="1"/>
    <col min="19" max="19" width="20.7109375" bestFit="1" customWidth="1"/>
    <col min="20" max="21" width="30.85546875" bestFit="1" customWidth="1"/>
    <col min="22" max="23" width="15.7109375" bestFit="1" customWidth="1"/>
    <col min="24" max="24" width="10.42578125" bestFit="1" customWidth="1"/>
    <col min="25" max="25" width="10.5703125" bestFit="1" customWidth="1"/>
    <col min="26" max="26" width="12" bestFit="1" customWidth="1"/>
    <col min="27" max="27" width="11.5703125" bestFit="1" customWidth="1"/>
    <col min="28" max="28" width="11.140625" bestFit="1" customWidth="1"/>
    <col min="29" max="29" width="16.7109375" bestFit="1" customWidth="1"/>
    <col min="30" max="30" width="14.5703125" bestFit="1" customWidth="1"/>
    <col min="31" max="31" width="17.42578125" bestFit="1" customWidth="1"/>
    <col min="32" max="32" width="12.7109375" bestFit="1" customWidth="1"/>
    <col min="33" max="33" width="13.5703125" bestFit="1" customWidth="1"/>
    <col min="34" max="35" width="14.42578125" bestFit="1" customWidth="1"/>
    <col min="36" max="37" width="20" bestFit="1" customWidth="1"/>
    <col min="38" max="39" width="25.28515625" bestFit="1" customWidth="1"/>
    <col min="40" max="40" width="24.140625" bestFit="1" customWidth="1"/>
    <col min="41" max="42" width="15" bestFit="1" customWidth="1"/>
    <col min="43" max="43" width="13.28515625" bestFit="1" customWidth="1"/>
    <col min="44" max="45" width="13" bestFit="1" customWidth="1"/>
    <col min="46" max="46" width="14.7109375" bestFit="1" customWidth="1"/>
    <col min="47" max="47" width="18" bestFit="1" customWidth="1"/>
  </cols>
  <sheetData>
    <row r="1" spans="1:46" ht="15.75" thickBot="1" x14ac:dyDescent="0.3">
      <c r="A1" s="13" t="s">
        <v>32</v>
      </c>
      <c r="B1" s="13" t="s">
        <v>31</v>
      </c>
      <c r="C1" s="13" t="s">
        <v>3</v>
      </c>
      <c r="D1" s="13" t="s">
        <v>30</v>
      </c>
      <c r="E1" s="13" t="s">
        <v>143</v>
      </c>
      <c r="F1" s="13" t="s">
        <v>144</v>
      </c>
      <c r="G1" s="14" t="s">
        <v>145</v>
      </c>
      <c r="H1" s="14" t="s">
        <v>146</v>
      </c>
      <c r="I1" s="14" t="s">
        <v>147</v>
      </c>
      <c r="J1" s="14" t="s">
        <v>148</v>
      </c>
      <c r="K1" s="14" t="s">
        <v>149</v>
      </c>
      <c r="L1" s="14" t="s">
        <v>150</v>
      </c>
      <c r="M1" s="14" t="s">
        <v>151</v>
      </c>
      <c r="N1" s="14" t="s">
        <v>152</v>
      </c>
      <c r="O1" s="14" t="s">
        <v>153</v>
      </c>
      <c r="P1" s="14" t="s">
        <v>154</v>
      </c>
      <c r="Q1" s="14" t="s">
        <v>155</v>
      </c>
      <c r="R1" s="14" t="s">
        <v>156</v>
      </c>
      <c r="S1" s="14" t="s">
        <v>157</v>
      </c>
      <c r="T1" s="14" t="s">
        <v>158</v>
      </c>
      <c r="U1" s="14" t="s">
        <v>159</v>
      </c>
      <c r="V1" s="14" t="s">
        <v>160</v>
      </c>
      <c r="W1" s="14" t="s">
        <v>161</v>
      </c>
      <c r="X1" s="14" t="s">
        <v>162</v>
      </c>
      <c r="Y1" s="14" t="s">
        <v>163</v>
      </c>
      <c r="Z1" s="14" t="s">
        <v>164</v>
      </c>
      <c r="AA1" s="14" t="s">
        <v>165</v>
      </c>
      <c r="AB1" s="14" t="s">
        <v>166</v>
      </c>
      <c r="AC1" s="14" t="s">
        <v>167</v>
      </c>
      <c r="AD1" s="14" t="s">
        <v>168</v>
      </c>
      <c r="AE1" s="14" t="s">
        <v>169</v>
      </c>
      <c r="AF1" s="14" t="s">
        <v>170</v>
      </c>
      <c r="AG1" s="14" t="s">
        <v>171</v>
      </c>
      <c r="AH1" s="14" t="s">
        <v>172</v>
      </c>
      <c r="AI1" s="14" t="s">
        <v>173</v>
      </c>
      <c r="AJ1" s="14" t="s">
        <v>174</v>
      </c>
      <c r="AK1" s="14" t="s">
        <v>175</v>
      </c>
      <c r="AL1" s="14" t="s">
        <v>176</v>
      </c>
      <c r="AM1" s="14" t="s">
        <v>177</v>
      </c>
      <c r="AN1" s="14" t="s">
        <v>178</v>
      </c>
      <c r="AO1" s="14" t="s">
        <v>179</v>
      </c>
      <c r="AP1" s="14" t="s">
        <v>180</v>
      </c>
      <c r="AQ1" s="14" t="s">
        <v>181</v>
      </c>
      <c r="AR1" s="14" t="s">
        <v>182</v>
      </c>
      <c r="AS1" s="14" t="s">
        <v>183</v>
      </c>
      <c r="AT1" s="15" t="s">
        <v>184</v>
      </c>
    </row>
    <row r="2" spans="1:46" x14ac:dyDescent="0.25">
      <c r="A2" s="65">
        <v>2021</v>
      </c>
      <c r="B2" s="65">
        <v>12</v>
      </c>
      <c r="C2" s="75">
        <v>1</v>
      </c>
      <c r="D2" s="64">
        <v>1</v>
      </c>
      <c r="E2" s="5">
        <v>618.04441999999995</v>
      </c>
      <c r="F2" s="57">
        <v>618.04441999999995</v>
      </c>
      <c r="G2" s="57">
        <v>618.04441999999995</v>
      </c>
      <c r="H2" s="57">
        <v>618.04441999999995</v>
      </c>
      <c r="I2" s="57">
        <v>618.04441999999995</v>
      </c>
      <c r="J2" s="57">
        <v>618.04441999999995</v>
      </c>
      <c r="K2" s="57">
        <v>618.04441999999995</v>
      </c>
      <c r="L2" s="57">
        <v>618.04441999999995</v>
      </c>
      <c r="M2" s="57">
        <v>618.04441999999995</v>
      </c>
      <c r="N2" s="57">
        <v>618.04441999999995</v>
      </c>
      <c r="O2" s="57">
        <v>618.04441999999995</v>
      </c>
      <c r="P2" s="57">
        <v>618.04441999999995</v>
      </c>
      <c r="Q2" s="57">
        <v>618.04441999999995</v>
      </c>
      <c r="R2" s="57">
        <v>618.04441999999995</v>
      </c>
      <c r="S2" s="57">
        <v>618.04441999999995</v>
      </c>
      <c r="T2" s="57">
        <v>618.04441999999995</v>
      </c>
      <c r="U2" s="57">
        <v>618.04441999999995</v>
      </c>
      <c r="V2" s="57">
        <v>618.04441999999995</v>
      </c>
      <c r="W2" s="57">
        <v>618.04441999999995</v>
      </c>
      <c r="X2" s="57">
        <v>618.04441999999995</v>
      </c>
      <c r="Y2" s="57">
        <v>618.04441999999995</v>
      </c>
      <c r="Z2" s="57">
        <v>618.04441999999995</v>
      </c>
      <c r="AA2" s="57">
        <v>618.04441999999995</v>
      </c>
      <c r="AB2" s="57">
        <v>618.04441999999995</v>
      </c>
      <c r="AC2" s="57">
        <v>618.04441999999995</v>
      </c>
      <c r="AD2" s="57">
        <v>618.04441999999995</v>
      </c>
      <c r="AE2" s="57">
        <v>618.04441999999995</v>
      </c>
      <c r="AF2" s="57">
        <v>618.04441999999995</v>
      </c>
      <c r="AG2" s="57">
        <v>618.04441999999995</v>
      </c>
      <c r="AH2" s="57">
        <v>618.04441999999995</v>
      </c>
      <c r="AI2" s="57">
        <v>618.04441999999995</v>
      </c>
      <c r="AJ2" s="57">
        <v>618.04441999999995</v>
      </c>
      <c r="AK2" s="57">
        <v>618.04441999999995</v>
      </c>
      <c r="AL2" s="57">
        <v>618.04441999999995</v>
      </c>
      <c r="AM2" s="57">
        <v>618.04441999999995</v>
      </c>
      <c r="AN2" s="57">
        <v>618.04441999999995</v>
      </c>
      <c r="AO2" s="57">
        <v>618.04441999999995</v>
      </c>
      <c r="AP2" s="57">
        <v>618.04441999999995</v>
      </c>
      <c r="AQ2" s="57">
        <v>618.04441999999995</v>
      </c>
      <c r="AR2" s="57">
        <v>618.04441999999995</v>
      </c>
      <c r="AS2" s="57">
        <v>618.04441999999995</v>
      </c>
      <c r="AT2" s="57">
        <v>618.04441999999995</v>
      </c>
    </row>
    <row r="3" spans="1:46" x14ac:dyDescent="0.25">
      <c r="A3" s="65">
        <v>2021</v>
      </c>
      <c r="B3" s="65">
        <v>12</v>
      </c>
      <c r="C3" s="75">
        <v>1</v>
      </c>
      <c r="D3" s="64">
        <v>2</v>
      </c>
      <c r="E3" s="5">
        <v>618.04441999999995</v>
      </c>
      <c r="F3" s="57">
        <v>618.04441999999995</v>
      </c>
      <c r="G3" s="57">
        <v>618.04441999999995</v>
      </c>
      <c r="H3" s="57">
        <v>618.04441999999995</v>
      </c>
      <c r="I3" s="57">
        <v>618.04441999999995</v>
      </c>
      <c r="J3" s="57">
        <v>618.04441999999995</v>
      </c>
      <c r="K3" s="57">
        <v>618.04441999999995</v>
      </c>
      <c r="L3" s="57">
        <v>618.04441999999995</v>
      </c>
      <c r="M3" s="57">
        <v>618.04441999999995</v>
      </c>
      <c r="N3" s="57">
        <v>618.04441999999995</v>
      </c>
      <c r="O3" s="57">
        <v>618.04441999999995</v>
      </c>
      <c r="P3" s="57">
        <v>618.04441999999995</v>
      </c>
      <c r="Q3" s="57">
        <v>618.04441999999995</v>
      </c>
      <c r="R3" s="57">
        <v>618.04441999999995</v>
      </c>
      <c r="S3" s="57">
        <v>618.04441999999995</v>
      </c>
      <c r="T3" s="57">
        <v>618.04441999999995</v>
      </c>
      <c r="U3" s="57">
        <v>618.04441999999995</v>
      </c>
      <c r="V3" s="57">
        <v>618.04441999999995</v>
      </c>
      <c r="W3" s="57">
        <v>618.04441999999995</v>
      </c>
      <c r="X3" s="57">
        <v>618.04441999999995</v>
      </c>
      <c r="Y3" s="57">
        <v>618.04441999999995</v>
      </c>
      <c r="Z3" s="57">
        <v>618.04441999999995</v>
      </c>
      <c r="AA3" s="57">
        <v>618.04441999999995</v>
      </c>
      <c r="AB3" s="57">
        <v>618.04441999999995</v>
      </c>
      <c r="AC3" s="57">
        <v>618.04441999999995</v>
      </c>
      <c r="AD3" s="57">
        <v>618.04441999999995</v>
      </c>
      <c r="AE3" s="57">
        <v>618.04441999999995</v>
      </c>
      <c r="AF3" s="57">
        <v>618.04441999999995</v>
      </c>
      <c r="AG3" s="57">
        <v>618.04441999999995</v>
      </c>
      <c r="AH3" s="57">
        <v>618.04441999999995</v>
      </c>
      <c r="AI3" s="57">
        <v>618.04441999999995</v>
      </c>
      <c r="AJ3" s="57">
        <v>618.04441999999995</v>
      </c>
      <c r="AK3" s="57">
        <v>618.04441999999995</v>
      </c>
      <c r="AL3" s="57">
        <v>618.04441999999995</v>
      </c>
      <c r="AM3" s="57">
        <v>618.04441999999995</v>
      </c>
      <c r="AN3" s="57">
        <v>618.04441999999995</v>
      </c>
      <c r="AO3" s="57">
        <v>618.04441999999995</v>
      </c>
      <c r="AP3" s="57">
        <v>618.04441999999995</v>
      </c>
      <c r="AQ3" s="57">
        <v>618.04441999999995</v>
      </c>
      <c r="AR3" s="57">
        <v>618.04441999999995</v>
      </c>
      <c r="AS3" s="57">
        <v>618.04441999999995</v>
      </c>
      <c r="AT3" s="57">
        <v>618.04441999999995</v>
      </c>
    </row>
    <row r="4" spans="1:46" x14ac:dyDescent="0.25">
      <c r="A4" s="65">
        <v>2021</v>
      </c>
      <c r="B4" s="65">
        <v>12</v>
      </c>
      <c r="C4" s="75">
        <v>1</v>
      </c>
      <c r="D4" s="64">
        <v>3</v>
      </c>
      <c r="E4" s="5">
        <v>618.04441999999995</v>
      </c>
      <c r="F4" s="57">
        <v>618.04441999999995</v>
      </c>
      <c r="G4" s="57">
        <v>618.04441999999995</v>
      </c>
      <c r="H4" s="57">
        <v>618.04441999999995</v>
      </c>
      <c r="I4" s="57">
        <v>618.04441999999995</v>
      </c>
      <c r="J4" s="57">
        <v>618.04441999999995</v>
      </c>
      <c r="K4" s="57">
        <v>618.04441999999995</v>
      </c>
      <c r="L4" s="57">
        <v>618.04441999999995</v>
      </c>
      <c r="M4" s="57">
        <v>618.04441999999995</v>
      </c>
      <c r="N4" s="57">
        <v>618.04441999999995</v>
      </c>
      <c r="O4" s="57">
        <v>618.04441999999995</v>
      </c>
      <c r="P4" s="57">
        <v>618.04441999999995</v>
      </c>
      <c r="Q4" s="57">
        <v>618.04441999999995</v>
      </c>
      <c r="R4" s="57">
        <v>618.04441999999995</v>
      </c>
      <c r="S4" s="57">
        <v>618.04441999999995</v>
      </c>
      <c r="T4" s="57">
        <v>618.04441999999995</v>
      </c>
      <c r="U4" s="57">
        <v>618.04441999999995</v>
      </c>
      <c r="V4" s="57">
        <v>618.04441999999995</v>
      </c>
      <c r="W4" s="57">
        <v>618.04441999999995</v>
      </c>
      <c r="X4" s="57">
        <v>618.04441999999995</v>
      </c>
      <c r="Y4" s="57">
        <v>618.04441999999995</v>
      </c>
      <c r="Z4" s="57">
        <v>618.04441999999995</v>
      </c>
      <c r="AA4" s="57">
        <v>618.04441999999995</v>
      </c>
      <c r="AB4" s="57">
        <v>618.04441999999995</v>
      </c>
      <c r="AC4" s="57">
        <v>618.04441999999995</v>
      </c>
      <c r="AD4" s="57">
        <v>618.04441999999995</v>
      </c>
      <c r="AE4" s="57">
        <v>618.04441999999995</v>
      </c>
      <c r="AF4" s="57">
        <v>618.04441999999995</v>
      </c>
      <c r="AG4" s="57">
        <v>618.04441999999995</v>
      </c>
      <c r="AH4" s="57">
        <v>618.04441999999995</v>
      </c>
      <c r="AI4" s="57">
        <v>618.04441999999995</v>
      </c>
      <c r="AJ4" s="57">
        <v>618.04441999999995</v>
      </c>
      <c r="AK4" s="57">
        <v>618.04441999999995</v>
      </c>
      <c r="AL4" s="57">
        <v>618.04441999999995</v>
      </c>
      <c r="AM4" s="57">
        <v>618.04441999999995</v>
      </c>
      <c r="AN4" s="57">
        <v>618.04441999999995</v>
      </c>
      <c r="AO4" s="57">
        <v>618.04441999999995</v>
      </c>
      <c r="AP4" s="57">
        <v>618.04441999999995</v>
      </c>
      <c r="AQ4" s="57">
        <v>618.04441999999995</v>
      </c>
      <c r="AR4" s="57">
        <v>618.04441999999995</v>
      </c>
      <c r="AS4" s="57">
        <v>618.04441999999995</v>
      </c>
      <c r="AT4" s="57">
        <v>618.04441999999995</v>
      </c>
    </row>
    <row r="5" spans="1:46" x14ac:dyDescent="0.25">
      <c r="A5" s="65">
        <v>2021</v>
      </c>
      <c r="B5" s="65">
        <v>12</v>
      </c>
      <c r="C5" s="75">
        <v>1</v>
      </c>
      <c r="D5" s="64">
        <v>4</v>
      </c>
      <c r="E5" s="5">
        <v>618.04441999999995</v>
      </c>
      <c r="F5" s="57">
        <v>618.04441999999995</v>
      </c>
      <c r="G5" s="57">
        <v>618.04441999999995</v>
      </c>
      <c r="H5" s="57">
        <v>618.04441999999995</v>
      </c>
      <c r="I5" s="57">
        <v>618.04441999999995</v>
      </c>
      <c r="J5" s="57">
        <v>618.04441999999995</v>
      </c>
      <c r="K5" s="57">
        <v>618.04441999999995</v>
      </c>
      <c r="L5" s="57">
        <v>618.04441999999995</v>
      </c>
      <c r="M5" s="57">
        <v>618.04441999999995</v>
      </c>
      <c r="N5" s="57">
        <v>618.04441999999995</v>
      </c>
      <c r="O5" s="57">
        <v>618.04441999999995</v>
      </c>
      <c r="P5" s="57">
        <v>618.04441999999995</v>
      </c>
      <c r="Q5" s="57">
        <v>618.04441999999995</v>
      </c>
      <c r="R5" s="57">
        <v>618.04441999999995</v>
      </c>
      <c r="S5" s="57">
        <v>618.04441999999995</v>
      </c>
      <c r="T5" s="57">
        <v>618.04441999999995</v>
      </c>
      <c r="U5" s="57">
        <v>618.04441999999995</v>
      </c>
      <c r="V5" s="57">
        <v>618.04441999999995</v>
      </c>
      <c r="W5" s="57">
        <v>618.04441999999995</v>
      </c>
      <c r="X5" s="57">
        <v>618.04441999999995</v>
      </c>
      <c r="Y5" s="57">
        <v>618.04441999999995</v>
      </c>
      <c r="Z5" s="57">
        <v>618.04441999999995</v>
      </c>
      <c r="AA5" s="57">
        <v>618.04441999999995</v>
      </c>
      <c r="AB5" s="57">
        <v>618.04441999999995</v>
      </c>
      <c r="AC5" s="57">
        <v>618.04441999999995</v>
      </c>
      <c r="AD5" s="57">
        <v>618.04441999999995</v>
      </c>
      <c r="AE5" s="57">
        <v>618.04441999999995</v>
      </c>
      <c r="AF5" s="57">
        <v>618.04441999999995</v>
      </c>
      <c r="AG5" s="57">
        <v>618.04441999999995</v>
      </c>
      <c r="AH5" s="57">
        <v>618.04441999999995</v>
      </c>
      <c r="AI5" s="57">
        <v>618.04441999999995</v>
      </c>
      <c r="AJ5" s="57">
        <v>618.04441999999995</v>
      </c>
      <c r="AK5" s="57">
        <v>618.04441999999995</v>
      </c>
      <c r="AL5" s="57">
        <v>618.04441999999995</v>
      </c>
      <c r="AM5" s="57">
        <v>618.04441999999995</v>
      </c>
      <c r="AN5" s="57">
        <v>618.04441999999995</v>
      </c>
      <c r="AO5" s="57">
        <v>618.04441999999995</v>
      </c>
      <c r="AP5" s="57">
        <v>618.04441999999995</v>
      </c>
      <c r="AQ5" s="57">
        <v>618.04441999999995</v>
      </c>
      <c r="AR5" s="57">
        <v>618.04441999999995</v>
      </c>
      <c r="AS5" s="57">
        <v>618.04441999999995</v>
      </c>
      <c r="AT5" s="57">
        <v>618.04441999999995</v>
      </c>
    </row>
    <row r="6" spans="1:46" x14ac:dyDescent="0.25">
      <c r="A6" s="65">
        <v>2021</v>
      </c>
      <c r="B6" s="65">
        <v>12</v>
      </c>
      <c r="C6" s="75">
        <v>1</v>
      </c>
      <c r="D6" s="64">
        <v>5</v>
      </c>
      <c r="E6" s="5">
        <v>618.04441999999995</v>
      </c>
      <c r="F6" s="57">
        <v>618.04441999999995</v>
      </c>
      <c r="G6" s="57">
        <v>618.04441999999995</v>
      </c>
      <c r="H6" s="57">
        <v>618.04441999999995</v>
      </c>
      <c r="I6" s="57">
        <v>618.04441999999995</v>
      </c>
      <c r="J6" s="57">
        <v>618.04441999999995</v>
      </c>
      <c r="K6" s="57">
        <v>618.04441999999995</v>
      </c>
      <c r="L6" s="57">
        <v>618.04441999999995</v>
      </c>
      <c r="M6" s="57">
        <v>618.04441999999995</v>
      </c>
      <c r="N6" s="57">
        <v>618.04441999999995</v>
      </c>
      <c r="O6" s="57">
        <v>618.04441999999995</v>
      </c>
      <c r="P6" s="57">
        <v>618.04441999999995</v>
      </c>
      <c r="Q6" s="57">
        <v>618.04441999999995</v>
      </c>
      <c r="R6" s="57">
        <v>618.04441999999995</v>
      </c>
      <c r="S6" s="57">
        <v>618.04441999999995</v>
      </c>
      <c r="T6" s="57">
        <v>618.04441999999995</v>
      </c>
      <c r="U6" s="57">
        <v>618.04441999999995</v>
      </c>
      <c r="V6" s="57">
        <v>618.04441999999995</v>
      </c>
      <c r="W6" s="57">
        <v>618.04441999999995</v>
      </c>
      <c r="X6" s="57">
        <v>618.04441999999995</v>
      </c>
      <c r="Y6" s="57">
        <v>618.04441999999995</v>
      </c>
      <c r="Z6" s="57">
        <v>618.04441999999995</v>
      </c>
      <c r="AA6" s="57">
        <v>618.04441999999995</v>
      </c>
      <c r="AB6" s="57">
        <v>618.04441999999995</v>
      </c>
      <c r="AC6" s="57">
        <v>618.04441999999995</v>
      </c>
      <c r="AD6" s="57">
        <v>618.04441999999995</v>
      </c>
      <c r="AE6" s="57">
        <v>618.04441999999995</v>
      </c>
      <c r="AF6" s="57">
        <v>618.04441999999995</v>
      </c>
      <c r="AG6" s="57">
        <v>618.04441999999995</v>
      </c>
      <c r="AH6" s="57">
        <v>618.04441999999995</v>
      </c>
      <c r="AI6" s="57">
        <v>618.04441999999995</v>
      </c>
      <c r="AJ6" s="57">
        <v>618.04441999999995</v>
      </c>
      <c r="AK6" s="57">
        <v>618.04441999999995</v>
      </c>
      <c r="AL6" s="57">
        <v>618.04441999999995</v>
      </c>
      <c r="AM6" s="57">
        <v>618.04441999999995</v>
      </c>
      <c r="AN6" s="57">
        <v>618.04441999999995</v>
      </c>
      <c r="AO6" s="57">
        <v>618.04441999999995</v>
      </c>
      <c r="AP6" s="57">
        <v>618.04441999999995</v>
      </c>
      <c r="AQ6" s="57">
        <v>618.04441999999995</v>
      </c>
      <c r="AR6" s="57">
        <v>618.04441999999995</v>
      </c>
      <c r="AS6" s="57">
        <v>618.04441999999995</v>
      </c>
      <c r="AT6" s="57">
        <v>618.04441999999995</v>
      </c>
    </row>
    <row r="7" spans="1:46" x14ac:dyDescent="0.25">
      <c r="A7" s="65">
        <v>2021</v>
      </c>
      <c r="B7" s="65">
        <v>12</v>
      </c>
      <c r="C7" s="75">
        <v>1</v>
      </c>
      <c r="D7" s="64">
        <v>6</v>
      </c>
      <c r="E7" s="5">
        <v>618.04441999999995</v>
      </c>
      <c r="F7" s="57">
        <v>618.04441999999995</v>
      </c>
      <c r="G7" s="57">
        <v>618.04441999999995</v>
      </c>
      <c r="H7" s="57">
        <v>618.04441999999995</v>
      </c>
      <c r="I7" s="57">
        <v>618.04441999999995</v>
      </c>
      <c r="J7" s="57">
        <v>618.04441999999995</v>
      </c>
      <c r="K7" s="57">
        <v>618.04441999999995</v>
      </c>
      <c r="L7" s="57">
        <v>618.04441999999995</v>
      </c>
      <c r="M7" s="57">
        <v>618.04441999999995</v>
      </c>
      <c r="N7" s="57">
        <v>618.04441999999995</v>
      </c>
      <c r="O7" s="57">
        <v>618.04441999999995</v>
      </c>
      <c r="P7" s="57">
        <v>618.04441999999995</v>
      </c>
      <c r="Q7" s="57">
        <v>618.04441999999995</v>
      </c>
      <c r="R7" s="57">
        <v>618.04441999999995</v>
      </c>
      <c r="S7" s="57">
        <v>618.04441999999995</v>
      </c>
      <c r="T7" s="57">
        <v>618.04441999999995</v>
      </c>
      <c r="U7" s="57">
        <v>618.04441999999995</v>
      </c>
      <c r="V7" s="57">
        <v>618.04441999999995</v>
      </c>
      <c r="W7" s="57">
        <v>618.04441999999995</v>
      </c>
      <c r="X7" s="57">
        <v>618.04441999999995</v>
      </c>
      <c r="Y7" s="57">
        <v>618.04441999999995</v>
      </c>
      <c r="Z7" s="57">
        <v>618.04441999999995</v>
      </c>
      <c r="AA7" s="57">
        <v>618.04441999999995</v>
      </c>
      <c r="AB7" s="57">
        <v>618.04441999999995</v>
      </c>
      <c r="AC7" s="57">
        <v>618.04441999999995</v>
      </c>
      <c r="AD7" s="57">
        <v>618.04441999999995</v>
      </c>
      <c r="AE7" s="57">
        <v>618.04441999999995</v>
      </c>
      <c r="AF7" s="57">
        <v>618.04441999999995</v>
      </c>
      <c r="AG7" s="57">
        <v>618.04441999999995</v>
      </c>
      <c r="AH7" s="57">
        <v>618.04441999999995</v>
      </c>
      <c r="AI7" s="57">
        <v>618.04441999999995</v>
      </c>
      <c r="AJ7" s="57">
        <v>618.04441999999995</v>
      </c>
      <c r="AK7" s="57">
        <v>618.04441999999995</v>
      </c>
      <c r="AL7" s="57">
        <v>618.04441999999995</v>
      </c>
      <c r="AM7" s="57">
        <v>618.04441999999995</v>
      </c>
      <c r="AN7" s="57">
        <v>618.04441999999995</v>
      </c>
      <c r="AO7" s="57">
        <v>618.04441999999995</v>
      </c>
      <c r="AP7" s="57">
        <v>618.04441999999995</v>
      </c>
      <c r="AQ7" s="57">
        <v>618.04441999999995</v>
      </c>
      <c r="AR7" s="57">
        <v>618.04441999999995</v>
      </c>
      <c r="AS7" s="57">
        <v>618.04441999999995</v>
      </c>
      <c r="AT7" s="57">
        <v>618.04441999999995</v>
      </c>
    </row>
    <row r="8" spans="1:46" x14ac:dyDescent="0.25">
      <c r="A8" s="65">
        <v>2021</v>
      </c>
      <c r="B8" s="65">
        <v>12</v>
      </c>
      <c r="C8" s="75">
        <v>1</v>
      </c>
      <c r="D8" s="64">
        <v>7</v>
      </c>
      <c r="E8" s="5">
        <v>618.04441999999995</v>
      </c>
      <c r="F8" s="57">
        <v>618.04441999999995</v>
      </c>
      <c r="G8" s="57">
        <v>618.04441999999995</v>
      </c>
      <c r="H8" s="57">
        <v>618.04441999999995</v>
      </c>
      <c r="I8" s="57">
        <v>618.04441999999995</v>
      </c>
      <c r="J8" s="57">
        <v>618.04441999999995</v>
      </c>
      <c r="K8" s="57">
        <v>618.04441999999995</v>
      </c>
      <c r="L8" s="57">
        <v>618.04441999999995</v>
      </c>
      <c r="M8" s="57">
        <v>618.04441999999995</v>
      </c>
      <c r="N8" s="57">
        <v>618.04441999999995</v>
      </c>
      <c r="O8" s="57">
        <v>618.04441999999995</v>
      </c>
      <c r="P8" s="57">
        <v>618.04441999999995</v>
      </c>
      <c r="Q8" s="57">
        <v>618.04441999999995</v>
      </c>
      <c r="R8" s="57">
        <v>618.04441999999995</v>
      </c>
      <c r="S8" s="57">
        <v>618.04441999999995</v>
      </c>
      <c r="T8" s="57">
        <v>618.04441999999995</v>
      </c>
      <c r="U8" s="57">
        <v>618.04441999999995</v>
      </c>
      <c r="V8" s="57">
        <v>618.04441999999995</v>
      </c>
      <c r="W8" s="57">
        <v>618.04441999999995</v>
      </c>
      <c r="X8" s="57">
        <v>618.04441999999995</v>
      </c>
      <c r="Y8" s="57">
        <v>618.04441999999995</v>
      </c>
      <c r="Z8" s="57">
        <v>618.04441999999995</v>
      </c>
      <c r="AA8" s="57">
        <v>618.04441999999995</v>
      </c>
      <c r="AB8" s="57">
        <v>618.04441999999995</v>
      </c>
      <c r="AC8" s="57">
        <v>618.04441999999995</v>
      </c>
      <c r="AD8" s="57">
        <v>618.04441999999995</v>
      </c>
      <c r="AE8" s="57">
        <v>618.04441999999995</v>
      </c>
      <c r="AF8" s="57">
        <v>618.04441999999995</v>
      </c>
      <c r="AG8" s="57">
        <v>618.04441999999995</v>
      </c>
      <c r="AH8" s="57">
        <v>618.04441999999995</v>
      </c>
      <c r="AI8" s="57">
        <v>618.04441999999995</v>
      </c>
      <c r="AJ8" s="57">
        <v>618.04441999999995</v>
      </c>
      <c r="AK8" s="57">
        <v>618.04441999999995</v>
      </c>
      <c r="AL8" s="57">
        <v>618.04441999999995</v>
      </c>
      <c r="AM8" s="57">
        <v>618.04441999999995</v>
      </c>
      <c r="AN8" s="57">
        <v>618.04441999999995</v>
      </c>
      <c r="AO8" s="57">
        <v>618.04441999999995</v>
      </c>
      <c r="AP8" s="57">
        <v>618.04441999999995</v>
      </c>
      <c r="AQ8" s="57">
        <v>618.04441999999995</v>
      </c>
      <c r="AR8" s="57">
        <v>618.04441999999995</v>
      </c>
      <c r="AS8" s="57">
        <v>618.04441999999995</v>
      </c>
      <c r="AT8" s="57">
        <v>618.04441999999995</v>
      </c>
    </row>
    <row r="9" spans="1:46" x14ac:dyDescent="0.25">
      <c r="A9" s="65">
        <v>2021</v>
      </c>
      <c r="B9" s="65">
        <v>12</v>
      </c>
      <c r="C9" s="75">
        <v>1</v>
      </c>
      <c r="D9" s="64">
        <v>8</v>
      </c>
      <c r="E9" s="5">
        <v>618.04441999999995</v>
      </c>
      <c r="F9" s="57">
        <v>618.04441999999995</v>
      </c>
      <c r="G9" s="57">
        <v>618.04441999999995</v>
      </c>
      <c r="H9" s="57">
        <v>618.04441999999995</v>
      </c>
      <c r="I9" s="57">
        <v>618.04441999999995</v>
      </c>
      <c r="J9" s="57">
        <v>618.04441999999995</v>
      </c>
      <c r="K9" s="57">
        <v>618.04441999999995</v>
      </c>
      <c r="L9" s="57">
        <v>618.04441999999995</v>
      </c>
      <c r="M9" s="57">
        <v>618.04441999999995</v>
      </c>
      <c r="N9" s="57">
        <v>618.04441999999995</v>
      </c>
      <c r="O9" s="57">
        <v>618.04441999999995</v>
      </c>
      <c r="P9" s="57">
        <v>618.04441999999995</v>
      </c>
      <c r="Q9" s="57">
        <v>618.04441999999995</v>
      </c>
      <c r="R9" s="57">
        <v>618.04441999999995</v>
      </c>
      <c r="S9" s="57">
        <v>618.04441999999995</v>
      </c>
      <c r="T9" s="57">
        <v>618.04441999999995</v>
      </c>
      <c r="U9" s="57">
        <v>618.04441999999995</v>
      </c>
      <c r="V9" s="57">
        <v>618.04441999999995</v>
      </c>
      <c r="W9" s="57">
        <v>618.04441999999995</v>
      </c>
      <c r="X9" s="57">
        <v>618.04441999999995</v>
      </c>
      <c r="Y9" s="57">
        <v>618.04441999999995</v>
      </c>
      <c r="Z9" s="57">
        <v>618.04441999999995</v>
      </c>
      <c r="AA9" s="57">
        <v>618.04441999999995</v>
      </c>
      <c r="AB9" s="57">
        <v>618.04441999999995</v>
      </c>
      <c r="AC9" s="57">
        <v>618.04441999999995</v>
      </c>
      <c r="AD9" s="57">
        <v>618.04441999999995</v>
      </c>
      <c r="AE9" s="57">
        <v>618.04441999999995</v>
      </c>
      <c r="AF9" s="57">
        <v>618.04441999999995</v>
      </c>
      <c r="AG9" s="57">
        <v>618.04441999999995</v>
      </c>
      <c r="AH9" s="57">
        <v>618.04441999999995</v>
      </c>
      <c r="AI9" s="57">
        <v>618.04441999999995</v>
      </c>
      <c r="AJ9" s="57">
        <v>618.04441999999995</v>
      </c>
      <c r="AK9" s="57">
        <v>618.04441999999995</v>
      </c>
      <c r="AL9" s="57">
        <v>618.04441999999995</v>
      </c>
      <c r="AM9" s="57">
        <v>618.04441999999995</v>
      </c>
      <c r="AN9" s="57">
        <v>618.04441999999995</v>
      </c>
      <c r="AO9" s="57">
        <v>618.04441999999995</v>
      </c>
      <c r="AP9" s="57">
        <v>618.04441999999995</v>
      </c>
      <c r="AQ9" s="57">
        <v>618.04441999999995</v>
      </c>
      <c r="AR9" s="57">
        <v>618.04441999999995</v>
      </c>
      <c r="AS9" s="57">
        <v>618.04441999999995</v>
      </c>
      <c r="AT9" s="57">
        <v>618.04441999999995</v>
      </c>
    </row>
    <row r="10" spans="1:46" x14ac:dyDescent="0.25">
      <c r="A10" s="65">
        <v>2021</v>
      </c>
      <c r="B10" s="65">
        <v>12</v>
      </c>
      <c r="C10" s="75">
        <v>1</v>
      </c>
      <c r="D10" s="64">
        <v>9</v>
      </c>
      <c r="E10" s="5">
        <v>618.04441999999995</v>
      </c>
      <c r="F10" s="57">
        <v>618.04441999999995</v>
      </c>
      <c r="G10" s="57">
        <v>618.04441999999995</v>
      </c>
      <c r="H10" s="57">
        <v>618.04441999999995</v>
      </c>
      <c r="I10" s="57">
        <v>618.04441999999995</v>
      </c>
      <c r="J10" s="57">
        <v>618.04441999999995</v>
      </c>
      <c r="K10" s="57">
        <v>618.04441999999995</v>
      </c>
      <c r="L10" s="57">
        <v>618.04441999999995</v>
      </c>
      <c r="M10" s="57">
        <v>618.04441999999995</v>
      </c>
      <c r="N10" s="57">
        <v>618.04441999999995</v>
      </c>
      <c r="O10" s="57">
        <v>618.04441999999995</v>
      </c>
      <c r="P10" s="57">
        <v>618.04441999999995</v>
      </c>
      <c r="Q10" s="57">
        <v>618.04441999999995</v>
      </c>
      <c r="R10" s="57">
        <v>618.04441999999995</v>
      </c>
      <c r="S10" s="57">
        <v>618.04441999999995</v>
      </c>
      <c r="T10" s="57">
        <v>618.04441999999995</v>
      </c>
      <c r="U10" s="57">
        <v>618.04441999999995</v>
      </c>
      <c r="V10" s="57">
        <v>618.04441999999995</v>
      </c>
      <c r="W10" s="57">
        <v>618.04441999999995</v>
      </c>
      <c r="X10" s="57">
        <v>618.04441999999995</v>
      </c>
      <c r="Y10" s="57">
        <v>618.04441999999995</v>
      </c>
      <c r="Z10" s="57">
        <v>618.04441999999995</v>
      </c>
      <c r="AA10" s="57">
        <v>618.04441999999995</v>
      </c>
      <c r="AB10" s="57">
        <v>618.04441999999995</v>
      </c>
      <c r="AC10" s="57">
        <v>618.04441999999995</v>
      </c>
      <c r="AD10" s="57">
        <v>618.04441999999995</v>
      </c>
      <c r="AE10" s="57">
        <v>618.04441999999995</v>
      </c>
      <c r="AF10" s="57">
        <v>618.04441999999995</v>
      </c>
      <c r="AG10" s="57">
        <v>618.04441999999995</v>
      </c>
      <c r="AH10" s="57">
        <v>618.04441999999995</v>
      </c>
      <c r="AI10" s="57">
        <v>618.04441999999995</v>
      </c>
      <c r="AJ10" s="57">
        <v>618.04441999999995</v>
      </c>
      <c r="AK10" s="57">
        <v>618.04441999999995</v>
      </c>
      <c r="AL10" s="57">
        <v>618.04441999999995</v>
      </c>
      <c r="AM10" s="57">
        <v>618.04441999999995</v>
      </c>
      <c r="AN10" s="57">
        <v>618.04441999999995</v>
      </c>
      <c r="AO10" s="57">
        <v>618.04441999999995</v>
      </c>
      <c r="AP10" s="57">
        <v>618.04441999999995</v>
      </c>
      <c r="AQ10" s="57">
        <v>618.04441999999995</v>
      </c>
      <c r="AR10" s="57">
        <v>618.04441999999995</v>
      </c>
      <c r="AS10" s="57">
        <v>618.04441999999995</v>
      </c>
      <c r="AT10" s="57">
        <v>618.04441999999995</v>
      </c>
    </row>
    <row r="11" spans="1:46" x14ac:dyDescent="0.25">
      <c r="A11" s="65">
        <v>2021</v>
      </c>
      <c r="B11" s="65">
        <v>12</v>
      </c>
      <c r="C11" s="75">
        <v>1</v>
      </c>
      <c r="D11" s="64">
        <v>10</v>
      </c>
      <c r="E11" s="5">
        <v>618.04441999999995</v>
      </c>
      <c r="F11" s="57">
        <v>618.04441999999995</v>
      </c>
      <c r="G11" s="57">
        <v>618.04441999999995</v>
      </c>
      <c r="H11" s="57">
        <v>618.04441999999995</v>
      </c>
      <c r="I11" s="57">
        <v>618.04441999999995</v>
      </c>
      <c r="J11" s="57">
        <v>618.04441999999995</v>
      </c>
      <c r="K11" s="57">
        <v>618.04441999999995</v>
      </c>
      <c r="L11" s="57">
        <v>618.04441999999995</v>
      </c>
      <c r="M11" s="57">
        <v>618.04441999999995</v>
      </c>
      <c r="N11" s="57">
        <v>618.04441999999995</v>
      </c>
      <c r="O11" s="57">
        <v>618.04441999999995</v>
      </c>
      <c r="P11" s="57">
        <v>618.04441999999995</v>
      </c>
      <c r="Q11" s="57">
        <v>618.04441999999995</v>
      </c>
      <c r="R11" s="57">
        <v>618.04441999999995</v>
      </c>
      <c r="S11" s="57">
        <v>618.04441999999995</v>
      </c>
      <c r="T11" s="57">
        <v>618.04441999999995</v>
      </c>
      <c r="U11" s="57">
        <v>618.04441999999995</v>
      </c>
      <c r="V11" s="57">
        <v>618.04441999999995</v>
      </c>
      <c r="W11" s="57">
        <v>618.04441999999995</v>
      </c>
      <c r="X11" s="57">
        <v>618.04441999999995</v>
      </c>
      <c r="Y11" s="57">
        <v>618.04441999999995</v>
      </c>
      <c r="Z11" s="57">
        <v>618.04441999999995</v>
      </c>
      <c r="AA11" s="57">
        <v>618.04441999999995</v>
      </c>
      <c r="AB11" s="57">
        <v>618.04441999999995</v>
      </c>
      <c r="AC11" s="57">
        <v>618.04441999999995</v>
      </c>
      <c r="AD11" s="57">
        <v>618.04441999999995</v>
      </c>
      <c r="AE11" s="57">
        <v>618.04441999999995</v>
      </c>
      <c r="AF11" s="57">
        <v>618.04441999999995</v>
      </c>
      <c r="AG11" s="57">
        <v>618.04441999999995</v>
      </c>
      <c r="AH11" s="57">
        <v>618.04441999999995</v>
      </c>
      <c r="AI11" s="57">
        <v>618.04441999999995</v>
      </c>
      <c r="AJ11" s="57">
        <v>618.04441999999995</v>
      </c>
      <c r="AK11" s="57">
        <v>618.04441999999995</v>
      </c>
      <c r="AL11" s="57">
        <v>618.04441999999995</v>
      </c>
      <c r="AM11" s="57">
        <v>618.04441999999995</v>
      </c>
      <c r="AN11" s="57">
        <v>618.04441999999995</v>
      </c>
      <c r="AO11" s="57">
        <v>618.04441999999995</v>
      </c>
      <c r="AP11" s="57">
        <v>618.04441999999995</v>
      </c>
      <c r="AQ11" s="57">
        <v>618.04441999999995</v>
      </c>
      <c r="AR11" s="57">
        <v>618.04441999999995</v>
      </c>
      <c r="AS11" s="57">
        <v>618.04441999999995</v>
      </c>
      <c r="AT11" s="57">
        <v>618.04441999999995</v>
      </c>
    </row>
    <row r="12" spans="1:46" x14ac:dyDescent="0.25">
      <c r="A12" s="65">
        <v>2021</v>
      </c>
      <c r="B12" s="65">
        <v>12</v>
      </c>
      <c r="C12" s="75">
        <v>1</v>
      </c>
      <c r="D12" s="64">
        <v>11</v>
      </c>
      <c r="E12" s="5">
        <v>618.04441999999995</v>
      </c>
      <c r="F12" s="57">
        <v>618.04441999999995</v>
      </c>
      <c r="G12" s="57">
        <v>618.04441999999995</v>
      </c>
      <c r="H12" s="57">
        <v>618.04441999999995</v>
      </c>
      <c r="I12" s="57">
        <v>618.04441999999995</v>
      </c>
      <c r="J12" s="57">
        <v>618.04441999999995</v>
      </c>
      <c r="K12" s="57">
        <v>618.04441999999995</v>
      </c>
      <c r="L12" s="57">
        <v>618.04441999999995</v>
      </c>
      <c r="M12" s="57">
        <v>618.04441999999995</v>
      </c>
      <c r="N12" s="57">
        <v>618.04441999999995</v>
      </c>
      <c r="O12" s="57">
        <v>618.04441999999995</v>
      </c>
      <c r="P12" s="57">
        <v>618.04441999999995</v>
      </c>
      <c r="Q12" s="57">
        <v>618.04441999999995</v>
      </c>
      <c r="R12" s="57">
        <v>618.04441999999995</v>
      </c>
      <c r="S12" s="57">
        <v>618.04441999999995</v>
      </c>
      <c r="T12" s="57">
        <v>618.04441999999995</v>
      </c>
      <c r="U12" s="57">
        <v>618.04441999999995</v>
      </c>
      <c r="V12" s="57">
        <v>618.04441999999995</v>
      </c>
      <c r="W12" s="57">
        <v>618.04441999999995</v>
      </c>
      <c r="X12" s="57">
        <v>618.04441999999995</v>
      </c>
      <c r="Y12" s="57">
        <v>618.04441999999995</v>
      </c>
      <c r="Z12" s="57">
        <v>618.04441999999995</v>
      </c>
      <c r="AA12" s="57">
        <v>618.04441999999995</v>
      </c>
      <c r="AB12" s="57">
        <v>618.04441999999995</v>
      </c>
      <c r="AC12" s="57">
        <v>618.04441999999995</v>
      </c>
      <c r="AD12" s="57">
        <v>618.04441999999995</v>
      </c>
      <c r="AE12" s="57">
        <v>618.04441999999995</v>
      </c>
      <c r="AF12" s="57">
        <v>618.04441999999995</v>
      </c>
      <c r="AG12" s="57">
        <v>618.04441999999995</v>
      </c>
      <c r="AH12" s="57">
        <v>618.04441999999995</v>
      </c>
      <c r="AI12" s="57">
        <v>618.04441999999995</v>
      </c>
      <c r="AJ12" s="57">
        <v>618.04441999999995</v>
      </c>
      <c r="AK12" s="57">
        <v>618.04441999999995</v>
      </c>
      <c r="AL12" s="57">
        <v>618.04441999999995</v>
      </c>
      <c r="AM12" s="57">
        <v>618.04441999999995</v>
      </c>
      <c r="AN12" s="57">
        <v>618.04441999999995</v>
      </c>
      <c r="AO12" s="57">
        <v>618.04441999999995</v>
      </c>
      <c r="AP12" s="57">
        <v>618.04441999999995</v>
      </c>
      <c r="AQ12" s="57">
        <v>618.04441999999995</v>
      </c>
      <c r="AR12" s="57">
        <v>618.04441999999995</v>
      </c>
      <c r="AS12" s="57">
        <v>618.04441999999995</v>
      </c>
      <c r="AT12" s="57">
        <v>618.04441999999995</v>
      </c>
    </row>
    <row r="13" spans="1:46" x14ac:dyDescent="0.25">
      <c r="A13" s="65">
        <v>2021</v>
      </c>
      <c r="B13" s="65">
        <v>12</v>
      </c>
      <c r="C13" s="75">
        <v>1</v>
      </c>
      <c r="D13" s="64">
        <v>12</v>
      </c>
      <c r="E13" s="5">
        <v>618.04441999999995</v>
      </c>
      <c r="F13" s="57">
        <v>618.04441999999995</v>
      </c>
      <c r="G13" s="57">
        <v>618.04441999999995</v>
      </c>
      <c r="H13" s="57">
        <v>618.04441999999995</v>
      </c>
      <c r="I13" s="57">
        <v>618.04441999999995</v>
      </c>
      <c r="J13" s="57">
        <v>618.04441999999995</v>
      </c>
      <c r="K13" s="57">
        <v>618.04441999999995</v>
      </c>
      <c r="L13" s="57">
        <v>618.04441999999995</v>
      </c>
      <c r="M13" s="57">
        <v>618.04441999999995</v>
      </c>
      <c r="N13" s="57">
        <v>618.04441999999995</v>
      </c>
      <c r="O13" s="57">
        <v>618.04441999999995</v>
      </c>
      <c r="P13" s="57">
        <v>618.04441999999995</v>
      </c>
      <c r="Q13" s="57">
        <v>618.04441999999995</v>
      </c>
      <c r="R13" s="57">
        <v>618.04441999999995</v>
      </c>
      <c r="S13" s="57">
        <v>618.04441999999995</v>
      </c>
      <c r="T13" s="57">
        <v>618.04441999999995</v>
      </c>
      <c r="U13" s="57">
        <v>618.04441999999995</v>
      </c>
      <c r="V13" s="57">
        <v>618.04441999999995</v>
      </c>
      <c r="W13" s="57">
        <v>618.04441999999995</v>
      </c>
      <c r="X13" s="57">
        <v>618.04441999999995</v>
      </c>
      <c r="Y13" s="57">
        <v>618.04441999999995</v>
      </c>
      <c r="Z13" s="57">
        <v>618.04441999999995</v>
      </c>
      <c r="AA13" s="57">
        <v>618.04441999999995</v>
      </c>
      <c r="AB13" s="57">
        <v>618.04441999999995</v>
      </c>
      <c r="AC13" s="57">
        <v>618.04441999999995</v>
      </c>
      <c r="AD13" s="57">
        <v>618.04441999999995</v>
      </c>
      <c r="AE13" s="57">
        <v>618.04441999999995</v>
      </c>
      <c r="AF13" s="57">
        <v>618.04441999999995</v>
      </c>
      <c r="AG13" s="57">
        <v>618.04441999999995</v>
      </c>
      <c r="AH13" s="57">
        <v>618.04441999999995</v>
      </c>
      <c r="AI13" s="57">
        <v>618.04441999999995</v>
      </c>
      <c r="AJ13" s="57">
        <v>618.04441999999995</v>
      </c>
      <c r="AK13" s="57">
        <v>618.04441999999995</v>
      </c>
      <c r="AL13" s="57">
        <v>618.04441999999995</v>
      </c>
      <c r="AM13" s="57">
        <v>618.04441999999995</v>
      </c>
      <c r="AN13" s="57">
        <v>618.04441999999995</v>
      </c>
      <c r="AO13" s="57">
        <v>618.04441999999995</v>
      </c>
      <c r="AP13" s="57">
        <v>618.04441999999995</v>
      </c>
      <c r="AQ13" s="57">
        <v>618.04441999999995</v>
      </c>
      <c r="AR13" s="57">
        <v>618.04441999999995</v>
      </c>
      <c r="AS13" s="57">
        <v>618.04441999999995</v>
      </c>
      <c r="AT13" s="57">
        <v>618.04441999999995</v>
      </c>
    </row>
    <row r="14" spans="1:46" x14ac:dyDescent="0.25">
      <c r="A14" s="65">
        <v>2021</v>
      </c>
      <c r="B14" s="65">
        <v>12</v>
      </c>
      <c r="C14" s="75">
        <v>1</v>
      </c>
      <c r="D14" s="64">
        <v>13</v>
      </c>
      <c r="E14" s="5">
        <v>618.04441999999995</v>
      </c>
      <c r="F14" s="57">
        <v>618.04441999999995</v>
      </c>
      <c r="G14" s="57">
        <v>618.04441999999995</v>
      </c>
      <c r="H14" s="57">
        <v>618.04441999999995</v>
      </c>
      <c r="I14" s="57">
        <v>618.04441999999995</v>
      </c>
      <c r="J14" s="57">
        <v>618.04441999999995</v>
      </c>
      <c r="K14" s="57">
        <v>618.04441999999995</v>
      </c>
      <c r="L14" s="57">
        <v>618.04441999999995</v>
      </c>
      <c r="M14" s="57">
        <v>618.04441999999995</v>
      </c>
      <c r="N14" s="57">
        <v>618.04441999999995</v>
      </c>
      <c r="O14" s="57">
        <v>618.04441999999995</v>
      </c>
      <c r="P14" s="57">
        <v>618.04441999999995</v>
      </c>
      <c r="Q14" s="57">
        <v>618.04441999999995</v>
      </c>
      <c r="R14" s="57">
        <v>618.04441999999995</v>
      </c>
      <c r="S14" s="57">
        <v>618.04441999999995</v>
      </c>
      <c r="T14" s="57">
        <v>618.04441999999995</v>
      </c>
      <c r="U14" s="57">
        <v>618.04441999999995</v>
      </c>
      <c r="V14" s="57">
        <v>618.04441999999995</v>
      </c>
      <c r="W14" s="57">
        <v>618.04441999999995</v>
      </c>
      <c r="X14" s="57">
        <v>618.04441999999995</v>
      </c>
      <c r="Y14" s="57">
        <v>618.04441999999995</v>
      </c>
      <c r="Z14" s="57">
        <v>618.04441999999995</v>
      </c>
      <c r="AA14" s="57">
        <v>618.04441999999995</v>
      </c>
      <c r="AB14" s="57">
        <v>618.04441999999995</v>
      </c>
      <c r="AC14" s="57">
        <v>618.04441999999995</v>
      </c>
      <c r="AD14" s="57">
        <v>618.04441999999995</v>
      </c>
      <c r="AE14" s="57">
        <v>618.04441999999995</v>
      </c>
      <c r="AF14" s="57">
        <v>618.04441999999995</v>
      </c>
      <c r="AG14" s="57">
        <v>618.04441999999995</v>
      </c>
      <c r="AH14" s="57">
        <v>618.04441999999995</v>
      </c>
      <c r="AI14" s="57">
        <v>618.04441999999995</v>
      </c>
      <c r="AJ14" s="57">
        <v>618.04441999999995</v>
      </c>
      <c r="AK14" s="57">
        <v>618.04441999999995</v>
      </c>
      <c r="AL14" s="57">
        <v>618.04441999999995</v>
      </c>
      <c r="AM14" s="57">
        <v>618.04441999999995</v>
      </c>
      <c r="AN14" s="57">
        <v>618.04441999999995</v>
      </c>
      <c r="AO14" s="57">
        <v>618.04441999999995</v>
      </c>
      <c r="AP14" s="57">
        <v>618.04441999999995</v>
      </c>
      <c r="AQ14" s="57">
        <v>618.04441999999995</v>
      </c>
      <c r="AR14" s="57">
        <v>618.04441999999995</v>
      </c>
      <c r="AS14" s="57">
        <v>618.04441999999995</v>
      </c>
      <c r="AT14" s="57">
        <v>618.04441999999995</v>
      </c>
    </row>
    <row r="15" spans="1:46" x14ac:dyDescent="0.25">
      <c r="A15" s="65">
        <v>2021</v>
      </c>
      <c r="B15" s="65">
        <v>12</v>
      </c>
      <c r="C15" s="75">
        <v>1</v>
      </c>
      <c r="D15" s="64">
        <v>14</v>
      </c>
      <c r="E15" s="5">
        <v>618.04441999999995</v>
      </c>
      <c r="F15" s="57">
        <v>618.04441999999995</v>
      </c>
      <c r="G15" s="57">
        <v>618.04441999999995</v>
      </c>
      <c r="H15" s="57">
        <v>618.04441999999995</v>
      </c>
      <c r="I15" s="57">
        <v>618.04441999999995</v>
      </c>
      <c r="J15" s="57">
        <v>618.04441999999995</v>
      </c>
      <c r="K15" s="57">
        <v>618.04441999999995</v>
      </c>
      <c r="L15" s="57">
        <v>618.04441999999995</v>
      </c>
      <c r="M15" s="57">
        <v>618.04441999999995</v>
      </c>
      <c r="N15" s="57">
        <v>618.04441999999995</v>
      </c>
      <c r="O15" s="57">
        <v>618.04441999999995</v>
      </c>
      <c r="P15" s="57">
        <v>618.04441999999995</v>
      </c>
      <c r="Q15" s="57">
        <v>618.04441999999995</v>
      </c>
      <c r="R15" s="57">
        <v>618.04441999999995</v>
      </c>
      <c r="S15" s="57">
        <v>618.04441999999995</v>
      </c>
      <c r="T15" s="57">
        <v>618.04441999999995</v>
      </c>
      <c r="U15" s="57">
        <v>618.04441999999995</v>
      </c>
      <c r="V15" s="57">
        <v>618.04441999999995</v>
      </c>
      <c r="W15" s="57">
        <v>618.04441999999995</v>
      </c>
      <c r="X15" s="57">
        <v>618.04441999999995</v>
      </c>
      <c r="Y15" s="57">
        <v>618.04441999999995</v>
      </c>
      <c r="Z15" s="57">
        <v>618.04441999999995</v>
      </c>
      <c r="AA15" s="57">
        <v>618.04441999999995</v>
      </c>
      <c r="AB15" s="57">
        <v>618.04441999999995</v>
      </c>
      <c r="AC15" s="57">
        <v>618.04441999999995</v>
      </c>
      <c r="AD15" s="57">
        <v>618.04441999999995</v>
      </c>
      <c r="AE15" s="57">
        <v>618.04441999999995</v>
      </c>
      <c r="AF15" s="57">
        <v>618.04441999999995</v>
      </c>
      <c r="AG15" s="57">
        <v>618.04441999999995</v>
      </c>
      <c r="AH15" s="57">
        <v>618.04441999999995</v>
      </c>
      <c r="AI15" s="57">
        <v>618.04441999999995</v>
      </c>
      <c r="AJ15" s="57">
        <v>618.04441999999995</v>
      </c>
      <c r="AK15" s="57">
        <v>618.04441999999995</v>
      </c>
      <c r="AL15" s="57">
        <v>618.04441999999995</v>
      </c>
      <c r="AM15" s="57">
        <v>618.04441999999995</v>
      </c>
      <c r="AN15" s="57">
        <v>618.04441999999995</v>
      </c>
      <c r="AO15" s="57">
        <v>618.04441999999995</v>
      </c>
      <c r="AP15" s="57">
        <v>618.04441999999995</v>
      </c>
      <c r="AQ15" s="57">
        <v>618.04441999999995</v>
      </c>
      <c r="AR15" s="57">
        <v>618.04441999999995</v>
      </c>
      <c r="AS15" s="57">
        <v>618.04441999999995</v>
      </c>
      <c r="AT15" s="57">
        <v>618.04441999999995</v>
      </c>
    </row>
    <row r="16" spans="1:46" x14ac:dyDescent="0.25">
      <c r="A16" s="65">
        <v>2021</v>
      </c>
      <c r="B16" s="65">
        <v>12</v>
      </c>
      <c r="C16" s="75">
        <v>1</v>
      </c>
      <c r="D16" s="64">
        <v>15</v>
      </c>
      <c r="E16" s="5">
        <v>618.04441999999995</v>
      </c>
      <c r="F16" s="57">
        <v>618.04441999999995</v>
      </c>
      <c r="G16" s="57">
        <v>618.04441999999995</v>
      </c>
      <c r="H16" s="57">
        <v>618.04441999999995</v>
      </c>
      <c r="I16" s="57">
        <v>618.04441999999995</v>
      </c>
      <c r="J16" s="57">
        <v>618.04441999999995</v>
      </c>
      <c r="K16" s="57">
        <v>618.04441999999995</v>
      </c>
      <c r="L16" s="57">
        <v>618.04441999999995</v>
      </c>
      <c r="M16" s="57">
        <v>618.04441999999995</v>
      </c>
      <c r="N16" s="57">
        <v>618.04441999999995</v>
      </c>
      <c r="O16" s="57">
        <v>618.04441999999995</v>
      </c>
      <c r="P16" s="57">
        <v>618.04441999999995</v>
      </c>
      <c r="Q16" s="57">
        <v>618.04441999999995</v>
      </c>
      <c r="R16" s="57">
        <v>618.04441999999995</v>
      </c>
      <c r="S16" s="57">
        <v>618.04441999999995</v>
      </c>
      <c r="T16" s="57">
        <v>618.04441999999995</v>
      </c>
      <c r="U16" s="57">
        <v>618.04441999999995</v>
      </c>
      <c r="V16" s="57">
        <v>618.04441999999995</v>
      </c>
      <c r="W16" s="57">
        <v>618.04441999999995</v>
      </c>
      <c r="X16" s="57">
        <v>618.04441999999995</v>
      </c>
      <c r="Y16" s="57">
        <v>618.04441999999995</v>
      </c>
      <c r="Z16" s="57">
        <v>618.04441999999995</v>
      </c>
      <c r="AA16" s="57">
        <v>618.04441999999995</v>
      </c>
      <c r="AB16" s="57">
        <v>618.04441999999995</v>
      </c>
      <c r="AC16" s="57">
        <v>618.04441999999995</v>
      </c>
      <c r="AD16" s="57">
        <v>618.04441999999995</v>
      </c>
      <c r="AE16" s="57">
        <v>618.04441999999995</v>
      </c>
      <c r="AF16" s="57">
        <v>618.04441999999995</v>
      </c>
      <c r="AG16" s="57">
        <v>618.04441999999995</v>
      </c>
      <c r="AH16" s="57">
        <v>618.04441999999995</v>
      </c>
      <c r="AI16" s="57">
        <v>618.04441999999995</v>
      </c>
      <c r="AJ16" s="57">
        <v>618.04441999999995</v>
      </c>
      <c r="AK16" s="57">
        <v>618.04441999999995</v>
      </c>
      <c r="AL16" s="57">
        <v>618.04441999999995</v>
      </c>
      <c r="AM16" s="57">
        <v>618.04441999999995</v>
      </c>
      <c r="AN16" s="57">
        <v>618.04441999999995</v>
      </c>
      <c r="AO16" s="57">
        <v>618.04441999999995</v>
      </c>
      <c r="AP16" s="57">
        <v>618.04441999999995</v>
      </c>
      <c r="AQ16" s="57">
        <v>618.04441999999995</v>
      </c>
      <c r="AR16" s="57">
        <v>618.04441999999995</v>
      </c>
      <c r="AS16" s="57">
        <v>618.04441999999995</v>
      </c>
      <c r="AT16" s="57">
        <v>618.04441999999995</v>
      </c>
    </row>
    <row r="17" spans="1:46" x14ac:dyDescent="0.25">
      <c r="A17" s="65">
        <v>2021</v>
      </c>
      <c r="B17" s="65">
        <v>12</v>
      </c>
      <c r="C17" s="75">
        <v>1</v>
      </c>
      <c r="D17" s="64">
        <v>16</v>
      </c>
      <c r="E17" s="5">
        <v>618.04441999999995</v>
      </c>
      <c r="F17" s="57">
        <v>618.04441999999995</v>
      </c>
      <c r="G17" s="57">
        <v>618.04441999999995</v>
      </c>
      <c r="H17" s="57">
        <v>618.04441999999995</v>
      </c>
      <c r="I17" s="57">
        <v>618.04441999999995</v>
      </c>
      <c r="J17" s="57">
        <v>618.04441999999995</v>
      </c>
      <c r="K17" s="57">
        <v>618.04441999999995</v>
      </c>
      <c r="L17" s="57">
        <v>618.04441999999995</v>
      </c>
      <c r="M17" s="57">
        <v>618.04441999999995</v>
      </c>
      <c r="N17" s="57">
        <v>618.04441999999995</v>
      </c>
      <c r="O17" s="57">
        <v>618.04441999999995</v>
      </c>
      <c r="P17" s="57">
        <v>618.04441999999995</v>
      </c>
      <c r="Q17" s="57">
        <v>618.04441999999995</v>
      </c>
      <c r="R17" s="57">
        <v>618.04441999999995</v>
      </c>
      <c r="S17" s="57">
        <v>618.04441999999995</v>
      </c>
      <c r="T17" s="57">
        <v>618.04441999999995</v>
      </c>
      <c r="U17" s="57">
        <v>618.04441999999995</v>
      </c>
      <c r="V17" s="57">
        <v>618.04441999999995</v>
      </c>
      <c r="W17" s="57">
        <v>618.04441999999995</v>
      </c>
      <c r="X17" s="57">
        <v>618.04441999999995</v>
      </c>
      <c r="Y17" s="57">
        <v>618.04441999999995</v>
      </c>
      <c r="Z17" s="57">
        <v>618.04441999999995</v>
      </c>
      <c r="AA17" s="57">
        <v>618.04441999999995</v>
      </c>
      <c r="AB17" s="57">
        <v>618.04441999999995</v>
      </c>
      <c r="AC17" s="57">
        <v>618.04441999999995</v>
      </c>
      <c r="AD17" s="57">
        <v>618.04441999999995</v>
      </c>
      <c r="AE17" s="57">
        <v>618.04441999999995</v>
      </c>
      <c r="AF17" s="57">
        <v>618.04441999999995</v>
      </c>
      <c r="AG17" s="57">
        <v>618.04441999999995</v>
      </c>
      <c r="AH17" s="57">
        <v>618.04441999999995</v>
      </c>
      <c r="AI17" s="57">
        <v>618.04441999999995</v>
      </c>
      <c r="AJ17" s="57">
        <v>618.04441999999995</v>
      </c>
      <c r="AK17" s="57">
        <v>618.04441999999995</v>
      </c>
      <c r="AL17" s="57">
        <v>618.04441999999995</v>
      </c>
      <c r="AM17" s="57">
        <v>618.04441999999995</v>
      </c>
      <c r="AN17" s="57">
        <v>618.04441999999995</v>
      </c>
      <c r="AO17" s="57">
        <v>618.04441999999995</v>
      </c>
      <c r="AP17" s="57">
        <v>618.04441999999995</v>
      </c>
      <c r="AQ17" s="57">
        <v>618.04441999999995</v>
      </c>
      <c r="AR17" s="57">
        <v>618.04441999999995</v>
      </c>
      <c r="AS17" s="57">
        <v>618.04441999999995</v>
      </c>
      <c r="AT17" s="57">
        <v>618.04441999999995</v>
      </c>
    </row>
    <row r="18" spans="1:46" x14ac:dyDescent="0.25">
      <c r="A18" s="65">
        <v>2021</v>
      </c>
      <c r="B18" s="65">
        <v>12</v>
      </c>
      <c r="C18" s="75">
        <v>1</v>
      </c>
      <c r="D18" s="64">
        <v>17</v>
      </c>
      <c r="E18" s="5">
        <v>618.04441999999995</v>
      </c>
      <c r="F18" s="57">
        <v>618.04441999999995</v>
      </c>
      <c r="G18" s="57">
        <v>618.04441999999995</v>
      </c>
      <c r="H18" s="57">
        <v>618.04441999999995</v>
      </c>
      <c r="I18" s="57">
        <v>618.04441999999995</v>
      </c>
      <c r="J18" s="57">
        <v>618.04441999999995</v>
      </c>
      <c r="K18" s="57">
        <v>618.04441999999995</v>
      </c>
      <c r="L18" s="57">
        <v>618.04441999999995</v>
      </c>
      <c r="M18" s="57">
        <v>618.04441999999995</v>
      </c>
      <c r="N18" s="57">
        <v>618.04441999999995</v>
      </c>
      <c r="O18" s="57">
        <v>618.04441999999995</v>
      </c>
      <c r="P18" s="57">
        <v>618.04441999999995</v>
      </c>
      <c r="Q18" s="57">
        <v>618.04441999999995</v>
      </c>
      <c r="R18" s="57">
        <v>618.04441999999995</v>
      </c>
      <c r="S18" s="57">
        <v>618.04441999999995</v>
      </c>
      <c r="T18" s="57">
        <v>618.04441999999995</v>
      </c>
      <c r="U18" s="57">
        <v>618.04441999999995</v>
      </c>
      <c r="V18" s="57">
        <v>618.04441999999995</v>
      </c>
      <c r="W18" s="57">
        <v>618.04441999999995</v>
      </c>
      <c r="X18" s="57">
        <v>618.04441999999995</v>
      </c>
      <c r="Y18" s="57">
        <v>618.04441999999995</v>
      </c>
      <c r="Z18" s="57">
        <v>618.04441999999995</v>
      </c>
      <c r="AA18" s="57">
        <v>618.04441999999995</v>
      </c>
      <c r="AB18" s="57">
        <v>618.04441999999995</v>
      </c>
      <c r="AC18" s="57">
        <v>618.04441999999995</v>
      </c>
      <c r="AD18" s="57">
        <v>618.04441999999995</v>
      </c>
      <c r="AE18" s="57">
        <v>618.04441999999995</v>
      </c>
      <c r="AF18" s="57">
        <v>618.04441999999995</v>
      </c>
      <c r="AG18" s="57">
        <v>618.04441999999995</v>
      </c>
      <c r="AH18" s="57">
        <v>618.04441999999995</v>
      </c>
      <c r="AI18" s="57">
        <v>618.04441999999995</v>
      </c>
      <c r="AJ18" s="57">
        <v>618.04441999999995</v>
      </c>
      <c r="AK18" s="57">
        <v>618.04441999999995</v>
      </c>
      <c r="AL18" s="57">
        <v>618.04441999999995</v>
      </c>
      <c r="AM18" s="57">
        <v>618.04441999999995</v>
      </c>
      <c r="AN18" s="57">
        <v>618.04441999999995</v>
      </c>
      <c r="AO18" s="57">
        <v>618.04441999999995</v>
      </c>
      <c r="AP18" s="57">
        <v>618.04441999999995</v>
      </c>
      <c r="AQ18" s="57">
        <v>618.04441999999995</v>
      </c>
      <c r="AR18" s="57">
        <v>618.04441999999995</v>
      </c>
      <c r="AS18" s="57">
        <v>618.04441999999995</v>
      </c>
      <c r="AT18" s="57">
        <v>618.04441999999995</v>
      </c>
    </row>
    <row r="19" spans="1:46" x14ac:dyDescent="0.25">
      <c r="A19" s="65">
        <v>2021</v>
      </c>
      <c r="B19" s="65">
        <v>12</v>
      </c>
      <c r="C19" s="75">
        <v>1</v>
      </c>
      <c r="D19" s="64">
        <v>18</v>
      </c>
      <c r="E19" s="5">
        <v>618.04441999999995</v>
      </c>
      <c r="F19" s="57">
        <v>618.04441999999995</v>
      </c>
      <c r="G19" s="57">
        <v>618.04441999999995</v>
      </c>
      <c r="H19" s="57">
        <v>618.04441999999995</v>
      </c>
      <c r="I19" s="57">
        <v>618.04441999999995</v>
      </c>
      <c r="J19" s="57">
        <v>618.04441999999995</v>
      </c>
      <c r="K19" s="57">
        <v>618.04441999999995</v>
      </c>
      <c r="L19" s="57">
        <v>618.04441999999995</v>
      </c>
      <c r="M19" s="57">
        <v>618.04441999999995</v>
      </c>
      <c r="N19" s="57">
        <v>618.04441999999995</v>
      </c>
      <c r="O19" s="57">
        <v>618.04441999999995</v>
      </c>
      <c r="P19" s="57">
        <v>618.04441999999995</v>
      </c>
      <c r="Q19" s="57">
        <v>618.04441999999995</v>
      </c>
      <c r="R19" s="57">
        <v>618.04441999999995</v>
      </c>
      <c r="S19" s="57">
        <v>618.04441999999995</v>
      </c>
      <c r="T19" s="57">
        <v>618.04441999999995</v>
      </c>
      <c r="U19" s="57">
        <v>618.04441999999995</v>
      </c>
      <c r="V19" s="57">
        <v>618.04441999999995</v>
      </c>
      <c r="W19" s="57">
        <v>618.04441999999995</v>
      </c>
      <c r="X19" s="57">
        <v>618.04441999999995</v>
      </c>
      <c r="Y19" s="57">
        <v>618.04441999999995</v>
      </c>
      <c r="Z19" s="57">
        <v>618.04441999999995</v>
      </c>
      <c r="AA19" s="57">
        <v>618.04441999999995</v>
      </c>
      <c r="AB19" s="57">
        <v>618.04441999999995</v>
      </c>
      <c r="AC19" s="57">
        <v>618.04441999999995</v>
      </c>
      <c r="AD19" s="57">
        <v>618.04441999999995</v>
      </c>
      <c r="AE19" s="57">
        <v>618.04441999999995</v>
      </c>
      <c r="AF19" s="57">
        <v>618.04441999999995</v>
      </c>
      <c r="AG19" s="57">
        <v>618.04441999999995</v>
      </c>
      <c r="AH19" s="57">
        <v>618.04441999999995</v>
      </c>
      <c r="AI19" s="57">
        <v>618.04441999999995</v>
      </c>
      <c r="AJ19" s="57">
        <v>618.04441999999995</v>
      </c>
      <c r="AK19" s="57">
        <v>618.04441999999995</v>
      </c>
      <c r="AL19" s="57">
        <v>618.04441999999995</v>
      </c>
      <c r="AM19" s="57">
        <v>618.04441999999995</v>
      </c>
      <c r="AN19" s="57">
        <v>618.04441999999995</v>
      </c>
      <c r="AO19" s="57">
        <v>618.04441999999995</v>
      </c>
      <c r="AP19" s="57">
        <v>618.04441999999995</v>
      </c>
      <c r="AQ19" s="57">
        <v>618.04441999999995</v>
      </c>
      <c r="AR19" s="57">
        <v>618.04441999999995</v>
      </c>
      <c r="AS19" s="57">
        <v>618.04441999999995</v>
      </c>
      <c r="AT19" s="57">
        <v>618.04441999999995</v>
      </c>
    </row>
    <row r="20" spans="1:46" x14ac:dyDescent="0.25">
      <c r="A20" s="65">
        <v>2021</v>
      </c>
      <c r="B20" s="65">
        <v>12</v>
      </c>
      <c r="C20" s="75">
        <v>1</v>
      </c>
      <c r="D20" s="64">
        <v>19</v>
      </c>
      <c r="E20" s="5">
        <v>618.04441999999995</v>
      </c>
      <c r="F20" s="57">
        <v>618.04441999999995</v>
      </c>
      <c r="G20" s="57">
        <v>618.04441999999995</v>
      </c>
      <c r="H20" s="57">
        <v>618.04441999999995</v>
      </c>
      <c r="I20" s="57">
        <v>618.04441999999995</v>
      </c>
      <c r="J20" s="57">
        <v>618.04441999999995</v>
      </c>
      <c r="K20" s="57">
        <v>618.04441999999995</v>
      </c>
      <c r="L20" s="57">
        <v>618.04441999999995</v>
      </c>
      <c r="M20" s="57">
        <v>618.04441999999995</v>
      </c>
      <c r="N20" s="57">
        <v>618.04441999999995</v>
      </c>
      <c r="O20" s="57">
        <v>618.04441999999995</v>
      </c>
      <c r="P20" s="57">
        <v>618.04441999999995</v>
      </c>
      <c r="Q20" s="57">
        <v>618.04441999999995</v>
      </c>
      <c r="R20" s="57">
        <v>618.04441999999995</v>
      </c>
      <c r="S20" s="57">
        <v>618.04441999999995</v>
      </c>
      <c r="T20" s="57">
        <v>618.04441999999995</v>
      </c>
      <c r="U20" s="57">
        <v>618.04441999999995</v>
      </c>
      <c r="V20" s="57">
        <v>618.04441999999995</v>
      </c>
      <c r="W20" s="57">
        <v>618.04441999999995</v>
      </c>
      <c r="X20" s="57">
        <v>618.04441999999995</v>
      </c>
      <c r="Y20" s="57">
        <v>618.04441999999995</v>
      </c>
      <c r="Z20" s="57">
        <v>618.04441999999995</v>
      </c>
      <c r="AA20" s="57">
        <v>618.04441999999995</v>
      </c>
      <c r="AB20" s="57">
        <v>618.04441999999995</v>
      </c>
      <c r="AC20" s="57">
        <v>618.04441999999995</v>
      </c>
      <c r="AD20" s="57">
        <v>618.04441999999995</v>
      </c>
      <c r="AE20" s="57">
        <v>618.04441999999995</v>
      </c>
      <c r="AF20" s="57">
        <v>618.04441999999995</v>
      </c>
      <c r="AG20" s="57">
        <v>618.04441999999995</v>
      </c>
      <c r="AH20" s="57">
        <v>618.04441999999995</v>
      </c>
      <c r="AI20" s="57">
        <v>618.04441999999995</v>
      </c>
      <c r="AJ20" s="57">
        <v>618.04441999999995</v>
      </c>
      <c r="AK20" s="57">
        <v>618.04441999999995</v>
      </c>
      <c r="AL20" s="57">
        <v>618.04441999999995</v>
      </c>
      <c r="AM20" s="57">
        <v>618.04441999999995</v>
      </c>
      <c r="AN20" s="57">
        <v>618.04441999999995</v>
      </c>
      <c r="AO20" s="57">
        <v>618.04441999999995</v>
      </c>
      <c r="AP20" s="57">
        <v>618.04441999999995</v>
      </c>
      <c r="AQ20" s="57">
        <v>618.04441999999995</v>
      </c>
      <c r="AR20" s="57">
        <v>618.04441999999995</v>
      </c>
      <c r="AS20" s="57">
        <v>618.04441999999995</v>
      </c>
      <c r="AT20" s="57">
        <v>618.04441999999995</v>
      </c>
    </row>
    <row r="21" spans="1:46" x14ac:dyDescent="0.25">
      <c r="A21" s="65">
        <v>2021</v>
      </c>
      <c r="B21" s="65">
        <v>12</v>
      </c>
      <c r="C21" s="75">
        <v>1</v>
      </c>
      <c r="D21" s="64">
        <v>20</v>
      </c>
      <c r="E21" s="5">
        <v>618.04441999999995</v>
      </c>
      <c r="F21" s="57">
        <v>618.04441999999995</v>
      </c>
      <c r="G21" s="57">
        <v>618.04441999999995</v>
      </c>
      <c r="H21" s="57">
        <v>618.04441999999995</v>
      </c>
      <c r="I21" s="57">
        <v>618.04441999999995</v>
      </c>
      <c r="J21" s="57">
        <v>618.04441999999995</v>
      </c>
      <c r="K21" s="57">
        <v>618.04441999999995</v>
      </c>
      <c r="L21" s="57">
        <v>618.04441999999995</v>
      </c>
      <c r="M21" s="57">
        <v>618.04441999999995</v>
      </c>
      <c r="N21" s="57">
        <v>618.04441999999995</v>
      </c>
      <c r="O21" s="57">
        <v>618.04441999999995</v>
      </c>
      <c r="P21" s="57">
        <v>618.04441999999995</v>
      </c>
      <c r="Q21" s="57">
        <v>618.04441999999995</v>
      </c>
      <c r="R21" s="57">
        <v>618.04441999999995</v>
      </c>
      <c r="S21" s="57">
        <v>618.04441999999995</v>
      </c>
      <c r="T21" s="57">
        <v>618.04441999999995</v>
      </c>
      <c r="U21" s="57">
        <v>618.04441999999995</v>
      </c>
      <c r="V21" s="57">
        <v>618.04441999999995</v>
      </c>
      <c r="W21" s="57">
        <v>618.04441999999995</v>
      </c>
      <c r="X21" s="57">
        <v>618.04441999999995</v>
      </c>
      <c r="Y21" s="57">
        <v>618.04441999999995</v>
      </c>
      <c r="Z21" s="57">
        <v>618.04441999999995</v>
      </c>
      <c r="AA21" s="57">
        <v>618.04441999999995</v>
      </c>
      <c r="AB21" s="57">
        <v>618.04441999999995</v>
      </c>
      <c r="AC21" s="57">
        <v>618.04441999999995</v>
      </c>
      <c r="AD21" s="57">
        <v>618.04441999999995</v>
      </c>
      <c r="AE21" s="57">
        <v>618.04441999999995</v>
      </c>
      <c r="AF21" s="57">
        <v>618.04441999999995</v>
      </c>
      <c r="AG21" s="57">
        <v>618.04441999999995</v>
      </c>
      <c r="AH21" s="57">
        <v>618.04441999999995</v>
      </c>
      <c r="AI21" s="57">
        <v>618.04441999999995</v>
      </c>
      <c r="AJ21" s="57">
        <v>618.04441999999995</v>
      </c>
      <c r="AK21" s="57">
        <v>618.04441999999995</v>
      </c>
      <c r="AL21" s="57">
        <v>618.04441999999995</v>
      </c>
      <c r="AM21" s="57">
        <v>618.04441999999995</v>
      </c>
      <c r="AN21" s="57">
        <v>618.04441999999995</v>
      </c>
      <c r="AO21" s="57">
        <v>618.04441999999995</v>
      </c>
      <c r="AP21" s="57">
        <v>618.04441999999995</v>
      </c>
      <c r="AQ21" s="57">
        <v>618.04441999999995</v>
      </c>
      <c r="AR21" s="57">
        <v>618.04441999999995</v>
      </c>
      <c r="AS21" s="57">
        <v>618.04441999999995</v>
      </c>
      <c r="AT21" s="57">
        <v>618.04441999999995</v>
      </c>
    </row>
    <row r="22" spans="1:46" x14ac:dyDescent="0.25">
      <c r="A22" s="65">
        <v>2021</v>
      </c>
      <c r="B22" s="65">
        <v>12</v>
      </c>
      <c r="C22" s="75">
        <v>1</v>
      </c>
      <c r="D22" s="64">
        <v>21</v>
      </c>
      <c r="E22" s="5">
        <v>618.04441999999995</v>
      </c>
      <c r="F22" s="57">
        <v>618.04441999999995</v>
      </c>
      <c r="G22" s="57">
        <v>618.04441999999995</v>
      </c>
      <c r="H22" s="57">
        <v>618.04441999999995</v>
      </c>
      <c r="I22" s="57">
        <v>618.04441999999995</v>
      </c>
      <c r="J22" s="57">
        <v>618.04441999999995</v>
      </c>
      <c r="K22" s="57">
        <v>618.04441999999995</v>
      </c>
      <c r="L22" s="57">
        <v>618.04441999999995</v>
      </c>
      <c r="M22" s="57">
        <v>618.04441999999995</v>
      </c>
      <c r="N22" s="57">
        <v>618.04441999999995</v>
      </c>
      <c r="O22" s="57">
        <v>618.04441999999995</v>
      </c>
      <c r="P22" s="57">
        <v>618.04441999999995</v>
      </c>
      <c r="Q22" s="57">
        <v>618.04441999999995</v>
      </c>
      <c r="R22" s="57">
        <v>618.04441999999995</v>
      </c>
      <c r="S22" s="57">
        <v>618.04441999999995</v>
      </c>
      <c r="T22" s="57">
        <v>618.04441999999995</v>
      </c>
      <c r="U22" s="57">
        <v>618.04441999999995</v>
      </c>
      <c r="V22" s="57">
        <v>618.04441999999995</v>
      </c>
      <c r="W22" s="57">
        <v>618.04441999999995</v>
      </c>
      <c r="X22" s="57">
        <v>618.04441999999995</v>
      </c>
      <c r="Y22" s="57">
        <v>618.04441999999995</v>
      </c>
      <c r="Z22" s="57">
        <v>618.04441999999995</v>
      </c>
      <c r="AA22" s="57">
        <v>618.04441999999995</v>
      </c>
      <c r="AB22" s="57">
        <v>618.04441999999995</v>
      </c>
      <c r="AC22" s="57">
        <v>618.04441999999995</v>
      </c>
      <c r="AD22" s="57">
        <v>618.04441999999995</v>
      </c>
      <c r="AE22" s="57">
        <v>618.04441999999995</v>
      </c>
      <c r="AF22" s="57">
        <v>618.04441999999995</v>
      </c>
      <c r="AG22" s="57">
        <v>618.04441999999995</v>
      </c>
      <c r="AH22" s="57">
        <v>618.04441999999995</v>
      </c>
      <c r="AI22" s="57">
        <v>618.04441999999995</v>
      </c>
      <c r="AJ22" s="57">
        <v>618.04441999999995</v>
      </c>
      <c r="AK22" s="57">
        <v>618.04441999999995</v>
      </c>
      <c r="AL22" s="57">
        <v>618.04441999999995</v>
      </c>
      <c r="AM22" s="57">
        <v>618.04441999999995</v>
      </c>
      <c r="AN22" s="57">
        <v>618.04441999999995</v>
      </c>
      <c r="AO22" s="57">
        <v>618.04441999999995</v>
      </c>
      <c r="AP22" s="57">
        <v>618.04441999999995</v>
      </c>
      <c r="AQ22" s="57">
        <v>618.04441999999995</v>
      </c>
      <c r="AR22" s="57">
        <v>618.04441999999995</v>
      </c>
      <c r="AS22" s="57">
        <v>618.04441999999995</v>
      </c>
      <c r="AT22" s="57">
        <v>618.04441999999995</v>
      </c>
    </row>
    <row r="23" spans="1:46" x14ac:dyDescent="0.25">
      <c r="A23" s="65">
        <v>2021</v>
      </c>
      <c r="B23" s="65">
        <v>12</v>
      </c>
      <c r="C23" s="75">
        <v>1</v>
      </c>
      <c r="D23" s="64">
        <v>22</v>
      </c>
      <c r="E23" s="5">
        <v>618.04441999999995</v>
      </c>
      <c r="F23" s="57">
        <v>618.04441999999995</v>
      </c>
      <c r="G23" s="57">
        <v>618.04441999999995</v>
      </c>
      <c r="H23" s="57">
        <v>618.04441999999995</v>
      </c>
      <c r="I23" s="57">
        <v>618.04441999999995</v>
      </c>
      <c r="J23" s="57">
        <v>618.04441999999995</v>
      </c>
      <c r="K23" s="57">
        <v>618.04441999999995</v>
      </c>
      <c r="L23" s="57">
        <v>618.04441999999995</v>
      </c>
      <c r="M23" s="57">
        <v>618.04441999999995</v>
      </c>
      <c r="N23" s="57">
        <v>618.04441999999995</v>
      </c>
      <c r="O23" s="57">
        <v>618.04441999999995</v>
      </c>
      <c r="P23" s="57">
        <v>618.04441999999995</v>
      </c>
      <c r="Q23" s="57">
        <v>618.04441999999995</v>
      </c>
      <c r="R23" s="57">
        <v>618.04441999999995</v>
      </c>
      <c r="S23" s="57">
        <v>618.04441999999995</v>
      </c>
      <c r="T23" s="57">
        <v>618.04441999999995</v>
      </c>
      <c r="U23" s="57">
        <v>618.04441999999995</v>
      </c>
      <c r="V23" s="57">
        <v>618.04441999999995</v>
      </c>
      <c r="W23" s="57">
        <v>618.04441999999995</v>
      </c>
      <c r="X23" s="57">
        <v>618.04441999999995</v>
      </c>
      <c r="Y23" s="57">
        <v>618.04441999999995</v>
      </c>
      <c r="Z23" s="57">
        <v>618.04441999999995</v>
      </c>
      <c r="AA23" s="57">
        <v>618.04441999999995</v>
      </c>
      <c r="AB23" s="57">
        <v>618.04441999999995</v>
      </c>
      <c r="AC23" s="57">
        <v>618.04441999999995</v>
      </c>
      <c r="AD23" s="57">
        <v>618.04441999999995</v>
      </c>
      <c r="AE23" s="57">
        <v>618.04441999999995</v>
      </c>
      <c r="AF23" s="57">
        <v>618.04441999999995</v>
      </c>
      <c r="AG23" s="57">
        <v>618.04441999999995</v>
      </c>
      <c r="AH23" s="57">
        <v>618.04441999999995</v>
      </c>
      <c r="AI23" s="57">
        <v>618.04441999999995</v>
      </c>
      <c r="AJ23" s="57">
        <v>618.04441999999995</v>
      </c>
      <c r="AK23" s="57">
        <v>618.04441999999995</v>
      </c>
      <c r="AL23" s="57">
        <v>618.04441999999995</v>
      </c>
      <c r="AM23" s="57">
        <v>618.04441999999995</v>
      </c>
      <c r="AN23" s="57">
        <v>618.04441999999995</v>
      </c>
      <c r="AO23" s="57">
        <v>618.04441999999995</v>
      </c>
      <c r="AP23" s="57">
        <v>618.04441999999995</v>
      </c>
      <c r="AQ23" s="57">
        <v>618.04441999999995</v>
      </c>
      <c r="AR23" s="57">
        <v>618.04441999999995</v>
      </c>
      <c r="AS23" s="57">
        <v>618.04441999999995</v>
      </c>
      <c r="AT23" s="57">
        <v>618.04441999999995</v>
      </c>
    </row>
    <row r="24" spans="1:46" x14ac:dyDescent="0.25">
      <c r="A24" s="65">
        <v>2021</v>
      </c>
      <c r="B24" s="65">
        <v>12</v>
      </c>
      <c r="C24" s="75">
        <v>1</v>
      </c>
      <c r="D24" s="64">
        <v>23</v>
      </c>
      <c r="E24" s="5">
        <v>618.04441999999995</v>
      </c>
      <c r="F24" s="57">
        <v>618.04441999999995</v>
      </c>
      <c r="G24" s="57">
        <v>618.04441999999995</v>
      </c>
      <c r="H24" s="57">
        <v>618.04441999999995</v>
      </c>
      <c r="I24" s="57">
        <v>618.04441999999995</v>
      </c>
      <c r="J24" s="57">
        <v>618.04441999999995</v>
      </c>
      <c r="K24" s="57">
        <v>618.04441999999995</v>
      </c>
      <c r="L24" s="57">
        <v>618.04441999999995</v>
      </c>
      <c r="M24" s="57">
        <v>618.04441999999995</v>
      </c>
      <c r="N24" s="57">
        <v>618.04441999999995</v>
      </c>
      <c r="O24" s="57">
        <v>618.04441999999995</v>
      </c>
      <c r="P24" s="57">
        <v>618.04441999999995</v>
      </c>
      <c r="Q24" s="57">
        <v>618.04441999999995</v>
      </c>
      <c r="R24" s="57">
        <v>618.04441999999995</v>
      </c>
      <c r="S24" s="57">
        <v>618.04441999999995</v>
      </c>
      <c r="T24" s="57">
        <v>618.04441999999995</v>
      </c>
      <c r="U24" s="57">
        <v>618.04441999999995</v>
      </c>
      <c r="V24" s="57">
        <v>618.04441999999995</v>
      </c>
      <c r="W24" s="57">
        <v>618.04441999999995</v>
      </c>
      <c r="X24" s="57">
        <v>618.04441999999995</v>
      </c>
      <c r="Y24" s="57">
        <v>618.04441999999995</v>
      </c>
      <c r="Z24" s="57">
        <v>618.04441999999995</v>
      </c>
      <c r="AA24" s="57">
        <v>618.04441999999995</v>
      </c>
      <c r="AB24" s="57">
        <v>618.04441999999995</v>
      </c>
      <c r="AC24" s="57">
        <v>618.04441999999995</v>
      </c>
      <c r="AD24" s="57">
        <v>618.04441999999995</v>
      </c>
      <c r="AE24" s="57">
        <v>618.04441999999995</v>
      </c>
      <c r="AF24" s="57">
        <v>618.04441999999995</v>
      </c>
      <c r="AG24" s="57">
        <v>618.04441999999995</v>
      </c>
      <c r="AH24" s="57">
        <v>618.04441999999995</v>
      </c>
      <c r="AI24" s="57">
        <v>618.04441999999995</v>
      </c>
      <c r="AJ24" s="57">
        <v>618.04441999999995</v>
      </c>
      <c r="AK24" s="57">
        <v>618.04441999999995</v>
      </c>
      <c r="AL24" s="57">
        <v>618.04441999999995</v>
      </c>
      <c r="AM24" s="57">
        <v>618.04441999999995</v>
      </c>
      <c r="AN24" s="57">
        <v>618.04441999999995</v>
      </c>
      <c r="AO24" s="57">
        <v>618.04441999999995</v>
      </c>
      <c r="AP24" s="57">
        <v>618.04441999999995</v>
      </c>
      <c r="AQ24" s="57">
        <v>618.04441999999995</v>
      </c>
      <c r="AR24" s="57">
        <v>618.04441999999995</v>
      </c>
      <c r="AS24" s="57">
        <v>618.04441999999995</v>
      </c>
      <c r="AT24" s="57">
        <v>618.04441999999995</v>
      </c>
    </row>
    <row r="25" spans="1:46" x14ac:dyDescent="0.25">
      <c r="A25" s="65">
        <v>2021</v>
      </c>
      <c r="B25" s="65">
        <v>12</v>
      </c>
      <c r="C25" s="75">
        <v>1</v>
      </c>
      <c r="D25" s="64">
        <v>24</v>
      </c>
      <c r="E25" s="5">
        <v>618.04441999999995</v>
      </c>
      <c r="F25" s="57">
        <v>618.04441999999995</v>
      </c>
      <c r="G25" s="57">
        <v>618.04441999999995</v>
      </c>
      <c r="H25" s="57">
        <v>618.04441999999995</v>
      </c>
      <c r="I25" s="57">
        <v>618.04441999999995</v>
      </c>
      <c r="J25" s="57">
        <v>618.04441999999995</v>
      </c>
      <c r="K25" s="57">
        <v>618.04441999999995</v>
      </c>
      <c r="L25" s="57">
        <v>618.04441999999995</v>
      </c>
      <c r="M25" s="57">
        <v>618.04441999999995</v>
      </c>
      <c r="N25" s="57">
        <v>618.04441999999995</v>
      </c>
      <c r="O25" s="57">
        <v>618.04441999999995</v>
      </c>
      <c r="P25" s="57">
        <v>618.04441999999995</v>
      </c>
      <c r="Q25" s="57">
        <v>618.04441999999995</v>
      </c>
      <c r="R25" s="57">
        <v>618.04441999999995</v>
      </c>
      <c r="S25" s="57">
        <v>618.04441999999995</v>
      </c>
      <c r="T25" s="57">
        <v>618.04441999999995</v>
      </c>
      <c r="U25" s="57">
        <v>618.04441999999995</v>
      </c>
      <c r="V25" s="57">
        <v>618.04441999999995</v>
      </c>
      <c r="W25" s="57">
        <v>618.04441999999995</v>
      </c>
      <c r="X25" s="57">
        <v>618.04441999999995</v>
      </c>
      <c r="Y25" s="57">
        <v>618.04441999999995</v>
      </c>
      <c r="Z25" s="57">
        <v>618.04441999999995</v>
      </c>
      <c r="AA25" s="57">
        <v>618.04441999999995</v>
      </c>
      <c r="AB25" s="57">
        <v>618.04441999999995</v>
      </c>
      <c r="AC25" s="57">
        <v>618.04441999999995</v>
      </c>
      <c r="AD25" s="57">
        <v>618.04441999999995</v>
      </c>
      <c r="AE25" s="57">
        <v>618.04441999999995</v>
      </c>
      <c r="AF25" s="57">
        <v>618.04441999999995</v>
      </c>
      <c r="AG25" s="57">
        <v>618.04441999999995</v>
      </c>
      <c r="AH25" s="57">
        <v>618.04441999999995</v>
      </c>
      <c r="AI25" s="57">
        <v>618.04441999999995</v>
      </c>
      <c r="AJ25" s="57">
        <v>618.04441999999995</v>
      </c>
      <c r="AK25" s="57">
        <v>618.04441999999995</v>
      </c>
      <c r="AL25" s="57">
        <v>618.04441999999995</v>
      </c>
      <c r="AM25" s="57">
        <v>618.04441999999995</v>
      </c>
      <c r="AN25" s="57">
        <v>618.04441999999995</v>
      </c>
      <c r="AO25" s="57">
        <v>618.04441999999995</v>
      </c>
      <c r="AP25" s="57">
        <v>618.04441999999995</v>
      </c>
      <c r="AQ25" s="57">
        <v>618.04441999999995</v>
      </c>
      <c r="AR25" s="57">
        <v>618.04441999999995</v>
      </c>
      <c r="AS25" s="57">
        <v>618.04441999999995</v>
      </c>
      <c r="AT25" s="57">
        <v>618.04441999999995</v>
      </c>
    </row>
    <row r="26" spans="1:46" x14ac:dyDescent="0.25">
      <c r="A26" s="65">
        <v>2021</v>
      </c>
      <c r="B26" s="65">
        <v>12</v>
      </c>
      <c r="C26" s="75">
        <v>2</v>
      </c>
      <c r="D26" s="64">
        <v>1</v>
      </c>
      <c r="E26" s="5">
        <v>618.04441999999995</v>
      </c>
      <c r="F26" s="57">
        <v>618.04441999999995</v>
      </c>
      <c r="G26" s="57">
        <v>618.04441999999995</v>
      </c>
      <c r="H26" s="57">
        <v>618.04441999999995</v>
      </c>
      <c r="I26" s="57">
        <v>618.04441999999995</v>
      </c>
      <c r="J26" s="57">
        <v>618.04441999999995</v>
      </c>
      <c r="K26" s="57">
        <v>618.04441999999995</v>
      </c>
      <c r="L26" s="57">
        <v>618.04441999999995</v>
      </c>
      <c r="M26" s="57">
        <v>618.04441999999995</v>
      </c>
      <c r="N26" s="57">
        <v>618.04441999999995</v>
      </c>
      <c r="O26" s="57">
        <v>618.04441999999995</v>
      </c>
      <c r="P26" s="57">
        <v>618.04441999999995</v>
      </c>
      <c r="Q26" s="57">
        <v>618.04441999999995</v>
      </c>
      <c r="R26" s="57">
        <v>618.04441999999995</v>
      </c>
      <c r="S26" s="57">
        <v>618.04441999999995</v>
      </c>
      <c r="T26" s="57">
        <v>618.04441999999995</v>
      </c>
      <c r="U26" s="57">
        <v>618.04441999999995</v>
      </c>
      <c r="V26" s="57">
        <v>618.04441999999995</v>
      </c>
      <c r="W26" s="57">
        <v>618.04441999999995</v>
      </c>
      <c r="X26" s="57">
        <v>618.04441999999995</v>
      </c>
      <c r="Y26" s="57">
        <v>618.04441999999995</v>
      </c>
      <c r="Z26" s="57">
        <v>618.04441999999995</v>
      </c>
      <c r="AA26" s="57">
        <v>618.04441999999995</v>
      </c>
      <c r="AB26" s="57">
        <v>618.04441999999995</v>
      </c>
      <c r="AC26" s="57">
        <v>618.04441999999995</v>
      </c>
      <c r="AD26" s="57">
        <v>618.04441999999995</v>
      </c>
      <c r="AE26" s="57">
        <v>618.04441999999995</v>
      </c>
      <c r="AF26" s="57">
        <v>618.04441999999995</v>
      </c>
      <c r="AG26" s="57">
        <v>618.04441999999995</v>
      </c>
      <c r="AH26" s="57">
        <v>618.04441999999995</v>
      </c>
      <c r="AI26" s="57">
        <v>618.04441999999995</v>
      </c>
      <c r="AJ26" s="57">
        <v>618.04441999999995</v>
      </c>
      <c r="AK26" s="57">
        <v>618.04441999999995</v>
      </c>
      <c r="AL26" s="57">
        <v>618.04441999999995</v>
      </c>
      <c r="AM26" s="57">
        <v>618.04441999999995</v>
      </c>
      <c r="AN26" s="57">
        <v>618.04441999999995</v>
      </c>
      <c r="AO26" s="57">
        <v>618.04441999999995</v>
      </c>
      <c r="AP26" s="57">
        <v>618.04441999999995</v>
      </c>
      <c r="AQ26" s="57">
        <v>618.04441999999995</v>
      </c>
      <c r="AR26" s="57">
        <v>618.04441999999995</v>
      </c>
      <c r="AS26" s="57">
        <v>618.04441999999995</v>
      </c>
      <c r="AT26" s="57">
        <v>618.04441999999995</v>
      </c>
    </row>
    <row r="27" spans="1:46" x14ac:dyDescent="0.25">
      <c r="A27" s="65">
        <v>2021</v>
      </c>
      <c r="B27" s="65">
        <v>12</v>
      </c>
      <c r="C27" s="75">
        <v>2</v>
      </c>
      <c r="D27" s="64">
        <v>2</v>
      </c>
      <c r="E27" s="5">
        <v>618.04441999999995</v>
      </c>
      <c r="F27" s="57">
        <v>618.04441999999995</v>
      </c>
      <c r="G27" s="57">
        <v>618.04441999999995</v>
      </c>
      <c r="H27" s="57">
        <v>618.04441999999995</v>
      </c>
      <c r="I27" s="57">
        <v>618.04441999999995</v>
      </c>
      <c r="J27" s="57">
        <v>618.04441999999995</v>
      </c>
      <c r="K27" s="57">
        <v>618.04441999999995</v>
      </c>
      <c r="L27" s="57">
        <v>618.04441999999995</v>
      </c>
      <c r="M27" s="57">
        <v>618.04441999999995</v>
      </c>
      <c r="N27" s="57">
        <v>618.04441999999995</v>
      </c>
      <c r="O27" s="57">
        <v>618.04441999999995</v>
      </c>
      <c r="P27" s="57">
        <v>618.04441999999995</v>
      </c>
      <c r="Q27" s="57">
        <v>618.04441999999995</v>
      </c>
      <c r="R27" s="57">
        <v>618.04441999999995</v>
      </c>
      <c r="S27" s="57">
        <v>618.04441999999995</v>
      </c>
      <c r="T27" s="57">
        <v>618.04441999999995</v>
      </c>
      <c r="U27" s="57">
        <v>618.04441999999995</v>
      </c>
      <c r="V27" s="57">
        <v>618.04441999999995</v>
      </c>
      <c r="W27" s="57">
        <v>618.04441999999995</v>
      </c>
      <c r="X27" s="57">
        <v>618.04441999999995</v>
      </c>
      <c r="Y27" s="57">
        <v>618.04441999999995</v>
      </c>
      <c r="Z27" s="57">
        <v>618.04441999999995</v>
      </c>
      <c r="AA27" s="57">
        <v>618.04441999999995</v>
      </c>
      <c r="AB27" s="57">
        <v>618.04441999999995</v>
      </c>
      <c r="AC27" s="57">
        <v>618.04441999999995</v>
      </c>
      <c r="AD27" s="57">
        <v>618.04441999999995</v>
      </c>
      <c r="AE27" s="57">
        <v>618.04441999999995</v>
      </c>
      <c r="AF27" s="57">
        <v>618.04441999999995</v>
      </c>
      <c r="AG27" s="57">
        <v>618.04441999999995</v>
      </c>
      <c r="AH27" s="57">
        <v>618.04441999999995</v>
      </c>
      <c r="AI27" s="57">
        <v>618.04441999999995</v>
      </c>
      <c r="AJ27" s="57">
        <v>618.04441999999995</v>
      </c>
      <c r="AK27" s="57">
        <v>618.04441999999995</v>
      </c>
      <c r="AL27" s="57">
        <v>618.04441999999995</v>
      </c>
      <c r="AM27" s="57">
        <v>618.04441999999995</v>
      </c>
      <c r="AN27" s="57">
        <v>618.04441999999995</v>
      </c>
      <c r="AO27" s="57">
        <v>618.04441999999995</v>
      </c>
      <c r="AP27" s="57">
        <v>618.04441999999995</v>
      </c>
      <c r="AQ27" s="57">
        <v>618.04441999999995</v>
      </c>
      <c r="AR27" s="57">
        <v>618.04441999999995</v>
      </c>
      <c r="AS27" s="57">
        <v>618.04441999999995</v>
      </c>
      <c r="AT27" s="57">
        <v>618.04441999999995</v>
      </c>
    </row>
    <row r="28" spans="1:46" x14ac:dyDescent="0.25">
      <c r="A28" s="65">
        <v>2021</v>
      </c>
      <c r="B28" s="65">
        <v>12</v>
      </c>
      <c r="C28" s="75">
        <v>2</v>
      </c>
      <c r="D28" s="64">
        <v>3</v>
      </c>
      <c r="E28" s="5">
        <v>618.04441999999995</v>
      </c>
      <c r="F28" s="57">
        <v>618.04441999999995</v>
      </c>
      <c r="G28" s="57">
        <v>618.04441999999995</v>
      </c>
      <c r="H28" s="57">
        <v>618.04441999999995</v>
      </c>
      <c r="I28" s="57">
        <v>618.04441999999995</v>
      </c>
      <c r="J28" s="57">
        <v>618.04441999999995</v>
      </c>
      <c r="K28" s="57">
        <v>618.04441999999995</v>
      </c>
      <c r="L28" s="57">
        <v>618.04441999999995</v>
      </c>
      <c r="M28" s="57">
        <v>618.04441999999995</v>
      </c>
      <c r="N28" s="57">
        <v>618.04441999999995</v>
      </c>
      <c r="O28" s="57">
        <v>618.04441999999995</v>
      </c>
      <c r="P28" s="57">
        <v>618.04441999999995</v>
      </c>
      <c r="Q28" s="57">
        <v>618.04441999999995</v>
      </c>
      <c r="R28" s="57">
        <v>618.04441999999995</v>
      </c>
      <c r="S28" s="57">
        <v>618.04441999999995</v>
      </c>
      <c r="T28" s="57">
        <v>618.04441999999995</v>
      </c>
      <c r="U28" s="57">
        <v>618.04441999999995</v>
      </c>
      <c r="V28" s="57">
        <v>618.04441999999995</v>
      </c>
      <c r="W28" s="57">
        <v>618.04441999999995</v>
      </c>
      <c r="X28" s="57">
        <v>618.04441999999995</v>
      </c>
      <c r="Y28" s="57">
        <v>618.04441999999995</v>
      </c>
      <c r="Z28" s="57">
        <v>618.04441999999995</v>
      </c>
      <c r="AA28" s="57">
        <v>618.04441999999995</v>
      </c>
      <c r="AB28" s="57">
        <v>618.04441999999995</v>
      </c>
      <c r="AC28" s="57">
        <v>618.04441999999995</v>
      </c>
      <c r="AD28" s="57">
        <v>618.04441999999995</v>
      </c>
      <c r="AE28" s="57">
        <v>618.04441999999995</v>
      </c>
      <c r="AF28" s="57">
        <v>618.04441999999995</v>
      </c>
      <c r="AG28" s="57">
        <v>618.04441999999995</v>
      </c>
      <c r="AH28" s="57">
        <v>618.04441999999995</v>
      </c>
      <c r="AI28" s="57">
        <v>618.04441999999995</v>
      </c>
      <c r="AJ28" s="57">
        <v>618.04441999999995</v>
      </c>
      <c r="AK28" s="57">
        <v>618.04441999999995</v>
      </c>
      <c r="AL28" s="57">
        <v>618.04441999999995</v>
      </c>
      <c r="AM28" s="57">
        <v>618.04441999999995</v>
      </c>
      <c r="AN28" s="57">
        <v>618.04441999999995</v>
      </c>
      <c r="AO28" s="57">
        <v>618.04441999999995</v>
      </c>
      <c r="AP28" s="57">
        <v>618.04441999999995</v>
      </c>
      <c r="AQ28" s="57">
        <v>618.04441999999995</v>
      </c>
      <c r="AR28" s="57">
        <v>618.04441999999995</v>
      </c>
      <c r="AS28" s="57">
        <v>618.04441999999995</v>
      </c>
      <c r="AT28" s="57">
        <v>618.04441999999995</v>
      </c>
    </row>
    <row r="29" spans="1:46" x14ac:dyDescent="0.25">
      <c r="A29" s="65">
        <v>2021</v>
      </c>
      <c r="B29" s="65">
        <v>12</v>
      </c>
      <c r="C29" s="75">
        <v>2</v>
      </c>
      <c r="D29" s="64">
        <v>4</v>
      </c>
      <c r="E29" s="5">
        <v>618.04441999999995</v>
      </c>
      <c r="F29" s="57">
        <v>618.04441999999995</v>
      </c>
      <c r="G29" s="57">
        <v>618.04441999999995</v>
      </c>
      <c r="H29" s="57">
        <v>618.04441999999995</v>
      </c>
      <c r="I29" s="57">
        <v>618.04441999999995</v>
      </c>
      <c r="J29" s="57">
        <v>618.04441999999995</v>
      </c>
      <c r="K29" s="57">
        <v>618.04441999999995</v>
      </c>
      <c r="L29" s="57">
        <v>618.04441999999995</v>
      </c>
      <c r="M29" s="57">
        <v>618.04441999999995</v>
      </c>
      <c r="N29" s="57">
        <v>618.04441999999995</v>
      </c>
      <c r="O29" s="57">
        <v>618.04441999999995</v>
      </c>
      <c r="P29" s="57">
        <v>618.04441999999995</v>
      </c>
      <c r="Q29" s="57">
        <v>618.04441999999995</v>
      </c>
      <c r="R29" s="57">
        <v>618.04441999999995</v>
      </c>
      <c r="S29" s="57">
        <v>618.04441999999995</v>
      </c>
      <c r="T29" s="57">
        <v>618.04441999999995</v>
      </c>
      <c r="U29" s="57">
        <v>618.04441999999995</v>
      </c>
      <c r="V29" s="57">
        <v>618.04441999999995</v>
      </c>
      <c r="W29" s="57">
        <v>618.04441999999995</v>
      </c>
      <c r="X29" s="57">
        <v>618.04441999999995</v>
      </c>
      <c r="Y29" s="57">
        <v>618.04441999999995</v>
      </c>
      <c r="Z29" s="57">
        <v>618.04441999999995</v>
      </c>
      <c r="AA29" s="57">
        <v>618.04441999999995</v>
      </c>
      <c r="AB29" s="57">
        <v>618.04441999999995</v>
      </c>
      <c r="AC29" s="57">
        <v>618.04441999999995</v>
      </c>
      <c r="AD29" s="57">
        <v>618.04441999999995</v>
      </c>
      <c r="AE29" s="57">
        <v>618.04441999999995</v>
      </c>
      <c r="AF29" s="57">
        <v>618.04441999999995</v>
      </c>
      <c r="AG29" s="57">
        <v>618.04441999999995</v>
      </c>
      <c r="AH29" s="57">
        <v>618.04441999999995</v>
      </c>
      <c r="AI29" s="57">
        <v>618.04441999999995</v>
      </c>
      <c r="AJ29" s="57">
        <v>618.04441999999995</v>
      </c>
      <c r="AK29" s="57">
        <v>618.04441999999995</v>
      </c>
      <c r="AL29" s="57">
        <v>618.04441999999995</v>
      </c>
      <c r="AM29" s="57">
        <v>618.04441999999995</v>
      </c>
      <c r="AN29" s="57">
        <v>618.04441999999995</v>
      </c>
      <c r="AO29" s="57">
        <v>618.04441999999995</v>
      </c>
      <c r="AP29" s="57">
        <v>618.04441999999995</v>
      </c>
      <c r="AQ29" s="57">
        <v>618.04441999999995</v>
      </c>
      <c r="AR29" s="57">
        <v>618.04441999999995</v>
      </c>
      <c r="AS29" s="57">
        <v>618.04441999999995</v>
      </c>
      <c r="AT29" s="57">
        <v>618.04441999999995</v>
      </c>
    </row>
    <row r="30" spans="1:46" x14ac:dyDescent="0.25">
      <c r="A30" s="65">
        <v>2021</v>
      </c>
      <c r="B30" s="65">
        <v>12</v>
      </c>
      <c r="C30" s="75">
        <v>2</v>
      </c>
      <c r="D30" s="64">
        <v>5</v>
      </c>
      <c r="E30" s="5">
        <v>618.04441999999995</v>
      </c>
      <c r="F30" s="57">
        <v>618.04441999999995</v>
      </c>
      <c r="G30" s="57">
        <v>618.04441999999995</v>
      </c>
      <c r="H30" s="57">
        <v>618.04441999999995</v>
      </c>
      <c r="I30" s="57">
        <v>618.04441999999995</v>
      </c>
      <c r="J30" s="57">
        <v>618.04441999999995</v>
      </c>
      <c r="K30" s="57">
        <v>618.04441999999995</v>
      </c>
      <c r="L30" s="57">
        <v>618.04441999999995</v>
      </c>
      <c r="M30" s="57">
        <v>618.04441999999995</v>
      </c>
      <c r="N30" s="57">
        <v>618.04441999999995</v>
      </c>
      <c r="O30" s="57">
        <v>618.04441999999995</v>
      </c>
      <c r="P30" s="57">
        <v>618.04441999999995</v>
      </c>
      <c r="Q30" s="57">
        <v>618.04441999999995</v>
      </c>
      <c r="R30" s="57">
        <v>618.04441999999995</v>
      </c>
      <c r="S30" s="57">
        <v>618.04441999999995</v>
      </c>
      <c r="T30" s="57">
        <v>618.04441999999995</v>
      </c>
      <c r="U30" s="57">
        <v>618.04441999999995</v>
      </c>
      <c r="V30" s="57">
        <v>618.04441999999995</v>
      </c>
      <c r="W30" s="57">
        <v>618.04441999999995</v>
      </c>
      <c r="X30" s="57">
        <v>618.04441999999995</v>
      </c>
      <c r="Y30" s="57">
        <v>618.04441999999995</v>
      </c>
      <c r="Z30" s="57">
        <v>618.04441999999995</v>
      </c>
      <c r="AA30" s="57">
        <v>618.04441999999995</v>
      </c>
      <c r="AB30" s="57">
        <v>618.04441999999995</v>
      </c>
      <c r="AC30" s="57">
        <v>618.04441999999995</v>
      </c>
      <c r="AD30" s="57">
        <v>618.04441999999995</v>
      </c>
      <c r="AE30" s="57">
        <v>618.04441999999995</v>
      </c>
      <c r="AF30" s="57">
        <v>618.04441999999995</v>
      </c>
      <c r="AG30" s="57">
        <v>618.04441999999995</v>
      </c>
      <c r="AH30" s="57">
        <v>618.04441999999995</v>
      </c>
      <c r="AI30" s="57">
        <v>618.04441999999995</v>
      </c>
      <c r="AJ30" s="57">
        <v>618.04441999999995</v>
      </c>
      <c r="AK30" s="57">
        <v>618.04441999999995</v>
      </c>
      <c r="AL30" s="57">
        <v>618.04441999999995</v>
      </c>
      <c r="AM30" s="57">
        <v>618.04441999999995</v>
      </c>
      <c r="AN30" s="57">
        <v>618.04441999999995</v>
      </c>
      <c r="AO30" s="57">
        <v>618.04441999999995</v>
      </c>
      <c r="AP30" s="57">
        <v>618.04441999999995</v>
      </c>
      <c r="AQ30" s="57">
        <v>618.04441999999995</v>
      </c>
      <c r="AR30" s="57">
        <v>618.04441999999995</v>
      </c>
      <c r="AS30" s="57">
        <v>618.04441999999995</v>
      </c>
      <c r="AT30" s="57">
        <v>618.04441999999995</v>
      </c>
    </row>
    <row r="31" spans="1:46" x14ac:dyDescent="0.25">
      <c r="A31" s="65">
        <v>2021</v>
      </c>
      <c r="B31" s="65">
        <v>12</v>
      </c>
      <c r="C31" s="75">
        <v>2</v>
      </c>
      <c r="D31" s="64">
        <v>6</v>
      </c>
      <c r="E31" s="5">
        <v>618.04441999999995</v>
      </c>
      <c r="F31" s="57">
        <v>618.04441999999995</v>
      </c>
      <c r="G31" s="57">
        <v>618.04441999999995</v>
      </c>
      <c r="H31" s="57">
        <v>618.04441999999995</v>
      </c>
      <c r="I31" s="57">
        <v>618.04441999999995</v>
      </c>
      <c r="J31" s="57">
        <v>618.04441999999995</v>
      </c>
      <c r="K31" s="57">
        <v>618.04441999999995</v>
      </c>
      <c r="L31" s="57">
        <v>618.04441999999995</v>
      </c>
      <c r="M31" s="57">
        <v>618.04441999999995</v>
      </c>
      <c r="N31" s="57">
        <v>618.04441999999995</v>
      </c>
      <c r="O31" s="57">
        <v>618.04441999999995</v>
      </c>
      <c r="P31" s="57">
        <v>618.04441999999995</v>
      </c>
      <c r="Q31" s="57">
        <v>618.04441999999995</v>
      </c>
      <c r="R31" s="57">
        <v>618.04441999999995</v>
      </c>
      <c r="S31" s="57">
        <v>618.04441999999995</v>
      </c>
      <c r="T31" s="57">
        <v>618.04441999999995</v>
      </c>
      <c r="U31" s="57">
        <v>618.04441999999995</v>
      </c>
      <c r="V31" s="57">
        <v>618.04441999999995</v>
      </c>
      <c r="W31" s="57">
        <v>618.04441999999995</v>
      </c>
      <c r="X31" s="57">
        <v>618.04441999999995</v>
      </c>
      <c r="Y31" s="57">
        <v>618.04441999999995</v>
      </c>
      <c r="Z31" s="57">
        <v>618.04441999999995</v>
      </c>
      <c r="AA31" s="57">
        <v>618.04441999999995</v>
      </c>
      <c r="AB31" s="57">
        <v>618.04441999999995</v>
      </c>
      <c r="AC31" s="57">
        <v>618.04441999999995</v>
      </c>
      <c r="AD31" s="57">
        <v>618.04441999999995</v>
      </c>
      <c r="AE31" s="57">
        <v>618.04441999999995</v>
      </c>
      <c r="AF31" s="57">
        <v>618.04441999999995</v>
      </c>
      <c r="AG31" s="57">
        <v>618.04441999999995</v>
      </c>
      <c r="AH31" s="57">
        <v>618.04441999999995</v>
      </c>
      <c r="AI31" s="57">
        <v>618.04441999999995</v>
      </c>
      <c r="AJ31" s="57">
        <v>618.04441999999995</v>
      </c>
      <c r="AK31" s="57">
        <v>618.04441999999995</v>
      </c>
      <c r="AL31" s="57">
        <v>618.04441999999995</v>
      </c>
      <c r="AM31" s="57">
        <v>618.04441999999995</v>
      </c>
      <c r="AN31" s="57">
        <v>618.04441999999995</v>
      </c>
      <c r="AO31" s="57">
        <v>618.04441999999995</v>
      </c>
      <c r="AP31" s="57">
        <v>618.04441999999995</v>
      </c>
      <c r="AQ31" s="57">
        <v>618.04441999999995</v>
      </c>
      <c r="AR31" s="57">
        <v>618.04441999999995</v>
      </c>
      <c r="AS31" s="57">
        <v>618.04441999999995</v>
      </c>
      <c r="AT31" s="57">
        <v>618.04441999999995</v>
      </c>
    </row>
    <row r="32" spans="1:46" x14ac:dyDescent="0.25">
      <c r="A32" s="65">
        <v>2021</v>
      </c>
      <c r="B32" s="65">
        <v>12</v>
      </c>
      <c r="C32" s="75">
        <v>2</v>
      </c>
      <c r="D32" s="64">
        <v>7</v>
      </c>
      <c r="E32" s="5">
        <v>618.04441999999995</v>
      </c>
      <c r="F32" s="57">
        <v>618.04441999999995</v>
      </c>
      <c r="G32" s="57">
        <v>618.04441999999995</v>
      </c>
      <c r="H32" s="57">
        <v>618.04441999999995</v>
      </c>
      <c r="I32" s="57">
        <v>618.04441999999995</v>
      </c>
      <c r="J32" s="57">
        <v>618.04441999999995</v>
      </c>
      <c r="K32" s="57">
        <v>618.04441999999995</v>
      </c>
      <c r="L32" s="57">
        <v>618.04441999999995</v>
      </c>
      <c r="M32" s="57">
        <v>618.04441999999995</v>
      </c>
      <c r="N32" s="57">
        <v>618.04441999999995</v>
      </c>
      <c r="O32" s="57">
        <v>618.04441999999995</v>
      </c>
      <c r="P32" s="57">
        <v>618.04441999999995</v>
      </c>
      <c r="Q32" s="57">
        <v>618.04441999999995</v>
      </c>
      <c r="R32" s="57">
        <v>618.04441999999995</v>
      </c>
      <c r="S32" s="57">
        <v>618.04441999999995</v>
      </c>
      <c r="T32" s="57">
        <v>618.04441999999995</v>
      </c>
      <c r="U32" s="57">
        <v>618.04441999999995</v>
      </c>
      <c r="V32" s="57">
        <v>618.04441999999995</v>
      </c>
      <c r="W32" s="57">
        <v>618.04441999999995</v>
      </c>
      <c r="X32" s="57">
        <v>618.04441999999995</v>
      </c>
      <c r="Y32" s="57">
        <v>618.04441999999995</v>
      </c>
      <c r="Z32" s="57">
        <v>618.04441999999995</v>
      </c>
      <c r="AA32" s="57">
        <v>618.04441999999995</v>
      </c>
      <c r="AB32" s="57">
        <v>618.04441999999995</v>
      </c>
      <c r="AC32" s="57">
        <v>618.04441999999995</v>
      </c>
      <c r="AD32" s="57">
        <v>618.04441999999995</v>
      </c>
      <c r="AE32" s="57">
        <v>618.04441999999995</v>
      </c>
      <c r="AF32" s="57">
        <v>618.04441999999995</v>
      </c>
      <c r="AG32" s="57">
        <v>618.04441999999995</v>
      </c>
      <c r="AH32" s="57">
        <v>618.04441999999995</v>
      </c>
      <c r="AI32" s="57">
        <v>618.04441999999995</v>
      </c>
      <c r="AJ32" s="57">
        <v>618.04441999999995</v>
      </c>
      <c r="AK32" s="57">
        <v>618.04441999999995</v>
      </c>
      <c r="AL32" s="57">
        <v>618.04441999999995</v>
      </c>
      <c r="AM32" s="57">
        <v>618.04441999999995</v>
      </c>
      <c r="AN32" s="57">
        <v>618.04441999999995</v>
      </c>
      <c r="AO32" s="57">
        <v>618.04441999999995</v>
      </c>
      <c r="AP32" s="57">
        <v>618.04441999999995</v>
      </c>
      <c r="AQ32" s="57">
        <v>618.04441999999995</v>
      </c>
      <c r="AR32" s="57">
        <v>618.04441999999995</v>
      </c>
      <c r="AS32" s="57">
        <v>618.04441999999995</v>
      </c>
      <c r="AT32" s="57">
        <v>618.04441999999995</v>
      </c>
    </row>
    <row r="33" spans="1:46" x14ac:dyDescent="0.25">
      <c r="A33" s="65">
        <v>2021</v>
      </c>
      <c r="B33" s="65">
        <v>12</v>
      </c>
      <c r="C33" s="75">
        <v>2</v>
      </c>
      <c r="D33" s="64">
        <v>8</v>
      </c>
      <c r="E33" s="5">
        <v>618.04441999999995</v>
      </c>
      <c r="F33" s="57">
        <v>618.04441999999995</v>
      </c>
      <c r="G33" s="57">
        <v>618.04441999999995</v>
      </c>
      <c r="H33" s="57">
        <v>618.04441999999995</v>
      </c>
      <c r="I33" s="57">
        <v>618.04441999999995</v>
      </c>
      <c r="J33" s="57">
        <v>618.04441999999995</v>
      </c>
      <c r="K33" s="57">
        <v>618.04441999999995</v>
      </c>
      <c r="L33" s="57">
        <v>618.04441999999995</v>
      </c>
      <c r="M33" s="57">
        <v>618.04441999999995</v>
      </c>
      <c r="N33" s="57">
        <v>618.04441999999995</v>
      </c>
      <c r="O33" s="57">
        <v>618.04441999999995</v>
      </c>
      <c r="P33" s="57">
        <v>618.04441999999995</v>
      </c>
      <c r="Q33" s="57">
        <v>618.04441999999995</v>
      </c>
      <c r="R33" s="57">
        <v>618.04441999999995</v>
      </c>
      <c r="S33" s="57">
        <v>618.04441999999995</v>
      </c>
      <c r="T33" s="57">
        <v>618.04441999999995</v>
      </c>
      <c r="U33" s="57">
        <v>618.04441999999995</v>
      </c>
      <c r="V33" s="57">
        <v>618.04441999999995</v>
      </c>
      <c r="W33" s="57">
        <v>618.04441999999995</v>
      </c>
      <c r="X33" s="57">
        <v>618.04441999999995</v>
      </c>
      <c r="Y33" s="57">
        <v>618.04441999999995</v>
      </c>
      <c r="Z33" s="57">
        <v>618.04441999999995</v>
      </c>
      <c r="AA33" s="57">
        <v>618.04441999999995</v>
      </c>
      <c r="AB33" s="57">
        <v>618.04441999999995</v>
      </c>
      <c r="AC33" s="57">
        <v>618.04441999999995</v>
      </c>
      <c r="AD33" s="57">
        <v>618.04441999999995</v>
      </c>
      <c r="AE33" s="57">
        <v>618.04441999999995</v>
      </c>
      <c r="AF33" s="57">
        <v>618.04441999999995</v>
      </c>
      <c r="AG33" s="57">
        <v>618.04441999999995</v>
      </c>
      <c r="AH33" s="57">
        <v>618.04441999999995</v>
      </c>
      <c r="AI33" s="57">
        <v>618.04441999999995</v>
      </c>
      <c r="AJ33" s="57">
        <v>618.04441999999995</v>
      </c>
      <c r="AK33" s="57">
        <v>618.04441999999995</v>
      </c>
      <c r="AL33" s="57">
        <v>618.04441999999995</v>
      </c>
      <c r="AM33" s="57">
        <v>618.04441999999995</v>
      </c>
      <c r="AN33" s="57">
        <v>618.04441999999995</v>
      </c>
      <c r="AO33" s="57">
        <v>618.04441999999995</v>
      </c>
      <c r="AP33" s="57">
        <v>618.04441999999995</v>
      </c>
      <c r="AQ33" s="57">
        <v>618.04441999999995</v>
      </c>
      <c r="AR33" s="57">
        <v>618.04441999999995</v>
      </c>
      <c r="AS33" s="57">
        <v>618.04441999999995</v>
      </c>
      <c r="AT33" s="57">
        <v>618.04441999999995</v>
      </c>
    </row>
    <row r="34" spans="1:46" x14ac:dyDescent="0.25">
      <c r="A34" s="65">
        <v>2021</v>
      </c>
      <c r="B34" s="65">
        <v>12</v>
      </c>
      <c r="C34" s="75">
        <v>2</v>
      </c>
      <c r="D34" s="64">
        <v>9</v>
      </c>
      <c r="E34" s="5">
        <v>618.04441999999995</v>
      </c>
      <c r="F34" s="57">
        <v>618.04441999999995</v>
      </c>
      <c r="G34" s="57">
        <v>618.04441999999995</v>
      </c>
      <c r="H34" s="57">
        <v>618.04441999999995</v>
      </c>
      <c r="I34" s="57">
        <v>618.04441999999995</v>
      </c>
      <c r="J34" s="57">
        <v>618.04441999999995</v>
      </c>
      <c r="K34" s="57">
        <v>618.04441999999995</v>
      </c>
      <c r="L34" s="57">
        <v>618.04441999999995</v>
      </c>
      <c r="M34" s="57">
        <v>618.04441999999995</v>
      </c>
      <c r="N34" s="57">
        <v>618.04441999999995</v>
      </c>
      <c r="O34" s="57">
        <v>618.04441999999995</v>
      </c>
      <c r="P34" s="57">
        <v>618.04441999999995</v>
      </c>
      <c r="Q34" s="57">
        <v>618.04441999999995</v>
      </c>
      <c r="R34" s="57">
        <v>618.04441999999995</v>
      </c>
      <c r="S34" s="57">
        <v>618.04441999999995</v>
      </c>
      <c r="T34" s="57">
        <v>618.04441999999995</v>
      </c>
      <c r="U34" s="57">
        <v>618.04441999999995</v>
      </c>
      <c r="V34" s="57">
        <v>618.04441999999995</v>
      </c>
      <c r="W34" s="57">
        <v>618.04441999999995</v>
      </c>
      <c r="X34" s="57">
        <v>618.04441999999995</v>
      </c>
      <c r="Y34" s="57">
        <v>618.04441999999995</v>
      </c>
      <c r="Z34" s="57">
        <v>618.04441999999995</v>
      </c>
      <c r="AA34" s="57">
        <v>618.04441999999995</v>
      </c>
      <c r="AB34" s="57">
        <v>618.04441999999995</v>
      </c>
      <c r="AC34" s="57">
        <v>618.04441999999995</v>
      </c>
      <c r="AD34" s="57">
        <v>618.04441999999995</v>
      </c>
      <c r="AE34" s="57">
        <v>618.04441999999995</v>
      </c>
      <c r="AF34" s="57">
        <v>618.04441999999995</v>
      </c>
      <c r="AG34" s="57">
        <v>618.04441999999995</v>
      </c>
      <c r="AH34" s="57">
        <v>618.04441999999995</v>
      </c>
      <c r="AI34" s="57">
        <v>618.04441999999995</v>
      </c>
      <c r="AJ34" s="57">
        <v>618.04441999999995</v>
      </c>
      <c r="AK34" s="57">
        <v>618.04441999999995</v>
      </c>
      <c r="AL34" s="57">
        <v>618.04441999999995</v>
      </c>
      <c r="AM34" s="57">
        <v>618.04441999999995</v>
      </c>
      <c r="AN34" s="57">
        <v>618.04441999999995</v>
      </c>
      <c r="AO34" s="57">
        <v>618.04441999999995</v>
      </c>
      <c r="AP34" s="57">
        <v>618.04441999999995</v>
      </c>
      <c r="AQ34" s="57">
        <v>618.04441999999995</v>
      </c>
      <c r="AR34" s="57">
        <v>618.04441999999995</v>
      </c>
      <c r="AS34" s="57">
        <v>618.04441999999995</v>
      </c>
      <c r="AT34" s="57">
        <v>618.04441999999995</v>
      </c>
    </row>
    <row r="35" spans="1:46" x14ac:dyDescent="0.25">
      <c r="A35" s="65">
        <v>2021</v>
      </c>
      <c r="B35" s="65">
        <v>12</v>
      </c>
      <c r="C35" s="75">
        <v>2</v>
      </c>
      <c r="D35" s="64">
        <v>10</v>
      </c>
      <c r="E35" s="5">
        <v>618.04441999999995</v>
      </c>
      <c r="F35" s="57">
        <v>618.04441999999995</v>
      </c>
      <c r="G35" s="57">
        <v>618.04441999999995</v>
      </c>
      <c r="H35" s="57">
        <v>618.04441999999995</v>
      </c>
      <c r="I35" s="57">
        <v>618.04441999999995</v>
      </c>
      <c r="J35" s="57">
        <v>618.04441999999995</v>
      </c>
      <c r="K35" s="57">
        <v>618.04441999999995</v>
      </c>
      <c r="L35" s="57">
        <v>618.04441999999995</v>
      </c>
      <c r="M35" s="57">
        <v>618.04441999999995</v>
      </c>
      <c r="N35" s="57">
        <v>618.04441999999995</v>
      </c>
      <c r="O35" s="57">
        <v>618.04441999999995</v>
      </c>
      <c r="P35" s="57">
        <v>618.04441999999995</v>
      </c>
      <c r="Q35" s="57">
        <v>618.04441999999995</v>
      </c>
      <c r="R35" s="57">
        <v>618.04441999999995</v>
      </c>
      <c r="S35" s="57">
        <v>618.04441999999995</v>
      </c>
      <c r="T35" s="57">
        <v>618.04441999999995</v>
      </c>
      <c r="U35" s="57">
        <v>618.04441999999995</v>
      </c>
      <c r="V35" s="57">
        <v>618.04441999999995</v>
      </c>
      <c r="W35" s="57">
        <v>618.04441999999995</v>
      </c>
      <c r="X35" s="57">
        <v>618.04441999999995</v>
      </c>
      <c r="Y35" s="57">
        <v>618.04441999999995</v>
      </c>
      <c r="Z35" s="57">
        <v>618.04441999999995</v>
      </c>
      <c r="AA35" s="57">
        <v>618.04441999999995</v>
      </c>
      <c r="AB35" s="57">
        <v>618.04441999999995</v>
      </c>
      <c r="AC35" s="57">
        <v>618.04441999999995</v>
      </c>
      <c r="AD35" s="57">
        <v>618.04441999999995</v>
      </c>
      <c r="AE35" s="57">
        <v>618.04441999999995</v>
      </c>
      <c r="AF35" s="57">
        <v>618.04441999999995</v>
      </c>
      <c r="AG35" s="57">
        <v>618.04441999999995</v>
      </c>
      <c r="AH35" s="57">
        <v>618.04441999999995</v>
      </c>
      <c r="AI35" s="57">
        <v>618.04441999999995</v>
      </c>
      <c r="AJ35" s="57">
        <v>618.04441999999995</v>
      </c>
      <c r="AK35" s="57">
        <v>618.04441999999995</v>
      </c>
      <c r="AL35" s="57">
        <v>618.04441999999995</v>
      </c>
      <c r="AM35" s="57">
        <v>618.04441999999995</v>
      </c>
      <c r="AN35" s="57">
        <v>618.04441999999995</v>
      </c>
      <c r="AO35" s="57">
        <v>618.04441999999995</v>
      </c>
      <c r="AP35" s="57">
        <v>618.04441999999995</v>
      </c>
      <c r="AQ35" s="57">
        <v>618.04441999999995</v>
      </c>
      <c r="AR35" s="57">
        <v>618.04441999999995</v>
      </c>
      <c r="AS35" s="57">
        <v>618.04441999999995</v>
      </c>
      <c r="AT35" s="57">
        <v>618.04441999999995</v>
      </c>
    </row>
    <row r="36" spans="1:46" x14ac:dyDescent="0.25">
      <c r="A36" s="65">
        <v>2021</v>
      </c>
      <c r="B36" s="65">
        <v>12</v>
      </c>
      <c r="C36" s="75">
        <v>2</v>
      </c>
      <c r="D36" s="64">
        <v>11</v>
      </c>
      <c r="E36" s="5">
        <v>618.04441999999995</v>
      </c>
      <c r="F36" s="57">
        <v>618.04441999999995</v>
      </c>
      <c r="G36" s="57">
        <v>618.04441999999995</v>
      </c>
      <c r="H36" s="57">
        <v>618.04441999999995</v>
      </c>
      <c r="I36" s="57">
        <v>618.04441999999995</v>
      </c>
      <c r="J36" s="57">
        <v>618.04441999999995</v>
      </c>
      <c r="K36" s="57">
        <v>618.04441999999995</v>
      </c>
      <c r="L36" s="57">
        <v>618.04441999999995</v>
      </c>
      <c r="M36" s="57">
        <v>618.04441999999995</v>
      </c>
      <c r="N36" s="57">
        <v>618.04441999999995</v>
      </c>
      <c r="O36" s="57">
        <v>618.04441999999995</v>
      </c>
      <c r="P36" s="57">
        <v>618.04441999999995</v>
      </c>
      <c r="Q36" s="57">
        <v>618.04441999999995</v>
      </c>
      <c r="R36" s="57">
        <v>618.04441999999995</v>
      </c>
      <c r="S36" s="57">
        <v>618.04441999999995</v>
      </c>
      <c r="T36" s="57">
        <v>618.04441999999995</v>
      </c>
      <c r="U36" s="57">
        <v>618.04441999999995</v>
      </c>
      <c r="V36" s="57">
        <v>618.04441999999995</v>
      </c>
      <c r="W36" s="57">
        <v>618.04441999999995</v>
      </c>
      <c r="X36" s="57">
        <v>618.04441999999995</v>
      </c>
      <c r="Y36" s="57">
        <v>618.04441999999995</v>
      </c>
      <c r="Z36" s="57">
        <v>618.04441999999995</v>
      </c>
      <c r="AA36" s="57">
        <v>618.04441999999995</v>
      </c>
      <c r="AB36" s="57">
        <v>618.04441999999995</v>
      </c>
      <c r="AC36" s="57">
        <v>618.04441999999995</v>
      </c>
      <c r="AD36" s="57">
        <v>618.04441999999995</v>
      </c>
      <c r="AE36" s="57">
        <v>618.04441999999995</v>
      </c>
      <c r="AF36" s="57">
        <v>618.04441999999995</v>
      </c>
      <c r="AG36" s="57">
        <v>618.04441999999995</v>
      </c>
      <c r="AH36" s="57">
        <v>618.04441999999995</v>
      </c>
      <c r="AI36" s="57">
        <v>618.04441999999995</v>
      </c>
      <c r="AJ36" s="57">
        <v>618.04441999999995</v>
      </c>
      <c r="AK36" s="57">
        <v>618.04441999999995</v>
      </c>
      <c r="AL36" s="57">
        <v>618.04441999999995</v>
      </c>
      <c r="AM36" s="57">
        <v>618.04441999999995</v>
      </c>
      <c r="AN36" s="57">
        <v>618.04441999999995</v>
      </c>
      <c r="AO36" s="57">
        <v>618.04441999999995</v>
      </c>
      <c r="AP36" s="57">
        <v>618.04441999999995</v>
      </c>
      <c r="AQ36" s="57">
        <v>618.04441999999995</v>
      </c>
      <c r="AR36" s="57">
        <v>618.04441999999995</v>
      </c>
      <c r="AS36" s="57">
        <v>618.04441999999995</v>
      </c>
      <c r="AT36" s="57">
        <v>618.04441999999995</v>
      </c>
    </row>
    <row r="37" spans="1:46" x14ac:dyDescent="0.25">
      <c r="A37" s="65">
        <v>2021</v>
      </c>
      <c r="B37" s="65">
        <v>12</v>
      </c>
      <c r="C37" s="75">
        <v>2</v>
      </c>
      <c r="D37" s="64">
        <v>12</v>
      </c>
      <c r="E37" s="5">
        <v>618.04441999999995</v>
      </c>
      <c r="F37" s="57">
        <v>618.04441999999995</v>
      </c>
      <c r="G37" s="57">
        <v>618.04441999999995</v>
      </c>
      <c r="H37" s="57">
        <v>618.04441999999995</v>
      </c>
      <c r="I37" s="57">
        <v>618.04441999999995</v>
      </c>
      <c r="J37" s="57">
        <v>618.04441999999995</v>
      </c>
      <c r="K37" s="57">
        <v>618.04441999999995</v>
      </c>
      <c r="L37" s="57">
        <v>618.04441999999995</v>
      </c>
      <c r="M37" s="57">
        <v>618.04441999999995</v>
      </c>
      <c r="N37" s="57">
        <v>618.04441999999995</v>
      </c>
      <c r="O37" s="57">
        <v>618.04441999999995</v>
      </c>
      <c r="P37" s="57">
        <v>618.04441999999995</v>
      </c>
      <c r="Q37" s="57">
        <v>618.04441999999995</v>
      </c>
      <c r="R37" s="57">
        <v>618.04441999999995</v>
      </c>
      <c r="S37" s="57">
        <v>618.04441999999995</v>
      </c>
      <c r="T37" s="57">
        <v>618.04441999999995</v>
      </c>
      <c r="U37" s="57">
        <v>618.04441999999995</v>
      </c>
      <c r="V37" s="57">
        <v>618.04441999999995</v>
      </c>
      <c r="W37" s="57">
        <v>618.04441999999995</v>
      </c>
      <c r="X37" s="57">
        <v>618.04441999999995</v>
      </c>
      <c r="Y37" s="57">
        <v>618.04441999999995</v>
      </c>
      <c r="Z37" s="57">
        <v>618.04441999999995</v>
      </c>
      <c r="AA37" s="57">
        <v>618.04441999999995</v>
      </c>
      <c r="AB37" s="57">
        <v>618.04441999999995</v>
      </c>
      <c r="AC37" s="57">
        <v>618.04441999999995</v>
      </c>
      <c r="AD37" s="57">
        <v>618.04441999999995</v>
      </c>
      <c r="AE37" s="57">
        <v>618.04441999999995</v>
      </c>
      <c r="AF37" s="57">
        <v>618.04441999999995</v>
      </c>
      <c r="AG37" s="57">
        <v>618.04441999999995</v>
      </c>
      <c r="AH37" s="57">
        <v>618.04441999999995</v>
      </c>
      <c r="AI37" s="57">
        <v>618.04441999999995</v>
      </c>
      <c r="AJ37" s="57">
        <v>618.04441999999995</v>
      </c>
      <c r="AK37" s="57">
        <v>618.04441999999995</v>
      </c>
      <c r="AL37" s="57">
        <v>618.04441999999995</v>
      </c>
      <c r="AM37" s="57">
        <v>618.04441999999995</v>
      </c>
      <c r="AN37" s="57">
        <v>618.04441999999995</v>
      </c>
      <c r="AO37" s="57">
        <v>618.04441999999995</v>
      </c>
      <c r="AP37" s="57">
        <v>618.04441999999995</v>
      </c>
      <c r="AQ37" s="57">
        <v>618.04441999999995</v>
      </c>
      <c r="AR37" s="57">
        <v>618.04441999999995</v>
      </c>
      <c r="AS37" s="57">
        <v>618.04441999999995</v>
      </c>
      <c r="AT37" s="57">
        <v>618.04441999999995</v>
      </c>
    </row>
    <row r="38" spans="1:46" x14ac:dyDescent="0.25">
      <c r="A38" s="65">
        <v>2021</v>
      </c>
      <c r="B38" s="65">
        <v>12</v>
      </c>
      <c r="C38" s="75">
        <v>2</v>
      </c>
      <c r="D38" s="64">
        <v>13</v>
      </c>
      <c r="E38" s="5">
        <v>618.04441999999995</v>
      </c>
      <c r="F38" s="57">
        <v>618.04441999999995</v>
      </c>
      <c r="G38" s="57">
        <v>618.04441999999995</v>
      </c>
      <c r="H38" s="57">
        <v>618.04441999999995</v>
      </c>
      <c r="I38" s="57">
        <v>618.04441999999995</v>
      </c>
      <c r="J38" s="57">
        <v>618.04441999999995</v>
      </c>
      <c r="K38" s="57">
        <v>618.04441999999995</v>
      </c>
      <c r="L38" s="57">
        <v>618.04441999999995</v>
      </c>
      <c r="M38" s="57">
        <v>618.04441999999995</v>
      </c>
      <c r="N38" s="57">
        <v>618.04441999999995</v>
      </c>
      <c r="O38" s="57">
        <v>618.04441999999995</v>
      </c>
      <c r="P38" s="57">
        <v>618.04441999999995</v>
      </c>
      <c r="Q38" s="57">
        <v>618.04441999999995</v>
      </c>
      <c r="R38" s="57">
        <v>618.04441999999995</v>
      </c>
      <c r="S38" s="57">
        <v>618.04441999999995</v>
      </c>
      <c r="T38" s="57">
        <v>618.04441999999995</v>
      </c>
      <c r="U38" s="57">
        <v>618.04441999999995</v>
      </c>
      <c r="V38" s="57">
        <v>618.04441999999995</v>
      </c>
      <c r="W38" s="57">
        <v>618.04441999999995</v>
      </c>
      <c r="X38" s="57">
        <v>618.04441999999995</v>
      </c>
      <c r="Y38" s="57">
        <v>618.04441999999995</v>
      </c>
      <c r="Z38" s="57">
        <v>618.04441999999995</v>
      </c>
      <c r="AA38" s="57">
        <v>618.04441999999995</v>
      </c>
      <c r="AB38" s="57">
        <v>618.04441999999995</v>
      </c>
      <c r="AC38" s="57">
        <v>618.04441999999995</v>
      </c>
      <c r="AD38" s="57">
        <v>618.04441999999995</v>
      </c>
      <c r="AE38" s="57">
        <v>618.04441999999995</v>
      </c>
      <c r="AF38" s="57">
        <v>618.04441999999995</v>
      </c>
      <c r="AG38" s="57">
        <v>618.04441999999995</v>
      </c>
      <c r="AH38" s="57">
        <v>618.04441999999995</v>
      </c>
      <c r="AI38" s="57">
        <v>618.04441999999995</v>
      </c>
      <c r="AJ38" s="57">
        <v>618.04441999999995</v>
      </c>
      <c r="AK38" s="57">
        <v>618.04441999999995</v>
      </c>
      <c r="AL38" s="57">
        <v>618.04441999999995</v>
      </c>
      <c r="AM38" s="57">
        <v>618.04441999999995</v>
      </c>
      <c r="AN38" s="57">
        <v>618.04441999999995</v>
      </c>
      <c r="AO38" s="57">
        <v>618.04441999999995</v>
      </c>
      <c r="AP38" s="57">
        <v>618.04441999999995</v>
      </c>
      <c r="AQ38" s="57">
        <v>618.04441999999995</v>
      </c>
      <c r="AR38" s="57">
        <v>618.04441999999995</v>
      </c>
      <c r="AS38" s="57">
        <v>618.04441999999995</v>
      </c>
      <c r="AT38" s="57">
        <v>618.04441999999995</v>
      </c>
    </row>
    <row r="39" spans="1:46" x14ac:dyDescent="0.25">
      <c r="A39" s="65">
        <v>2021</v>
      </c>
      <c r="B39" s="65">
        <v>12</v>
      </c>
      <c r="C39" s="75">
        <v>2</v>
      </c>
      <c r="D39" s="64">
        <v>14</v>
      </c>
      <c r="E39" s="5">
        <v>618.04441999999995</v>
      </c>
      <c r="F39" s="57">
        <v>618.04441999999995</v>
      </c>
      <c r="G39" s="57">
        <v>618.04441999999995</v>
      </c>
      <c r="H39" s="57">
        <v>618.04441999999995</v>
      </c>
      <c r="I39" s="57">
        <v>618.04441999999995</v>
      </c>
      <c r="J39" s="57">
        <v>618.04441999999995</v>
      </c>
      <c r="K39" s="57">
        <v>618.04441999999995</v>
      </c>
      <c r="L39" s="57">
        <v>618.04441999999995</v>
      </c>
      <c r="M39" s="57">
        <v>618.04441999999995</v>
      </c>
      <c r="N39" s="57">
        <v>618.04441999999995</v>
      </c>
      <c r="O39" s="57">
        <v>618.04441999999995</v>
      </c>
      <c r="P39" s="57">
        <v>618.04441999999995</v>
      </c>
      <c r="Q39" s="57">
        <v>618.04441999999995</v>
      </c>
      <c r="R39" s="57">
        <v>618.04441999999995</v>
      </c>
      <c r="S39" s="57">
        <v>618.04441999999995</v>
      </c>
      <c r="T39" s="57">
        <v>618.04441999999995</v>
      </c>
      <c r="U39" s="57">
        <v>618.04441999999995</v>
      </c>
      <c r="V39" s="57">
        <v>618.04441999999995</v>
      </c>
      <c r="W39" s="57">
        <v>618.04441999999995</v>
      </c>
      <c r="X39" s="57">
        <v>618.04441999999995</v>
      </c>
      <c r="Y39" s="57">
        <v>618.04441999999995</v>
      </c>
      <c r="Z39" s="57">
        <v>618.04441999999995</v>
      </c>
      <c r="AA39" s="57">
        <v>618.04441999999995</v>
      </c>
      <c r="AB39" s="57">
        <v>618.04441999999995</v>
      </c>
      <c r="AC39" s="57">
        <v>618.04441999999995</v>
      </c>
      <c r="AD39" s="57">
        <v>618.04441999999995</v>
      </c>
      <c r="AE39" s="57">
        <v>618.04441999999995</v>
      </c>
      <c r="AF39" s="57">
        <v>618.04441999999995</v>
      </c>
      <c r="AG39" s="57">
        <v>618.04441999999995</v>
      </c>
      <c r="AH39" s="57">
        <v>618.04441999999995</v>
      </c>
      <c r="AI39" s="57">
        <v>618.04441999999995</v>
      </c>
      <c r="AJ39" s="57">
        <v>618.04441999999995</v>
      </c>
      <c r="AK39" s="57">
        <v>618.04441999999995</v>
      </c>
      <c r="AL39" s="57">
        <v>618.04441999999995</v>
      </c>
      <c r="AM39" s="57">
        <v>618.04441999999995</v>
      </c>
      <c r="AN39" s="57">
        <v>618.04441999999995</v>
      </c>
      <c r="AO39" s="57">
        <v>618.04441999999995</v>
      </c>
      <c r="AP39" s="57">
        <v>618.04441999999995</v>
      </c>
      <c r="AQ39" s="57">
        <v>618.04441999999995</v>
      </c>
      <c r="AR39" s="57">
        <v>618.04441999999995</v>
      </c>
      <c r="AS39" s="57">
        <v>618.04441999999995</v>
      </c>
      <c r="AT39" s="57">
        <v>618.04441999999995</v>
      </c>
    </row>
    <row r="40" spans="1:46" x14ac:dyDescent="0.25">
      <c r="A40" s="65">
        <v>2021</v>
      </c>
      <c r="B40" s="65">
        <v>12</v>
      </c>
      <c r="C40" s="75">
        <v>2</v>
      </c>
      <c r="D40" s="64">
        <v>15</v>
      </c>
      <c r="E40" s="5">
        <v>618.04441999999995</v>
      </c>
      <c r="F40" s="57">
        <v>618.04441999999995</v>
      </c>
      <c r="G40" s="57">
        <v>618.04441999999995</v>
      </c>
      <c r="H40" s="57">
        <v>618.04441999999995</v>
      </c>
      <c r="I40" s="57">
        <v>618.04441999999995</v>
      </c>
      <c r="J40" s="57">
        <v>618.04441999999995</v>
      </c>
      <c r="K40" s="57">
        <v>618.04441999999995</v>
      </c>
      <c r="L40" s="57">
        <v>618.04441999999995</v>
      </c>
      <c r="M40" s="57">
        <v>618.04441999999995</v>
      </c>
      <c r="N40" s="57">
        <v>618.04441999999995</v>
      </c>
      <c r="O40" s="57">
        <v>618.04441999999995</v>
      </c>
      <c r="P40" s="57">
        <v>618.04441999999995</v>
      </c>
      <c r="Q40" s="57">
        <v>618.04441999999995</v>
      </c>
      <c r="R40" s="57">
        <v>618.04441999999995</v>
      </c>
      <c r="S40" s="57">
        <v>618.04441999999995</v>
      </c>
      <c r="T40" s="57">
        <v>618.04441999999995</v>
      </c>
      <c r="U40" s="57">
        <v>618.04441999999995</v>
      </c>
      <c r="V40" s="57">
        <v>618.04441999999995</v>
      </c>
      <c r="W40" s="57">
        <v>618.04441999999995</v>
      </c>
      <c r="X40" s="57">
        <v>618.04441999999995</v>
      </c>
      <c r="Y40" s="57">
        <v>618.04441999999995</v>
      </c>
      <c r="Z40" s="57">
        <v>618.04441999999995</v>
      </c>
      <c r="AA40" s="57">
        <v>618.04441999999995</v>
      </c>
      <c r="AB40" s="57">
        <v>618.04441999999995</v>
      </c>
      <c r="AC40" s="57">
        <v>618.04441999999995</v>
      </c>
      <c r="AD40" s="57">
        <v>618.04441999999995</v>
      </c>
      <c r="AE40" s="57">
        <v>618.04441999999995</v>
      </c>
      <c r="AF40" s="57">
        <v>618.04441999999995</v>
      </c>
      <c r="AG40" s="57">
        <v>618.04441999999995</v>
      </c>
      <c r="AH40" s="57">
        <v>618.04441999999995</v>
      </c>
      <c r="AI40" s="57">
        <v>618.04441999999995</v>
      </c>
      <c r="AJ40" s="57">
        <v>618.04441999999995</v>
      </c>
      <c r="AK40" s="57">
        <v>618.04441999999995</v>
      </c>
      <c r="AL40" s="57">
        <v>618.04441999999995</v>
      </c>
      <c r="AM40" s="57">
        <v>618.04441999999995</v>
      </c>
      <c r="AN40" s="57">
        <v>618.04441999999995</v>
      </c>
      <c r="AO40" s="57">
        <v>618.04441999999995</v>
      </c>
      <c r="AP40" s="57">
        <v>618.04441999999995</v>
      </c>
      <c r="AQ40" s="57">
        <v>618.04441999999995</v>
      </c>
      <c r="AR40" s="57">
        <v>618.04441999999995</v>
      </c>
      <c r="AS40" s="57">
        <v>618.04441999999995</v>
      </c>
      <c r="AT40" s="57">
        <v>618.04441999999995</v>
      </c>
    </row>
    <row r="41" spans="1:46" x14ac:dyDescent="0.25">
      <c r="A41" s="65">
        <v>2021</v>
      </c>
      <c r="B41" s="65">
        <v>12</v>
      </c>
      <c r="C41" s="75">
        <v>2</v>
      </c>
      <c r="D41" s="64">
        <v>16</v>
      </c>
      <c r="E41" s="5">
        <v>618.04441999999995</v>
      </c>
      <c r="F41" s="57">
        <v>618.04441999999995</v>
      </c>
      <c r="G41" s="57">
        <v>618.04441999999995</v>
      </c>
      <c r="H41" s="57">
        <v>618.04441999999995</v>
      </c>
      <c r="I41" s="57">
        <v>618.04441999999995</v>
      </c>
      <c r="J41" s="57">
        <v>618.04441999999995</v>
      </c>
      <c r="K41" s="57">
        <v>618.04441999999995</v>
      </c>
      <c r="L41" s="57">
        <v>618.04441999999995</v>
      </c>
      <c r="M41" s="57">
        <v>618.04441999999995</v>
      </c>
      <c r="N41" s="57">
        <v>618.04441999999995</v>
      </c>
      <c r="O41" s="57">
        <v>618.04441999999995</v>
      </c>
      <c r="P41" s="57">
        <v>618.04441999999995</v>
      </c>
      <c r="Q41" s="57">
        <v>618.04441999999995</v>
      </c>
      <c r="R41" s="57">
        <v>618.04441999999995</v>
      </c>
      <c r="S41" s="57">
        <v>618.04441999999995</v>
      </c>
      <c r="T41" s="57">
        <v>618.04441999999995</v>
      </c>
      <c r="U41" s="57">
        <v>618.04441999999995</v>
      </c>
      <c r="V41" s="57">
        <v>618.04441999999995</v>
      </c>
      <c r="W41" s="57">
        <v>618.04441999999995</v>
      </c>
      <c r="X41" s="57">
        <v>618.04441999999995</v>
      </c>
      <c r="Y41" s="57">
        <v>618.04441999999995</v>
      </c>
      <c r="Z41" s="57">
        <v>618.04441999999995</v>
      </c>
      <c r="AA41" s="57">
        <v>618.04441999999995</v>
      </c>
      <c r="AB41" s="57">
        <v>618.04441999999995</v>
      </c>
      <c r="AC41" s="57">
        <v>618.04441999999995</v>
      </c>
      <c r="AD41" s="57">
        <v>618.04441999999995</v>
      </c>
      <c r="AE41" s="57">
        <v>618.04441999999995</v>
      </c>
      <c r="AF41" s="57">
        <v>618.04441999999995</v>
      </c>
      <c r="AG41" s="57">
        <v>618.04441999999995</v>
      </c>
      <c r="AH41" s="57">
        <v>618.04441999999995</v>
      </c>
      <c r="AI41" s="57">
        <v>618.04441999999995</v>
      </c>
      <c r="AJ41" s="57">
        <v>618.04441999999995</v>
      </c>
      <c r="AK41" s="57">
        <v>618.04441999999995</v>
      </c>
      <c r="AL41" s="57">
        <v>618.04441999999995</v>
      </c>
      <c r="AM41" s="57">
        <v>618.04441999999995</v>
      </c>
      <c r="AN41" s="57">
        <v>618.04441999999995</v>
      </c>
      <c r="AO41" s="57">
        <v>618.04441999999995</v>
      </c>
      <c r="AP41" s="57">
        <v>618.04441999999995</v>
      </c>
      <c r="AQ41" s="57">
        <v>618.04441999999995</v>
      </c>
      <c r="AR41" s="57">
        <v>618.04441999999995</v>
      </c>
      <c r="AS41" s="57">
        <v>618.04441999999995</v>
      </c>
      <c r="AT41" s="57">
        <v>618.04441999999995</v>
      </c>
    </row>
    <row r="42" spans="1:46" x14ac:dyDescent="0.25">
      <c r="A42" s="65">
        <v>2021</v>
      </c>
      <c r="B42" s="65">
        <v>12</v>
      </c>
      <c r="C42" s="75">
        <v>2</v>
      </c>
      <c r="D42" s="64">
        <v>17</v>
      </c>
      <c r="E42" s="5">
        <v>618.04441999999995</v>
      </c>
      <c r="F42" s="57">
        <v>618.04441999999995</v>
      </c>
      <c r="G42" s="57">
        <v>618.04441999999995</v>
      </c>
      <c r="H42" s="57">
        <v>618.04441999999995</v>
      </c>
      <c r="I42" s="57">
        <v>618.04441999999995</v>
      </c>
      <c r="J42" s="57">
        <v>618.04441999999995</v>
      </c>
      <c r="K42" s="57">
        <v>618.04441999999995</v>
      </c>
      <c r="L42" s="57">
        <v>618.04441999999995</v>
      </c>
      <c r="M42" s="57">
        <v>618.04441999999995</v>
      </c>
      <c r="N42" s="57">
        <v>618.04441999999995</v>
      </c>
      <c r="O42" s="57">
        <v>618.04441999999995</v>
      </c>
      <c r="P42" s="57">
        <v>618.04441999999995</v>
      </c>
      <c r="Q42" s="57">
        <v>618.04441999999995</v>
      </c>
      <c r="R42" s="57">
        <v>618.04441999999995</v>
      </c>
      <c r="S42" s="57">
        <v>618.04441999999995</v>
      </c>
      <c r="T42" s="57">
        <v>618.04441999999995</v>
      </c>
      <c r="U42" s="57">
        <v>618.04441999999995</v>
      </c>
      <c r="V42" s="57">
        <v>618.04441999999995</v>
      </c>
      <c r="W42" s="57">
        <v>618.04441999999995</v>
      </c>
      <c r="X42" s="57">
        <v>618.04441999999995</v>
      </c>
      <c r="Y42" s="57">
        <v>618.04441999999995</v>
      </c>
      <c r="Z42" s="57">
        <v>618.04441999999995</v>
      </c>
      <c r="AA42" s="57">
        <v>618.04441999999995</v>
      </c>
      <c r="AB42" s="57">
        <v>618.04441999999995</v>
      </c>
      <c r="AC42" s="57">
        <v>618.04441999999995</v>
      </c>
      <c r="AD42" s="57">
        <v>618.04441999999995</v>
      </c>
      <c r="AE42" s="57">
        <v>618.04441999999995</v>
      </c>
      <c r="AF42" s="57">
        <v>618.04441999999995</v>
      </c>
      <c r="AG42" s="57">
        <v>618.04441999999995</v>
      </c>
      <c r="AH42" s="57">
        <v>618.04441999999995</v>
      </c>
      <c r="AI42" s="57">
        <v>618.04441999999995</v>
      </c>
      <c r="AJ42" s="57">
        <v>618.04441999999995</v>
      </c>
      <c r="AK42" s="57">
        <v>618.04441999999995</v>
      </c>
      <c r="AL42" s="57">
        <v>618.04441999999995</v>
      </c>
      <c r="AM42" s="57">
        <v>618.04441999999995</v>
      </c>
      <c r="AN42" s="57">
        <v>618.04441999999995</v>
      </c>
      <c r="AO42" s="57">
        <v>618.04441999999995</v>
      </c>
      <c r="AP42" s="57">
        <v>618.04441999999995</v>
      </c>
      <c r="AQ42" s="57">
        <v>618.04441999999995</v>
      </c>
      <c r="AR42" s="57">
        <v>618.04441999999995</v>
      </c>
      <c r="AS42" s="57">
        <v>618.04441999999995</v>
      </c>
      <c r="AT42" s="57">
        <v>618.04441999999995</v>
      </c>
    </row>
    <row r="43" spans="1:46" x14ac:dyDescent="0.25">
      <c r="A43" s="65">
        <v>2021</v>
      </c>
      <c r="B43" s="65">
        <v>12</v>
      </c>
      <c r="C43" s="75">
        <v>2</v>
      </c>
      <c r="D43" s="64">
        <v>18</v>
      </c>
      <c r="E43" s="5">
        <v>618.04441999999995</v>
      </c>
      <c r="F43" s="57">
        <v>618.04441999999995</v>
      </c>
      <c r="G43" s="57">
        <v>618.04441999999995</v>
      </c>
      <c r="H43" s="57">
        <v>618.04441999999995</v>
      </c>
      <c r="I43" s="57">
        <v>618.04441999999995</v>
      </c>
      <c r="J43" s="57">
        <v>618.04441999999995</v>
      </c>
      <c r="K43" s="57">
        <v>618.04441999999995</v>
      </c>
      <c r="L43" s="57">
        <v>618.04441999999995</v>
      </c>
      <c r="M43" s="57">
        <v>618.04441999999995</v>
      </c>
      <c r="N43" s="57">
        <v>618.04441999999995</v>
      </c>
      <c r="O43" s="57">
        <v>618.04441999999995</v>
      </c>
      <c r="P43" s="57">
        <v>618.04441999999995</v>
      </c>
      <c r="Q43" s="57">
        <v>618.04441999999995</v>
      </c>
      <c r="R43" s="57">
        <v>618.04441999999995</v>
      </c>
      <c r="S43" s="57">
        <v>618.04441999999995</v>
      </c>
      <c r="T43" s="57">
        <v>618.04441999999995</v>
      </c>
      <c r="U43" s="57">
        <v>618.04441999999995</v>
      </c>
      <c r="V43" s="57">
        <v>618.04441999999995</v>
      </c>
      <c r="W43" s="57">
        <v>618.04441999999995</v>
      </c>
      <c r="X43" s="57">
        <v>618.04441999999995</v>
      </c>
      <c r="Y43" s="57">
        <v>618.04441999999995</v>
      </c>
      <c r="Z43" s="57">
        <v>618.04441999999995</v>
      </c>
      <c r="AA43" s="57">
        <v>618.04441999999995</v>
      </c>
      <c r="AB43" s="57">
        <v>618.04441999999995</v>
      </c>
      <c r="AC43" s="57">
        <v>618.04441999999995</v>
      </c>
      <c r="AD43" s="57">
        <v>618.04441999999995</v>
      </c>
      <c r="AE43" s="57">
        <v>618.04441999999995</v>
      </c>
      <c r="AF43" s="57">
        <v>618.04441999999995</v>
      </c>
      <c r="AG43" s="57">
        <v>618.04441999999995</v>
      </c>
      <c r="AH43" s="57">
        <v>618.04441999999995</v>
      </c>
      <c r="AI43" s="57">
        <v>618.04441999999995</v>
      </c>
      <c r="AJ43" s="57">
        <v>618.04441999999995</v>
      </c>
      <c r="AK43" s="57">
        <v>618.04441999999995</v>
      </c>
      <c r="AL43" s="57">
        <v>618.04441999999995</v>
      </c>
      <c r="AM43" s="57">
        <v>618.04441999999995</v>
      </c>
      <c r="AN43" s="57">
        <v>618.04441999999995</v>
      </c>
      <c r="AO43" s="57">
        <v>618.04441999999995</v>
      </c>
      <c r="AP43" s="57">
        <v>618.04441999999995</v>
      </c>
      <c r="AQ43" s="57">
        <v>618.04441999999995</v>
      </c>
      <c r="AR43" s="57">
        <v>618.04441999999995</v>
      </c>
      <c r="AS43" s="57">
        <v>618.04441999999995</v>
      </c>
      <c r="AT43" s="57">
        <v>618.04441999999995</v>
      </c>
    </row>
    <row r="44" spans="1:46" x14ac:dyDescent="0.25">
      <c r="A44" s="65">
        <v>2021</v>
      </c>
      <c r="B44" s="65">
        <v>12</v>
      </c>
      <c r="C44" s="75">
        <v>2</v>
      </c>
      <c r="D44" s="64">
        <v>19</v>
      </c>
      <c r="E44" s="5">
        <v>618.04441999999995</v>
      </c>
      <c r="F44" s="57">
        <v>618.04441999999995</v>
      </c>
      <c r="G44" s="57">
        <v>618.04441999999995</v>
      </c>
      <c r="H44" s="57">
        <v>618.04441999999995</v>
      </c>
      <c r="I44" s="57">
        <v>618.04441999999995</v>
      </c>
      <c r="J44" s="57">
        <v>618.04441999999995</v>
      </c>
      <c r="K44" s="57">
        <v>618.04441999999995</v>
      </c>
      <c r="L44" s="57">
        <v>618.04441999999995</v>
      </c>
      <c r="M44" s="57">
        <v>618.04441999999995</v>
      </c>
      <c r="N44" s="57">
        <v>618.04441999999995</v>
      </c>
      <c r="O44" s="57">
        <v>618.04441999999995</v>
      </c>
      <c r="P44" s="57">
        <v>618.04441999999995</v>
      </c>
      <c r="Q44" s="57">
        <v>618.04441999999995</v>
      </c>
      <c r="R44" s="57">
        <v>618.04441999999995</v>
      </c>
      <c r="S44" s="57">
        <v>618.04441999999995</v>
      </c>
      <c r="T44" s="57">
        <v>618.04441999999995</v>
      </c>
      <c r="U44" s="57">
        <v>618.04441999999995</v>
      </c>
      <c r="V44" s="57">
        <v>618.04441999999995</v>
      </c>
      <c r="W44" s="57">
        <v>618.04441999999995</v>
      </c>
      <c r="X44" s="57">
        <v>618.04441999999995</v>
      </c>
      <c r="Y44" s="57">
        <v>618.04441999999995</v>
      </c>
      <c r="Z44" s="57">
        <v>618.04441999999995</v>
      </c>
      <c r="AA44" s="57">
        <v>618.04441999999995</v>
      </c>
      <c r="AB44" s="57">
        <v>618.04441999999995</v>
      </c>
      <c r="AC44" s="57">
        <v>618.04441999999995</v>
      </c>
      <c r="AD44" s="57">
        <v>618.04441999999995</v>
      </c>
      <c r="AE44" s="57">
        <v>618.04441999999995</v>
      </c>
      <c r="AF44" s="57">
        <v>618.04441999999995</v>
      </c>
      <c r="AG44" s="57">
        <v>618.04441999999995</v>
      </c>
      <c r="AH44" s="57">
        <v>618.04441999999995</v>
      </c>
      <c r="AI44" s="57">
        <v>618.04441999999995</v>
      </c>
      <c r="AJ44" s="57">
        <v>618.04441999999995</v>
      </c>
      <c r="AK44" s="57">
        <v>618.04441999999995</v>
      </c>
      <c r="AL44" s="57">
        <v>618.04441999999995</v>
      </c>
      <c r="AM44" s="57">
        <v>618.04441999999995</v>
      </c>
      <c r="AN44" s="57">
        <v>618.04441999999995</v>
      </c>
      <c r="AO44" s="57">
        <v>618.04441999999995</v>
      </c>
      <c r="AP44" s="57">
        <v>618.04441999999995</v>
      </c>
      <c r="AQ44" s="57">
        <v>618.04441999999995</v>
      </c>
      <c r="AR44" s="57">
        <v>618.04441999999995</v>
      </c>
      <c r="AS44" s="57">
        <v>618.04441999999995</v>
      </c>
      <c r="AT44" s="57">
        <v>618.04441999999995</v>
      </c>
    </row>
    <row r="45" spans="1:46" x14ac:dyDescent="0.25">
      <c r="A45" s="65">
        <v>2021</v>
      </c>
      <c r="B45" s="65">
        <v>12</v>
      </c>
      <c r="C45" s="75">
        <v>2</v>
      </c>
      <c r="D45" s="64">
        <v>20</v>
      </c>
      <c r="E45" s="5">
        <v>618.04441999999995</v>
      </c>
      <c r="F45" s="57">
        <v>618.04441999999995</v>
      </c>
      <c r="G45" s="57">
        <v>618.04441999999995</v>
      </c>
      <c r="H45" s="57">
        <v>618.04441999999995</v>
      </c>
      <c r="I45" s="57">
        <v>618.04441999999995</v>
      </c>
      <c r="J45" s="57">
        <v>618.04441999999995</v>
      </c>
      <c r="K45" s="57">
        <v>618.04441999999995</v>
      </c>
      <c r="L45" s="57">
        <v>618.04441999999995</v>
      </c>
      <c r="M45" s="57">
        <v>618.04441999999995</v>
      </c>
      <c r="N45" s="57">
        <v>618.04441999999995</v>
      </c>
      <c r="O45" s="57">
        <v>618.04441999999995</v>
      </c>
      <c r="P45" s="57">
        <v>618.04441999999995</v>
      </c>
      <c r="Q45" s="57">
        <v>618.04441999999995</v>
      </c>
      <c r="R45" s="57">
        <v>618.04441999999995</v>
      </c>
      <c r="S45" s="57">
        <v>618.04441999999995</v>
      </c>
      <c r="T45" s="57">
        <v>618.04441999999995</v>
      </c>
      <c r="U45" s="57">
        <v>618.04441999999995</v>
      </c>
      <c r="V45" s="57">
        <v>618.04441999999995</v>
      </c>
      <c r="W45" s="57">
        <v>618.04441999999995</v>
      </c>
      <c r="X45" s="57">
        <v>618.04441999999995</v>
      </c>
      <c r="Y45" s="57">
        <v>618.04441999999995</v>
      </c>
      <c r="Z45" s="57">
        <v>618.04441999999995</v>
      </c>
      <c r="AA45" s="57">
        <v>618.04441999999995</v>
      </c>
      <c r="AB45" s="57">
        <v>618.04441999999995</v>
      </c>
      <c r="AC45" s="57">
        <v>618.04441999999995</v>
      </c>
      <c r="AD45" s="57">
        <v>618.04441999999995</v>
      </c>
      <c r="AE45" s="57">
        <v>618.04441999999995</v>
      </c>
      <c r="AF45" s="57">
        <v>618.04441999999995</v>
      </c>
      <c r="AG45" s="57">
        <v>618.04441999999995</v>
      </c>
      <c r="AH45" s="57">
        <v>618.04441999999995</v>
      </c>
      <c r="AI45" s="57">
        <v>618.04441999999995</v>
      </c>
      <c r="AJ45" s="57">
        <v>618.04441999999995</v>
      </c>
      <c r="AK45" s="57">
        <v>618.04441999999995</v>
      </c>
      <c r="AL45" s="57">
        <v>618.04441999999995</v>
      </c>
      <c r="AM45" s="57">
        <v>618.04441999999995</v>
      </c>
      <c r="AN45" s="57">
        <v>618.04441999999995</v>
      </c>
      <c r="AO45" s="57">
        <v>618.04441999999995</v>
      </c>
      <c r="AP45" s="57">
        <v>618.04441999999995</v>
      </c>
      <c r="AQ45" s="57">
        <v>618.04441999999995</v>
      </c>
      <c r="AR45" s="57">
        <v>618.04441999999995</v>
      </c>
      <c r="AS45" s="57">
        <v>618.04441999999995</v>
      </c>
      <c r="AT45" s="57">
        <v>618.04441999999995</v>
      </c>
    </row>
    <row r="46" spans="1:46" x14ac:dyDescent="0.25">
      <c r="A46" s="65">
        <v>2021</v>
      </c>
      <c r="B46" s="65">
        <v>12</v>
      </c>
      <c r="C46" s="75">
        <v>2</v>
      </c>
      <c r="D46" s="64">
        <v>21</v>
      </c>
      <c r="E46" s="5">
        <v>618.04441999999995</v>
      </c>
      <c r="F46" s="57">
        <v>618.04441999999995</v>
      </c>
      <c r="G46" s="57">
        <v>618.04441999999995</v>
      </c>
      <c r="H46" s="57">
        <v>618.04441999999995</v>
      </c>
      <c r="I46" s="57">
        <v>618.04441999999995</v>
      </c>
      <c r="J46" s="57">
        <v>618.04441999999995</v>
      </c>
      <c r="K46" s="57">
        <v>618.04441999999995</v>
      </c>
      <c r="L46" s="57">
        <v>618.04441999999995</v>
      </c>
      <c r="M46" s="57">
        <v>618.04441999999995</v>
      </c>
      <c r="N46" s="57">
        <v>618.04441999999995</v>
      </c>
      <c r="O46" s="57">
        <v>618.04441999999995</v>
      </c>
      <c r="P46" s="57">
        <v>618.04441999999995</v>
      </c>
      <c r="Q46" s="57">
        <v>618.04441999999995</v>
      </c>
      <c r="R46" s="57">
        <v>618.04441999999995</v>
      </c>
      <c r="S46" s="57">
        <v>618.04441999999995</v>
      </c>
      <c r="T46" s="57">
        <v>618.04441999999995</v>
      </c>
      <c r="U46" s="57">
        <v>618.04441999999995</v>
      </c>
      <c r="V46" s="57">
        <v>618.04441999999995</v>
      </c>
      <c r="W46" s="57">
        <v>618.04441999999995</v>
      </c>
      <c r="X46" s="57">
        <v>618.04441999999995</v>
      </c>
      <c r="Y46" s="57">
        <v>618.04441999999995</v>
      </c>
      <c r="Z46" s="57">
        <v>618.04441999999995</v>
      </c>
      <c r="AA46" s="57">
        <v>618.04441999999995</v>
      </c>
      <c r="AB46" s="57">
        <v>618.04441999999995</v>
      </c>
      <c r="AC46" s="57">
        <v>618.04441999999995</v>
      </c>
      <c r="AD46" s="57">
        <v>618.04441999999995</v>
      </c>
      <c r="AE46" s="57">
        <v>618.04441999999995</v>
      </c>
      <c r="AF46" s="57">
        <v>618.04441999999995</v>
      </c>
      <c r="AG46" s="57">
        <v>618.04441999999995</v>
      </c>
      <c r="AH46" s="57">
        <v>618.04441999999995</v>
      </c>
      <c r="AI46" s="57">
        <v>618.04441999999995</v>
      </c>
      <c r="AJ46" s="57">
        <v>618.04441999999995</v>
      </c>
      <c r="AK46" s="57">
        <v>618.04441999999995</v>
      </c>
      <c r="AL46" s="57">
        <v>618.04441999999995</v>
      </c>
      <c r="AM46" s="57">
        <v>618.04441999999995</v>
      </c>
      <c r="AN46" s="57">
        <v>618.04441999999995</v>
      </c>
      <c r="AO46" s="57">
        <v>618.04441999999995</v>
      </c>
      <c r="AP46" s="57">
        <v>618.04441999999995</v>
      </c>
      <c r="AQ46" s="57">
        <v>618.04441999999995</v>
      </c>
      <c r="AR46" s="57">
        <v>618.04441999999995</v>
      </c>
      <c r="AS46" s="57">
        <v>618.04441999999995</v>
      </c>
      <c r="AT46" s="57">
        <v>618.04441999999995</v>
      </c>
    </row>
    <row r="47" spans="1:46" x14ac:dyDescent="0.25">
      <c r="A47" s="65">
        <v>2021</v>
      </c>
      <c r="B47" s="65">
        <v>12</v>
      </c>
      <c r="C47" s="75">
        <v>2</v>
      </c>
      <c r="D47" s="64">
        <v>22</v>
      </c>
      <c r="E47" s="5">
        <v>618.04441999999995</v>
      </c>
      <c r="F47" s="57">
        <v>618.04441999999995</v>
      </c>
      <c r="G47" s="57">
        <v>618.04441999999995</v>
      </c>
      <c r="H47" s="57">
        <v>618.04441999999995</v>
      </c>
      <c r="I47" s="57">
        <v>618.04441999999995</v>
      </c>
      <c r="J47" s="57">
        <v>618.04441999999995</v>
      </c>
      <c r="K47" s="57">
        <v>618.04441999999995</v>
      </c>
      <c r="L47" s="57">
        <v>618.04441999999995</v>
      </c>
      <c r="M47" s="57">
        <v>618.04441999999995</v>
      </c>
      <c r="N47" s="57">
        <v>618.04441999999995</v>
      </c>
      <c r="O47" s="57">
        <v>618.04441999999995</v>
      </c>
      <c r="P47" s="57">
        <v>618.04441999999995</v>
      </c>
      <c r="Q47" s="57">
        <v>618.04441999999995</v>
      </c>
      <c r="R47" s="57">
        <v>618.04441999999995</v>
      </c>
      <c r="S47" s="57">
        <v>618.04441999999995</v>
      </c>
      <c r="T47" s="57">
        <v>618.04441999999995</v>
      </c>
      <c r="U47" s="57">
        <v>618.04441999999995</v>
      </c>
      <c r="V47" s="57">
        <v>618.04441999999995</v>
      </c>
      <c r="W47" s="57">
        <v>618.04441999999995</v>
      </c>
      <c r="X47" s="57">
        <v>618.04441999999995</v>
      </c>
      <c r="Y47" s="57">
        <v>618.04441999999995</v>
      </c>
      <c r="Z47" s="57">
        <v>618.04441999999995</v>
      </c>
      <c r="AA47" s="57">
        <v>618.04441999999995</v>
      </c>
      <c r="AB47" s="57">
        <v>618.04441999999995</v>
      </c>
      <c r="AC47" s="57">
        <v>618.04441999999995</v>
      </c>
      <c r="AD47" s="57">
        <v>618.04441999999995</v>
      </c>
      <c r="AE47" s="57">
        <v>618.04441999999995</v>
      </c>
      <c r="AF47" s="57">
        <v>618.04441999999995</v>
      </c>
      <c r="AG47" s="57">
        <v>618.04441999999995</v>
      </c>
      <c r="AH47" s="57">
        <v>618.04441999999995</v>
      </c>
      <c r="AI47" s="57">
        <v>618.04441999999995</v>
      </c>
      <c r="AJ47" s="57">
        <v>618.04441999999995</v>
      </c>
      <c r="AK47" s="57">
        <v>618.04441999999995</v>
      </c>
      <c r="AL47" s="57">
        <v>618.04441999999995</v>
      </c>
      <c r="AM47" s="57">
        <v>618.04441999999995</v>
      </c>
      <c r="AN47" s="57">
        <v>618.04441999999995</v>
      </c>
      <c r="AO47" s="57">
        <v>618.04441999999995</v>
      </c>
      <c r="AP47" s="57">
        <v>618.04441999999995</v>
      </c>
      <c r="AQ47" s="57">
        <v>618.04441999999995</v>
      </c>
      <c r="AR47" s="57">
        <v>618.04441999999995</v>
      </c>
      <c r="AS47" s="57">
        <v>618.04441999999995</v>
      </c>
      <c r="AT47" s="57">
        <v>618.04441999999995</v>
      </c>
    </row>
    <row r="48" spans="1:46" x14ac:dyDescent="0.25">
      <c r="A48" s="65">
        <v>2021</v>
      </c>
      <c r="B48" s="65">
        <v>12</v>
      </c>
      <c r="C48" s="75">
        <v>2</v>
      </c>
      <c r="D48" s="64">
        <v>23</v>
      </c>
      <c r="E48" s="5">
        <v>618.04441999999995</v>
      </c>
      <c r="F48" s="57">
        <v>618.04441999999995</v>
      </c>
      <c r="G48" s="57">
        <v>618.04441999999995</v>
      </c>
      <c r="H48" s="57">
        <v>618.04441999999995</v>
      </c>
      <c r="I48" s="57">
        <v>618.04441999999995</v>
      </c>
      <c r="J48" s="57">
        <v>618.04441999999995</v>
      </c>
      <c r="K48" s="57">
        <v>618.04441999999995</v>
      </c>
      <c r="L48" s="57">
        <v>618.04441999999995</v>
      </c>
      <c r="M48" s="57">
        <v>618.04441999999995</v>
      </c>
      <c r="N48" s="57">
        <v>618.04441999999995</v>
      </c>
      <c r="O48" s="57">
        <v>618.04441999999995</v>
      </c>
      <c r="P48" s="57">
        <v>618.04441999999995</v>
      </c>
      <c r="Q48" s="57">
        <v>618.04441999999995</v>
      </c>
      <c r="R48" s="57">
        <v>618.04441999999995</v>
      </c>
      <c r="S48" s="57">
        <v>618.04441999999995</v>
      </c>
      <c r="T48" s="57">
        <v>618.04441999999995</v>
      </c>
      <c r="U48" s="57">
        <v>618.04441999999995</v>
      </c>
      <c r="V48" s="57">
        <v>618.04441999999995</v>
      </c>
      <c r="W48" s="57">
        <v>618.04441999999995</v>
      </c>
      <c r="X48" s="57">
        <v>618.04441999999995</v>
      </c>
      <c r="Y48" s="57">
        <v>618.04441999999995</v>
      </c>
      <c r="Z48" s="57">
        <v>618.04441999999995</v>
      </c>
      <c r="AA48" s="57">
        <v>618.04441999999995</v>
      </c>
      <c r="AB48" s="57">
        <v>618.04441999999995</v>
      </c>
      <c r="AC48" s="57">
        <v>618.04441999999995</v>
      </c>
      <c r="AD48" s="57">
        <v>618.04441999999995</v>
      </c>
      <c r="AE48" s="57">
        <v>618.04441999999995</v>
      </c>
      <c r="AF48" s="57">
        <v>618.04441999999995</v>
      </c>
      <c r="AG48" s="57">
        <v>618.04441999999995</v>
      </c>
      <c r="AH48" s="57">
        <v>618.04441999999995</v>
      </c>
      <c r="AI48" s="57">
        <v>618.04441999999995</v>
      </c>
      <c r="AJ48" s="57">
        <v>618.04441999999995</v>
      </c>
      <c r="AK48" s="57">
        <v>618.04441999999995</v>
      </c>
      <c r="AL48" s="57">
        <v>618.04441999999995</v>
      </c>
      <c r="AM48" s="57">
        <v>618.04441999999995</v>
      </c>
      <c r="AN48" s="57">
        <v>618.04441999999995</v>
      </c>
      <c r="AO48" s="57">
        <v>618.04441999999995</v>
      </c>
      <c r="AP48" s="57">
        <v>618.04441999999995</v>
      </c>
      <c r="AQ48" s="57">
        <v>618.04441999999995</v>
      </c>
      <c r="AR48" s="57">
        <v>618.04441999999995</v>
      </c>
      <c r="AS48" s="57">
        <v>618.04441999999995</v>
      </c>
      <c r="AT48" s="57">
        <v>618.04441999999995</v>
      </c>
    </row>
    <row r="49" spans="1:46" x14ac:dyDescent="0.25">
      <c r="A49" s="65">
        <v>2021</v>
      </c>
      <c r="B49" s="65">
        <v>12</v>
      </c>
      <c r="C49" s="75">
        <v>2</v>
      </c>
      <c r="D49" s="64">
        <v>24</v>
      </c>
      <c r="E49" s="5">
        <v>618.04441999999995</v>
      </c>
      <c r="F49" s="57">
        <v>618.04441999999995</v>
      </c>
      <c r="G49" s="57">
        <v>618.04441999999995</v>
      </c>
      <c r="H49" s="57">
        <v>618.04441999999995</v>
      </c>
      <c r="I49" s="57">
        <v>618.04441999999995</v>
      </c>
      <c r="J49" s="57">
        <v>618.04441999999995</v>
      </c>
      <c r="K49" s="57">
        <v>618.04441999999995</v>
      </c>
      <c r="L49" s="57">
        <v>618.04441999999995</v>
      </c>
      <c r="M49" s="57">
        <v>618.04441999999995</v>
      </c>
      <c r="N49" s="57">
        <v>618.04441999999995</v>
      </c>
      <c r="O49" s="57">
        <v>618.04441999999995</v>
      </c>
      <c r="P49" s="57">
        <v>618.04441999999995</v>
      </c>
      <c r="Q49" s="57">
        <v>618.04441999999995</v>
      </c>
      <c r="R49" s="57">
        <v>618.04441999999995</v>
      </c>
      <c r="S49" s="57">
        <v>618.04441999999995</v>
      </c>
      <c r="T49" s="57">
        <v>618.04441999999995</v>
      </c>
      <c r="U49" s="57">
        <v>618.04441999999995</v>
      </c>
      <c r="V49" s="57">
        <v>618.04441999999995</v>
      </c>
      <c r="W49" s="57">
        <v>618.04441999999995</v>
      </c>
      <c r="X49" s="57">
        <v>618.04441999999995</v>
      </c>
      <c r="Y49" s="57">
        <v>618.04441999999995</v>
      </c>
      <c r="Z49" s="57">
        <v>618.04441999999995</v>
      </c>
      <c r="AA49" s="57">
        <v>618.04441999999995</v>
      </c>
      <c r="AB49" s="57">
        <v>618.04441999999995</v>
      </c>
      <c r="AC49" s="57">
        <v>618.04441999999995</v>
      </c>
      <c r="AD49" s="57">
        <v>618.04441999999995</v>
      </c>
      <c r="AE49" s="57">
        <v>618.04441999999995</v>
      </c>
      <c r="AF49" s="57">
        <v>618.04441999999995</v>
      </c>
      <c r="AG49" s="57">
        <v>618.04441999999995</v>
      </c>
      <c r="AH49" s="57">
        <v>618.04441999999995</v>
      </c>
      <c r="AI49" s="57">
        <v>618.04441999999995</v>
      </c>
      <c r="AJ49" s="57">
        <v>618.04441999999995</v>
      </c>
      <c r="AK49" s="57">
        <v>618.04441999999995</v>
      </c>
      <c r="AL49" s="57">
        <v>618.04441999999995</v>
      </c>
      <c r="AM49" s="57">
        <v>618.04441999999995</v>
      </c>
      <c r="AN49" s="57">
        <v>618.04441999999995</v>
      </c>
      <c r="AO49" s="57">
        <v>618.04441999999995</v>
      </c>
      <c r="AP49" s="57">
        <v>618.04441999999995</v>
      </c>
      <c r="AQ49" s="57">
        <v>618.04441999999995</v>
      </c>
      <c r="AR49" s="57">
        <v>618.04441999999995</v>
      </c>
      <c r="AS49" s="57">
        <v>618.04441999999995</v>
      </c>
      <c r="AT49" s="57">
        <v>618.04441999999995</v>
      </c>
    </row>
    <row r="50" spans="1:46" x14ac:dyDescent="0.25">
      <c r="A50" s="65">
        <v>2021</v>
      </c>
      <c r="B50" s="65">
        <v>12</v>
      </c>
      <c r="C50" s="75">
        <v>3</v>
      </c>
      <c r="D50" s="64">
        <v>1</v>
      </c>
      <c r="E50" s="5">
        <v>618.04441999999995</v>
      </c>
      <c r="F50" s="57">
        <v>618.04441999999995</v>
      </c>
      <c r="G50" s="57">
        <v>618.04441999999995</v>
      </c>
      <c r="H50" s="57">
        <v>618.04441999999995</v>
      </c>
      <c r="I50" s="57">
        <v>618.04441999999995</v>
      </c>
      <c r="J50" s="57">
        <v>618.04441999999995</v>
      </c>
      <c r="K50" s="57">
        <v>618.04441999999995</v>
      </c>
      <c r="L50" s="57">
        <v>618.04441999999995</v>
      </c>
      <c r="M50" s="57">
        <v>618.04441999999995</v>
      </c>
      <c r="N50" s="57">
        <v>618.04441999999995</v>
      </c>
      <c r="O50" s="57">
        <v>618.04441999999995</v>
      </c>
      <c r="P50" s="57">
        <v>618.04441999999995</v>
      </c>
      <c r="Q50" s="57">
        <v>618.04441999999995</v>
      </c>
      <c r="R50" s="57">
        <v>618.04441999999995</v>
      </c>
      <c r="S50" s="57">
        <v>618.04441999999995</v>
      </c>
      <c r="T50" s="57">
        <v>618.04441999999995</v>
      </c>
      <c r="U50" s="57">
        <v>618.04441999999995</v>
      </c>
      <c r="V50" s="57">
        <v>618.04441999999995</v>
      </c>
      <c r="W50" s="57">
        <v>618.04441999999995</v>
      </c>
      <c r="X50" s="57">
        <v>618.04441999999995</v>
      </c>
      <c r="Y50" s="57">
        <v>618.04441999999995</v>
      </c>
      <c r="Z50" s="57">
        <v>618.04441999999995</v>
      </c>
      <c r="AA50" s="57">
        <v>618.04441999999995</v>
      </c>
      <c r="AB50" s="57">
        <v>618.04441999999995</v>
      </c>
      <c r="AC50" s="57">
        <v>618.04441999999995</v>
      </c>
      <c r="AD50" s="57">
        <v>618.04441999999995</v>
      </c>
      <c r="AE50" s="57">
        <v>618.04441999999995</v>
      </c>
      <c r="AF50" s="57">
        <v>618.04441999999995</v>
      </c>
      <c r="AG50" s="57">
        <v>618.04441999999995</v>
      </c>
      <c r="AH50" s="57">
        <v>618.04441999999995</v>
      </c>
      <c r="AI50" s="57">
        <v>618.04441999999995</v>
      </c>
      <c r="AJ50" s="57">
        <v>618.04441999999995</v>
      </c>
      <c r="AK50" s="57">
        <v>618.04441999999995</v>
      </c>
      <c r="AL50" s="57">
        <v>618.04441999999995</v>
      </c>
      <c r="AM50" s="57">
        <v>618.04441999999995</v>
      </c>
      <c r="AN50" s="57">
        <v>618.04441999999995</v>
      </c>
      <c r="AO50" s="57">
        <v>618.04441999999995</v>
      </c>
      <c r="AP50" s="57">
        <v>618.04441999999995</v>
      </c>
      <c r="AQ50" s="57">
        <v>618.04441999999995</v>
      </c>
      <c r="AR50" s="57">
        <v>618.04441999999995</v>
      </c>
      <c r="AS50" s="57">
        <v>618.04441999999995</v>
      </c>
      <c r="AT50" s="57">
        <v>618.04441999999995</v>
      </c>
    </row>
    <row r="51" spans="1:46" x14ac:dyDescent="0.25">
      <c r="A51" s="65">
        <v>2021</v>
      </c>
      <c r="B51" s="65">
        <v>12</v>
      </c>
      <c r="C51" s="75">
        <v>3</v>
      </c>
      <c r="D51" s="64">
        <v>2</v>
      </c>
      <c r="E51" s="5">
        <v>618.04441999999995</v>
      </c>
      <c r="F51" s="57">
        <v>618.04441999999995</v>
      </c>
      <c r="G51" s="57">
        <v>618.04441999999995</v>
      </c>
      <c r="H51" s="57">
        <v>618.04441999999995</v>
      </c>
      <c r="I51" s="57">
        <v>618.04441999999995</v>
      </c>
      <c r="J51" s="57">
        <v>618.04441999999995</v>
      </c>
      <c r="K51" s="57">
        <v>618.04441999999995</v>
      </c>
      <c r="L51" s="57">
        <v>618.04441999999995</v>
      </c>
      <c r="M51" s="57">
        <v>618.04441999999995</v>
      </c>
      <c r="N51" s="57">
        <v>618.04441999999995</v>
      </c>
      <c r="O51" s="57">
        <v>618.04441999999995</v>
      </c>
      <c r="P51" s="57">
        <v>618.04441999999995</v>
      </c>
      <c r="Q51" s="57">
        <v>618.04441999999995</v>
      </c>
      <c r="R51" s="57">
        <v>618.04441999999995</v>
      </c>
      <c r="S51" s="57">
        <v>618.04441999999995</v>
      </c>
      <c r="T51" s="57">
        <v>618.04441999999995</v>
      </c>
      <c r="U51" s="57">
        <v>618.04441999999995</v>
      </c>
      <c r="V51" s="57">
        <v>618.04441999999995</v>
      </c>
      <c r="W51" s="57">
        <v>618.04441999999995</v>
      </c>
      <c r="X51" s="57">
        <v>618.04441999999995</v>
      </c>
      <c r="Y51" s="57">
        <v>618.04441999999995</v>
      </c>
      <c r="Z51" s="57">
        <v>618.04441999999995</v>
      </c>
      <c r="AA51" s="57">
        <v>618.04441999999995</v>
      </c>
      <c r="AB51" s="57">
        <v>618.04441999999995</v>
      </c>
      <c r="AC51" s="57">
        <v>618.04441999999995</v>
      </c>
      <c r="AD51" s="57">
        <v>618.04441999999995</v>
      </c>
      <c r="AE51" s="57">
        <v>618.04441999999995</v>
      </c>
      <c r="AF51" s="57">
        <v>618.04441999999995</v>
      </c>
      <c r="AG51" s="57">
        <v>618.04441999999995</v>
      </c>
      <c r="AH51" s="57">
        <v>618.04441999999995</v>
      </c>
      <c r="AI51" s="57">
        <v>618.04441999999995</v>
      </c>
      <c r="AJ51" s="57">
        <v>618.04441999999995</v>
      </c>
      <c r="AK51" s="57">
        <v>618.04441999999995</v>
      </c>
      <c r="AL51" s="57">
        <v>618.04441999999995</v>
      </c>
      <c r="AM51" s="57">
        <v>618.04441999999995</v>
      </c>
      <c r="AN51" s="57">
        <v>618.04441999999995</v>
      </c>
      <c r="AO51" s="57">
        <v>618.04441999999995</v>
      </c>
      <c r="AP51" s="57">
        <v>618.04441999999995</v>
      </c>
      <c r="AQ51" s="57">
        <v>618.04441999999995</v>
      </c>
      <c r="AR51" s="57">
        <v>618.04441999999995</v>
      </c>
      <c r="AS51" s="57">
        <v>618.04441999999995</v>
      </c>
      <c r="AT51" s="57">
        <v>618.04441999999995</v>
      </c>
    </row>
    <row r="52" spans="1:46" x14ac:dyDescent="0.25">
      <c r="A52" s="65">
        <v>2021</v>
      </c>
      <c r="B52" s="65">
        <v>12</v>
      </c>
      <c r="C52" s="75">
        <v>3</v>
      </c>
      <c r="D52" s="64">
        <v>3</v>
      </c>
      <c r="E52" s="5">
        <v>618.04441999999995</v>
      </c>
      <c r="F52" s="57">
        <v>618.04441999999995</v>
      </c>
      <c r="G52" s="57">
        <v>618.04441999999995</v>
      </c>
      <c r="H52" s="57">
        <v>618.04441999999995</v>
      </c>
      <c r="I52" s="57">
        <v>618.04441999999995</v>
      </c>
      <c r="J52" s="57">
        <v>618.04441999999995</v>
      </c>
      <c r="K52" s="57">
        <v>618.04441999999995</v>
      </c>
      <c r="L52" s="57">
        <v>618.04441999999995</v>
      </c>
      <c r="M52" s="57">
        <v>618.04441999999995</v>
      </c>
      <c r="N52" s="57">
        <v>618.04441999999995</v>
      </c>
      <c r="O52" s="57">
        <v>618.04441999999995</v>
      </c>
      <c r="P52" s="57">
        <v>618.04441999999995</v>
      </c>
      <c r="Q52" s="57">
        <v>618.04441999999995</v>
      </c>
      <c r="R52" s="57">
        <v>618.04441999999995</v>
      </c>
      <c r="S52" s="57">
        <v>618.04441999999995</v>
      </c>
      <c r="T52" s="57">
        <v>618.04441999999995</v>
      </c>
      <c r="U52" s="57">
        <v>618.04441999999995</v>
      </c>
      <c r="V52" s="57">
        <v>618.04441999999995</v>
      </c>
      <c r="W52" s="57">
        <v>618.04441999999995</v>
      </c>
      <c r="X52" s="57">
        <v>618.04441999999995</v>
      </c>
      <c r="Y52" s="57">
        <v>618.04441999999995</v>
      </c>
      <c r="Z52" s="57">
        <v>618.04441999999995</v>
      </c>
      <c r="AA52" s="57">
        <v>618.04441999999995</v>
      </c>
      <c r="AB52" s="57">
        <v>618.04441999999995</v>
      </c>
      <c r="AC52" s="57">
        <v>618.04441999999995</v>
      </c>
      <c r="AD52" s="57">
        <v>618.04441999999995</v>
      </c>
      <c r="AE52" s="57">
        <v>618.04441999999995</v>
      </c>
      <c r="AF52" s="57">
        <v>618.04441999999995</v>
      </c>
      <c r="AG52" s="57">
        <v>618.04441999999995</v>
      </c>
      <c r="AH52" s="57">
        <v>618.04441999999995</v>
      </c>
      <c r="AI52" s="57">
        <v>618.04441999999995</v>
      </c>
      <c r="AJ52" s="57">
        <v>618.04441999999995</v>
      </c>
      <c r="AK52" s="57">
        <v>618.04441999999995</v>
      </c>
      <c r="AL52" s="57">
        <v>618.04441999999995</v>
      </c>
      <c r="AM52" s="57">
        <v>618.04441999999995</v>
      </c>
      <c r="AN52" s="57">
        <v>618.04441999999995</v>
      </c>
      <c r="AO52" s="57">
        <v>618.04441999999995</v>
      </c>
      <c r="AP52" s="57">
        <v>618.04441999999995</v>
      </c>
      <c r="AQ52" s="57">
        <v>618.04441999999995</v>
      </c>
      <c r="AR52" s="57">
        <v>618.04441999999995</v>
      </c>
      <c r="AS52" s="57">
        <v>618.04441999999995</v>
      </c>
      <c r="AT52" s="57">
        <v>618.04441999999995</v>
      </c>
    </row>
    <row r="53" spans="1:46" x14ac:dyDescent="0.25">
      <c r="A53" s="65">
        <v>2021</v>
      </c>
      <c r="B53" s="65">
        <v>12</v>
      </c>
      <c r="C53" s="75">
        <v>3</v>
      </c>
      <c r="D53" s="64">
        <v>4</v>
      </c>
      <c r="E53" s="5">
        <v>618.04441999999995</v>
      </c>
      <c r="F53" s="57">
        <v>618.04441999999995</v>
      </c>
      <c r="G53" s="57">
        <v>618.04441999999995</v>
      </c>
      <c r="H53" s="57">
        <v>618.04441999999995</v>
      </c>
      <c r="I53" s="57">
        <v>618.04441999999995</v>
      </c>
      <c r="J53" s="57">
        <v>618.04441999999995</v>
      </c>
      <c r="K53" s="57">
        <v>618.04441999999995</v>
      </c>
      <c r="L53" s="57">
        <v>618.04441999999995</v>
      </c>
      <c r="M53" s="57">
        <v>618.04441999999995</v>
      </c>
      <c r="N53" s="57">
        <v>618.04441999999995</v>
      </c>
      <c r="O53" s="57">
        <v>618.04441999999995</v>
      </c>
      <c r="P53" s="57">
        <v>618.04441999999995</v>
      </c>
      <c r="Q53" s="57">
        <v>618.04441999999995</v>
      </c>
      <c r="R53" s="57">
        <v>618.04441999999995</v>
      </c>
      <c r="S53" s="57">
        <v>618.04441999999995</v>
      </c>
      <c r="T53" s="57">
        <v>618.04441999999995</v>
      </c>
      <c r="U53" s="57">
        <v>618.04441999999995</v>
      </c>
      <c r="V53" s="57">
        <v>618.04441999999995</v>
      </c>
      <c r="W53" s="57">
        <v>618.04441999999995</v>
      </c>
      <c r="X53" s="57">
        <v>618.04441999999995</v>
      </c>
      <c r="Y53" s="57">
        <v>618.04441999999995</v>
      </c>
      <c r="Z53" s="57">
        <v>618.04441999999995</v>
      </c>
      <c r="AA53" s="57">
        <v>618.04441999999995</v>
      </c>
      <c r="AB53" s="57">
        <v>618.04441999999995</v>
      </c>
      <c r="AC53" s="57">
        <v>618.04441999999995</v>
      </c>
      <c r="AD53" s="57">
        <v>618.04441999999995</v>
      </c>
      <c r="AE53" s="57">
        <v>618.04441999999995</v>
      </c>
      <c r="AF53" s="57">
        <v>618.04441999999995</v>
      </c>
      <c r="AG53" s="57">
        <v>618.04441999999995</v>
      </c>
      <c r="AH53" s="57">
        <v>618.04441999999995</v>
      </c>
      <c r="AI53" s="57">
        <v>618.04441999999995</v>
      </c>
      <c r="AJ53" s="57">
        <v>618.04441999999995</v>
      </c>
      <c r="AK53" s="57">
        <v>618.04441999999995</v>
      </c>
      <c r="AL53" s="57">
        <v>618.04441999999995</v>
      </c>
      <c r="AM53" s="57">
        <v>618.04441999999995</v>
      </c>
      <c r="AN53" s="57">
        <v>618.04441999999995</v>
      </c>
      <c r="AO53" s="57">
        <v>618.04441999999995</v>
      </c>
      <c r="AP53" s="57">
        <v>618.04441999999995</v>
      </c>
      <c r="AQ53" s="57">
        <v>618.04441999999995</v>
      </c>
      <c r="AR53" s="57">
        <v>618.04441999999995</v>
      </c>
      <c r="AS53" s="57">
        <v>618.04441999999995</v>
      </c>
      <c r="AT53" s="57">
        <v>618.04441999999995</v>
      </c>
    </row>
    <row r="54" spans="1:46" x14ac:dyDescent="0.25">
      <c r="A54" s="65">
        <v>2021</v>
      </c>
      <c r="B54" s="65">
        <v>12</v>
      </c>
      <c r="C54" s="75">
        <v>3</v>
      </c>
      <c r="D54" s="64">
        <v>5</v>
      </c>
      <c r="E54" s="5">
        <v>618.04441999999995</v>
      </c>
      <c r="F54" s="57">
        <v>618.04441999999995</v>
      </c>
      <c r="G54" s="57">
        <v>618.04441999999995</v>
      </c>
      <c r="H54" s="57">
        <v>618.04441999999995</v>
      </c>
      <c r="I54" s="57">
        <v>618.04441999999995</v>
      </c>
      <c r="J54" s="57">
        <v>618.04441999999995</v>
      </c>
      <c r="K54" s="57">
        <v>618.04441999999995</v>
      </c>
      <c r="L54" s="57">
        <v>618.04441999999995</v>
      </c>
      <c r="M54" s="57">
        <v>618.04441999999995</v>
      </c>
      <c r="N54" s="57">
        <v>618.04441999999995</v>
      </c>
      <c r="O54" s="57">
        <v>618.04441999999995</v>
      </c>
      <c r="P54" s="57">
        <v>618.04441999999995</v>
      </c>
      <c r="Q54" s="57">
        <v>618.04441999999995</v>
      </c>
      <c r="R54" s="57">
        <v>618.04441999999995</v>
      </c>
      <c r="S54" s="57">
        <v>618.04441999999995</v>
      </c>
      <c r="T54" s="57">
        <v>618.04441999999995</v>
      </c>
      <c r="U54" s="57">
        <v>618.04441999999995</v>
      </c>
      <c r="V54" s="57">
        <v>618.04441999999995</v>
      </c>
      <c r="W54" s="57">
        <v>618.04441999999995</v>
      </c>
      <c r="X54" s="57">
        <v>618.04441999999995</v>
      </c>
      <c r="Y54" s="57">
        <v>618.04441999999995</v>
      </c>
      <c r="Z54" s="57">
        <v>618.04441999999995</v>
      </c>
      <c r="AA54" s="57">
        <v>618.04441999999995</v>
      </c>
      <c r="AB54" s="57">
        <v>618.04441999999995</v>
      </c>
      <c r="AC54" s="57">
        <v>618.04441999999995</v>
      </c>
      <c r="AD54" s="57">
        <v>618.04441999999995</v>
      </c>
      <c r="AE54" s="57">
        <v>618.04441999999995</v>
      </c>
      <c r="AF54" s="57">
        <v>618.04441999999995</v>
      </c>
      <c r="AG54" s="57">
        <v>618.04441999999995</v>
      </c>
      <c r="AH54" s="57">
        <v>618.04441999999995</v>
      </c>
      <c r="AI54" s="57">
        <v>618.04441999999995</v>
      </c>
      <c r="AJ54" s="57">
        <v>618.04441999999995</v>
      </c>
      <c r="AK54" s="57">
        <v>618.04441999999995</v>
      </c>
      <c r="AL54" s="57">
        <v>618.04441999999995</v>
      </c>
      <c r="AM54" s="57">
        <v>618.04441999999995</v>
      </c>
      <c r="AN54" s="57">
        <v>618.04441999999995</v>
      </c>
      <c r="AO54" s="57">
        <v>618.04441999999995</v>
      </c>
      <c r="AP54" s="57">
        <v>618.04441999999995</v>
      </c>
      <c r="AQ54" s="57">
        <v>618.04441999999995</v>
      </c>
      <c r="AR54" s="57">
        <v>618.04441999999995</v>
      </c>
      <c r="AS54" s="57">
        <v>618.04441999999995</v>
      </c>
      <c r="AT54" s="57">
        <v>618.04441999999995</v>
      </c>
    </row>
    <row r="55" spans="1:46" x14ac:dyDescent="0.25">
      <c r="A55" s="65">
        <v>2021</v>
      </c>
      <c r="B55" s="65">
        <v>12</v>
      </c>
      <c r="C55" s="75">
        <v>3</v>
      </c>
      <c r="D55" s="64">
        <v>6</v>
      </c>
      <c r="E55" s="5">
        <v>618.04441999999995</v>
      </c>
      <c r="F55" s="57">
        <v>618.04441999999995</v>
      </c>
      <c r="G55" s="57">
        <v>618.04441999999995</v>
      </c>
      <c r="H55" s="57">
        <v>618.04441999999995</v>
      </c>
      <c r="I55" s="57">
        <v>618.04441999999995</v>
      </c>
      <c r="J55" s="57">
        <v>618.04441999999995</v>
      </c>
      <c r="K55" s="57">
        <v>618.04441999999995</v>
      </c>
      <c r="L55" s="57">
        <v>618.04441999999995</v>
      </c>
      <c r="M55" s="57">
        <v>618.04441999999995</v>
      </c>
      <c r="N55" s="57">
        <v>618.04441999999995</v>
      </c>
      <c r="O55" s="57">
        <v>618.04441999999995</v>
      </c>
      <c r="P55" s="57">
        <v>618.04441999999995</v>
      </c>
      <c r="Q55" s="57">
        <v>618.04441999999995</v>
      </c>
      <c r="R55" s="57">
        <v>618.04441999999995</v>
      </c>
      <c r="S55" s="57">
        <v>618.04441999999995</v>
      </c>
      <c r="T55" s="57">
        <v>618.04441999999995</v>
      </c>
      <c r="U55" s="57">
        <v>618.04441999999995</v>
      </c>
      <c r="V55" s="57">
        <v>618.04441999999995</v>
      </c>
      <c r="W55" s="57">
        <v>618.04441999999995</v>
      </c>
      <c r="X55" s="57">
        <v>618.04441999999995</v>
      </c>
      <c r="Y55" s="57">
        <v>618.04441999999995</v>
      </c>
      <c r="Z55" s="57">
        <v>618.04441999999995</v>
      </c>
      <c r="AA55" s="57">
        <v>618.04441999999995</v>
      </c>
      <c r="AB55" s="57">
        <v>618.04441999999995</v>
      </c>
      <c r="AC55" s="57">
        <v>618.04441999999995</v>
      </c>
      <c r="AD55" s="57">
        <v>618.04441999999995</v>
      </c>
      <c r="AE55" s="57">
        <v>618.04441999999995</v>
      </c>
      <c r="AF55" s="57">
        <v>618.04441999999995</v>
      </c>
      <c r="AG55" s="57">
        <v>618.04441999999995</v>
      </c>
      <c r="AH55" s="57">
        <v>618.04441999999995</v>
      </c>
      <c r="AI55" s="57">
        <v>618.04441999999995</v>
      </c>
      <c r="AJ55" s="57">
        <v>618.04441999999995</v>
      </c>
      <c r="AK55" s="57">
        <v>618.04441999999995</v>
      </c>
      <c r="AL55" s="57">
        <v>618.04441999999995</v>
      </c>
      <c r="AM55" s="57">
        <v>618.04441999999995</v>
      </c>
      <c r="AN55" s="57">
        <v>618.04441999999995</v>
      </c>
      <c r="AO55" s="57">
        <v>618.04441999999995</v>
      </c>
      <c r="AP55" s="57">
        <v>618.04441999999995</v>
      </c>
      <c r="AQ55" s="57">
        <v>618.04441999999995</v>
      </c>
      <c r="AR55" s="57">
        <v>618.04441999999995</v>
      </c>
      <c r="AS55" s="57">
        <v>618.04441999999995</v>
      </c>
      <c r="AT55" s="57">
        <v>618.04441999999995</v>
      </c>
    </row>
    <row r="56" spans="1:46" x14ac:dyDescent="0.25">
      <c r="A56" s="65">
        <v>2021</v>
      </c>
      <c r="B56" s="65">
        <v>12</v>
      </c>
      <c r="C56" s="75">
        <v>3</v>
      </c>
      <c r="D56" s="64">
        <v>7</v>
      </c>
      <c r="E56" s="5">
        <v>618.04441999999995</v>
      </c>
      <c r="F56" s="57">
        <v>618.04441999999995</v>
      </c>
      <c r="G56" s="57">
        <v>618.04441999999995</v>
      </c>
      <c r="H56" s="57">
        <v>618.04441999999995</v>
      </c>
      <c r="I56" s="57">
        <v>618.04441999999995</v>
      </c>
      <c r="J56" s="57">
        <v>618.04441999999995</v>
      </c>
      <c r="K56" s="57">
        <v>618.04441999999995</v>
      </c>
      <c r="L56" s="57">
        <v>618.04441999999995</v>
      </c>
      <c r="M56" s="57">
        <v>618.04441999999995</v>
      </c>
      <c r="N56" s="57">
        <v>618.04441999999995</v>
      </c>
      <c r="O56" s="57">
        <v>618.04441999999995</v>
      </c>
      <c r="P56" s="57">
        <v>618.04441999999995</v>
      </c>
      <c r="Q56" s="57">
        <v>618.04441999999995</v>
      </c>
      <c r="R56" s="57">
        <v>618.04441999999995</v>
      </c>
      <c r="S56" s="57">
        <v>618.04441999999995</v>
      </c>
      <c r="T56" s="57">
        <v>618.04441999999995</v>
      </c>
      <c r="U56" s="57">
        <v>618.04441999999995</v>
      </c>
      <c r="V56" s="57">
        <v>618.04441999999995</v>
      </c>
      <c r="W56" s="57">
        <v>618.04441999999995</v>
      </c>
      <c r="X56" s="57">
        <v>618.04441999999995</v>
      </c>
      <c r="Y56" s="57">
        <v>618.04441999999995</v>
      </c>
      <c r="Z56" s="57">
        <v>618.04441999999995</v>
      </c>
      <c r="AA56" s="57">
        <v>618.04441999999995</v>
      </c>
      <c r="AB56" s="57">
        <v>618.04441999999995</v>
      </c>
      <c r="AC56" s="57">
        <v>618.04441999999995</v>
      </c>
      <c r="AD56" s="57">
        <v>618.04441999999995</v>
      </c>
      <c r="AE56" s="57">
        <v>618.04441999999995</v>
      </c>
      <c r="AF56" s="57">
        <v>618.04441999999995</v>
      </c>
      <c r="AG56" s="57">
        <v>618.04441999999995</v>
      </c>
      <c r="AH56" s="57">
        <v>618.04441999999995</v>
      </c>
      <c r="AI56" s="57">
        <v>618.04441999999995</v>
      </c>
      <c r="AJ56" s="57">
        <v>618.04441999999995</v>
      </c>
      <c r="AK56" s="57">
        <v>618.04441999999995</v>
      </c>
      <c r="AL56" s="57">
        <v>618.04441999999995</v>
      </c>
      <c r="AM56" s="57">
        <v>618.04441999999995</v>
      </c>
      <c r="AN56" s="57">
        <v>618.04441999999995</v>
      </c>
      <c r="AO56" s="57">
        <v>618.04441999999995</v>
      </c>
      <c r="AP56" s="57">
        <v>618.04441999999995</v>
      </c>
      <c r="AQ56" s="57">
        <v>618.04441999999995</v>
      </c>
      <c r="AR56" s="57">
        <v>618.04441999999995</v>
      </c>
      <c r="AS56" s="57">
        <v>618.04441999999995</v>
      </c>
      <c r="AT56" s="57">
        <v>618.04441999999995</v>
      </c>
    </row>
    <row r="57" spans="1:46" x14ac:dyDescent="0.25">
      <c r="A57" s="65">
        <v>2021</v>
      </c>
      <c r="B57" s="65">
        <v>12</v>
      </c>
      <c r="C57" s="75">
        <v>3</v>
      </c>
      <c r="D57" s="64">
        <v>8</v>
      </c>
      <c r="E57" s="5">
        <v>618.04441999999995</v>
      </c>
      <c r="F57" s="57">
        <v>618.04441999999995</v>
      </c>
      <c r="G57" s="57">
        <v>618.04441999999995</v>
      </c>
      <c r="H57" s="57">
        <v>618.04441999999995</v>
      </c>
      <c r="I57" s="57">
        <v>618.04441999999995</v>
      </c>
      <c r="J57" s="57">
        <v>618.04441999999995</v>
      </c>
      <c r="K57" s="57">
        <v>618.04441999999995</v>
      </c>
      <c r="L57" s="57">
        <v>618.04441999999995</v>
      </c>
      <c r="M57" s="57">
        <v>618.04441999999995</v>
      </c>
      <c r="N57" s="57">
        <v>618.04441999999995</v>
      </c>
      <c r="O57" s="57">
        <v>618.04441999999995</v>
      </c>
      <c r="P57" s="57">
        <v>618.04441999999995</v>
      </c>
      <c r="Q57" s="57">
        <v>618.04441999999995</v>
      </c>
      <c r="R57" s="57">
        <v>618.04441999999995</v>
      </c>
      <c r="S57" s="57">
        <v>618.04441999999995</v>
      </c>
      <c r="T57" s="57">
        <v>618.04441999999995</v>
      </c>
      <c r="U57" s="57">
        <v>618.04441999999995</v>
      </c>
      <c r="V57" s="57">
        <v>618.04441999999995</v>
      </c>
      <c r="W57" s="57">
        <v>618.04441999999995</v>
      </c>
      <c r="X57" s="57">
        <v>618.04441999999995</v>
      </c>
      <c r="Y57" s="57">
        <v>618.04441999999995</v>
      </c>
      <c r="Z57" s="57">
        <v>618.04441999999995</v>
      </c>
      <c r="AA57" s="57">
        <v>618.04441999999995</v>
      </c>
      <c r="AB57" s="57">
        <v>618.04441999999995</v>
      </c>
      <c r="AC57" s="57">
        <v>618.04441999999995</v>
      </c>
      <c r="AD57" s="57">
        <v>618.04441999999995</v>
      </c>
      <c r="AE57" s="57">
        <v>618.04441999999995</v>
      </c>
      <c r="AF57" s="57">
        <v>618.04441999999995</v>
      </c>
      <c r="AG57" s="57">
        <v>618.04441999999995</v>
      </c>
      <c r="AH57" s="57">
        <v>618.04441999999995</v>
      </c>
      <c r="AI57" s="57">
        <v>618.04441999999995</v>
      </c>
      <c r="AJ57" s="57">
        <v>618.04441999999995</v>
      </c>
      <c r="AK57" s="57">
        <v>618.04441999999995</v>
      </c>
      <c r="AL57" s="57">
        <v>618.04441999999995</v>
      </c>
      <c r="AM57" s="57">
        <v>618.04441999999995</v>
      </c>
      <c r="AN57" s="57">
        <v>618.04441999999995</v>
      </c>
      <c r="AO57" s="57">
        <v>618.04441999999995</v>
      </c>
      <c r="AP57" s="57">
        <v>618.04441999999995</v>
      </c>
      <c r="AQ57" s="57">
        <v>618.04441999999995</v>
      </c>
      <c r="AR57" s="57">
        <v>618.04441999999995</v>
      </c>
      <c r="AS57" s="57">
        <v>618.04441999999995</v>
      </c>
      <c r="AT57" s="57">
        <v>618.04441999999995</v>
      </c>
    </row>
    <row r="58" spans="1:46" x14ac:dyDescent="0.25">
      <c r="A58" s="65">
        <v>2021</v>
      </c>
      <c r="B58" s="65">
        <v>12</v>
      </c>
      <c r="C58" s="75">
        <v>3</v>
      </c>
      <c r="D58" s="64">
        <v>9</v>
      </c>
      <c r="E58" s="5">
        <v>618.04441999999995</v>
      </c>
      <c r="F58" s="57">
        <v>618.04441999999995</v>
      </c>
      <c r="G58" s="57">
        <v>618.04441999999995</v>
      </c>
      <c r="H58" s="57">
        <v>618.04441999999995</v>
      </c>
      <c r="I58" s="57">
        <v>618.04441999999995</v>
      </c>
      <c r="J58" s="57">
        <v>618.04441999999995</v>
      </c>
      <c r="K58" s="57">
        <v>618.04441999999995</v>
      </c>
      <c r="L58" s="57">
        <v>618.04441999999995</v>
      </c>
      <c r="M58" s="57">
        <v>618.04441999999995</v>
      </c>
      <c r="N58" s="57">
        <v>618.04441999999995</v>
      </c>
      <c r="O58" s="57">
        <v>618.04441999999995</v>
      </c>
      <c r="P58" s="57">
        <v>618.04441999999995</v>
      </c>
      <c r="Q58" s="57">
        <v>618.04441999999995</v>
      </c>
      <c r="R58" s="57">
        <v>618.04441999999995</v>
      </c>
      <c r="S58" s="57">
        <v>618.04441999999995</v>
      </c>
      <c r="T58" s="57">
        <v>618.04441999999995</v>
      </c>
      <c r="U58" s="57">
        <v>618.04441999999995</v>
      </c>
      <c r="V58" s="57">
        <v>618.04441999999995</v>
      </c>
      <c r="W58" s="57">
        <v>618.04441999999995</v>
      </c>
      <c r="X58" s="57">
        <v>618.04441999999995</v>
      </c>
      <c r="Y58" s="57">
        <v>618.04441999999995</v>
      </c>
      <c r="Z58" s="57">
        <v>618.04441999999995</v>
      </c>
      <c r="AA58" s="57">
        <v>618.04441999999995</v>
      </c>
      <c r="AB58" s="57">
        <v>618.04441999999995</v>
      </c>
      <c r="AC58" s="57">
        <v>618.04441999999995</v>
      </c>
      <c r="AD58" s="57">
        <v>618.04441999999995</v>
      </c>
      <c r="AE58" s="57">
        <v>618.04441999999995</v>
      </c>
      <c r="AF58" s="57">
        <v>618.04441999999995</v>
      </c>
      <c r="AG58" s="57">
        <v>618.04441999999995</v>
      </c>
      <c r="AH58" s="57">
        <v>618.04441999999995</v>
      </c>
      <c r="AI58" s="57">
        <v>618.04441999999995</v>
      </c>
      <c r="AJ58" s="57">
        <v>618.04441999999995</v>
      </c>
      <c r="AK58" s="57">
        <v>618.04441999999995</v>
      </c>
      <c r="AL58" s="57">
        <v>618.04441999999995</v>
      </c>
      <c r="AM58" s="57">
        <v>618.04441999999995</v>
      </c>
      <c r="AN58" s="57">
        <v>618.04441999999995</v>
      </c>
      <c r="AO58" s="57">
        <v>618.04441999999995</v>
      </c>
      <c r="AP58" s="57">
        <v>618.04441999999995</v>
      </c>
      <c r="AQ58" s="57">
        <v>618.04441999999995</v>
      </c>
      <c r="AR58" s="57">
        <v>618.04441999999995</v>
      </c>
      <c r="AS58" s="57">
        <v>618.04441999999995</v>
      </c>
      <c r="AT58" s="57">
        <v>618.04441999999995</v>
      </c>
    </row>
    <row r="59" spans="1:46" x14ac:dyDescent="0.25">
      <c r="A59" s="65">
        <v>2021</v>
      </c>
      <c r="B59" s="65">
        <v>12</v>
      </c>
      <c r="C59" s="75">
        <v>3</v>
      </c>
      <c r="D59" s="64">
        <v>10</v>
      </c>
      <c r="E59" s="5">
        <v>618.04441999999995</v>
      </c>
      <c r="F59" s="57">
        <v>618.04441999999995</v>
      </c>
      <c r="G59" s="57">
        <v>618.04441999999995</v>
      </c>
      <c r="H59" s="57">
        <v>618.04441999999995</v>
      </c>
      <c r="I59" s="57">
        <v>618.04441999999995</v>
      </c>
      <c r="J59" s="57">
        <v>618.04441999999995</v>
      </c>
      <c r="K59" s="57">
        <v>618.04441999999995</v>
      </c>
      <c r="L59" s="57">
        <v>618.04441999999995</v>
      </c>
      <c r="M59" s="57">
        <v>618.04441999999995</v>
      </c>
      <c r="N59" s="57">
        <v>618.04441999999995</v>
      </c>
      <c r="O59" s="57">
        <v>618.04441999999995</v>
      </c>
      <c r="P59" s="57">
        <v>618.04441999999995</v>
      </c>
      <c r="Q59" s="57">
        <v>618.04441999999995</v>
      </c>
      <c r="R59" s="57">
        <v>618.04441999999995</v>
      </c>
      <c r="S59" s="57">
        <v>618.04441999999995</v>
      </c>
      <c r="T59" s="57">
        <v>618.04441999999995</v>
      </c>
      <c r="U59" s="57">
        <v>618.04441999999995</v>
      </c>
      <c r="V59" s="57">
        <v>618.04441999999995</v>
      </c>
      <c r="W59" s="57">
        <v>618.04441999999995</v>
      </c>
      <c r="X59" s="57">
        <v>618.04441999999995</v>
      </c>
      <c r="Y59" s="57">
        <v>618.04441999999995</v>
      </c>
      <c r="Z59" s="57">
        <v>618.04441999999995</v>
      </c>
      <c r="AA59" s="57">
        <v>618.04441999999995</v>
      </c>
      <c r="AB59" s="57">
        <v>618.04441999999995</v>
      </c>
      <c r="AC59" s="57">
        <v>618.04441999999995</v>
      </c>
      <c r="AD59" s="57">
        <v>618.04441999999995</v>
      </c>
      <c r="AE59" s="57">
        <v>618.04441999999995</v>
      </c>
      <c r="AF59" s="57">
        <v>618.04441999999995</v>
      </c>
      <c r="AG59" s="57">
        <v>618.04441999999995</v>
      </c>
      <c r="AH59" s="57">
        <v>618.04441999999995</v>
      </c>
      <c r="AI59" s="57">
        <v>618.04441999999995</v>
      </c>
      <c r="AJ59" s="57">
        <v>618.04441999999995</v>
      </c>
      <c r="AK59" s="57">
        <v>618.04441999999995</v>
      </c>
      <c r="AL59" s="57">
        <v>618.04441999999995</v>
      </c>
      <c r="AM59" s="57">
        <v>618.04441999999995</v>
      </c>
      <c r="AN59" s="57">
        <v>618.04441999999995</v>
      </c>
      <c r="AO59" s="57">
        <v>618.04441999999995</v>
      </c>
      <c r="AP59" s="57">
        <v>618.04441999999995</v>
      </c>
      <c r="AQ59" s="57">
        <v>618.04441999999995</v>
      </c>
      <c r="AR59" s="57">
        <v>618.04441999999995</v>
      </c>
      <c r="AS59" s="57">
        <v>618.04441999999995</v>
      </c>
      <c r="AT59" s="57">
        <v>618.04441999999995</v>
      </c>
    </row>
    <row r="60" spans="1:46" x14ac:dyDescent="0.25">
      <c r="A60" s="65">
        <v>2021</v>
      </c>
      <c r="B60" s="65">
        <v>12</v>
      </c>
      <c r="C60" s="75">
        <v>3</v>
      </c>
      <c r="D60" s="64">
        <v>11</v>
      </c>
      <c r="E60" s="5">
        <v>618.04441999999995</v>
      </c>
      <c r="F60" s="57">
        <v>618.04441999999995</v>
      </c>
      <c r="G60" s="57">
        <v>618.04441999999995</v>
      </c>
      <c r="H60" s="57">
        <v>618.04441999999995</v>
      </c>
      <c r="I60" s="57">
        <v>618.04441999999995</v>
      </c>
      <c r="J60" s="57">
        <v>618.04441999999995</v>
      </c>
      <c r="K60" s="57">
        <v>618.04441999999995</v>
      </c>
      <c r="L60" s="57">
        <v>618.04441999999995</v>
      </c>
      <c r="M60" s="57">
        <v>618.04441999999995</v>
      </c>
      <c r="N60" s="57">
        <v>618.04441999999995</v>
      </c>
      <c r="O60" s="57">
        <v>618.04441999999995</v>
      </c>
      <c r="P60" s="57">
        <v>618.04441999999995</v>
      </c>
      <c r="Q60" s="57">
        <v>618.04441999999995</v>
      </c>
      <c r="R60" s="57">
        <v>618.04441999999995</v>
      </c>
      <c r="S60" s="57">
        <v>618.04441999999995</v>
      </c>
      <c r="T60" s="57">
        <v>618.04441999999995</v>
      </c>
      <c r="U60" s="57">
        <v>618.04441999999995</v>
      </c>
      <c r="V60" s="57">
        <v>618.04441999999995</v>
      </c>
      <c r="W60" s="57">
        <v>618.04441999999995</v>
      </c>
      <c r="X60" s="57">
        <v>618.04441999999995</v>
      </c>
      <c r="Y60" s="57">
        <v>618.04441999999995</v>
      </c>
      <c r="Z60" s="57">
        <v>618.04441999999995</v>
      </c>
      <c r="AA60" s="57">
        <v>618.04441999999995</v>
      </c>
      <c r="AB60" s="57">
        <v>618.04441999999995</v>
      </c>
      <c r="AC60" s="57">
        <v>618.04441999999995</v>
      </c>
      <c r="AD60" s="57">
        <v>618.04441999999995</v>
      </c>
      <c r="AE60" s="57">
        <v>618.04441999999995</v>
      </c>
      <c r="AF60" s="57">
        <v>618.04441999999995</v>
      </c>
      <c r="AG60" s="57">
        <v>618.04441999999995</v>
      </c>
      <c r="AH60" s="57">
        <v>618.04441999999995</v>
      </c>
      <c r="AI60" s="57">
        <v>618.04441999999995</v>
      </c>
      <c r="AJ60" s="57">
        <v>618.04441999999995</v>
      </c>
      <c r="AK60" s="57">
        <v>618.04441999999995</v>
      </c>
      <c r="AL60" s="57">
        <v>618.04441999999995</v>
      </c>
      <c r="AM60" s="57">
        <v>618.04441999999995</v>
      </c>
      <c r="AN60" s="57">
        <v>618.04441999999995</v>
      </c>
      <c r="AO60" s="57">
        <v>618.04441999999995</v>
      </c>
      <c r="AP60" s="57">
        <v>618.04441999999995</v>
      </c>
      <c r="AQ60" s="57">
        <v>618.04441999999995</v>
      </c>
      <c r="AR60" s="57">
        <v>618.04441999999995</v>
      </c>
      <c r="AS60" s="57">
        <v>618.04441999999995</v>
      </c>
      <c r="AT60" s="57">
        <v>618.04441999999995</v>
      </c>
    </row>
    <row r="61" spans="1:46" x14ac:dyDescent="0.25">
      <c r="A61" s="65">
        <v>2021</v>
      </c>
      <c r="B61" s="65">
        <v>12</v>
      </c>
      <c r="C61" s="75">
        <v>3</v>
      </c>
      <c r="D61" s="64">
        <v>12</v>
      </c>
      <c r="E61" s="5">
        <v>618.04441999999995</v>
      </c>
      <c r="F61" s="57">
        <v>618.04441999999995</v>
      </c>
      <c r="G61" s="57">
        <v>618.04441999999995</v>
      </c>
      <c r="H61" s="57">
        <v>618.04441999999995</v>
      </c>
      <c r="I61" s="57">
        <v>618.04441999999995</v>
      </c>
      <c r="J61" s="57">
        <v>618.04441999999995</v>
      </c>
      <c r="K61" s="57">
        <v>618.04441999999995</v>
      </c>
      <c r="L61" s="57">
        <v>618.04441999999995</v>
      </c>
      <c r="M61" s="57">
        <v>618.04441999999995</v>
      </c>
      <c r="N61" s="57">
        <v>618.04441999999995</v>
      </c>
      <c r="O61" s="57">
        <v>618.04441999999995</v>
      </c>
      <c r="P61" s="57">
        <v>618.04441999999995</v>
      </c>
      <c r="Q61" s="57">
        <v>618.04441999999995</v>
      </c>
      <c r="R61" s="57">
        <v>618.04441999999995</v>
      </c>
      <c r="S61" s="57">
        <v>618.04441999999995</v>
      </c>
      <c r="T61" s="57">
        <v>618.04441999999995</v>
      </c>
      <c r="U61" s="57">
        <v>618.04441999999995</v>
      </c>
      <c r="V61" s="57">
        <v>618.04441999999995</v>
      </c>
      <c r="W61" s="57">
        <v>618.04441999999995</v>
      </c>
      <c r="X61" s="57">
        <v>618.04441999999995</v>
      </c>
      <c r="Y61" s="57">
        <v>618.04441999999995</v>
      </c>
      <c r="Z61" s="57">
        <v>618.04441999999995</v>
      </c>
      <c r="AA61" s="57">
        <v>618.04441999999995</v>
      </c>
      <c r="AB61" s="57">
        <v>618.04441999999995</v>
      </c>
      <c r="AC61" s="57">
        <v>618.04441999999995</v>
      </c>
      <c r="AD61" s="57">
        <v>618.04441999999995</v>
      </c>
      <c r="AE61" s="57">
        <v>618.04441999999995</v>
      </c>
      <c r="AF61" s="57">
        <v>618.04441999999995</v>
      </c>
      <c r="AG61" s="57">
        <v>618.04441999999995</v>
      </c>
      <c r="AH61" s="57">
        <v>618.04441999999995</v>
      </c>
      <c r="AI61" s="57">
        <v>618.04441999999995</v>
      </c>
      <c r="AJ61" s="57">
        <v>618.04441999999995</v>
      </c>
      <c r="AK61" s="57">
        <v>618.04441999999995</v>
      </c>
      <c r="AL61" s="57">
        <v>618.04441999999995</v>
      </c>
      <c r="AM61" s="57">
        <v>618.04441999999995</v>
      </c>
      <c r="AN61" s="57">
        <v>618.04441999999995</v>
      </c>
      <c r="AO61" s="57">
        <v>618.04441999999995</v>
      </c>
      <c r="AP61" s="57">
        <v>618.04441999999995</v>
      </c>
      <c r="AQ61" s="57">
        <v>618.04441999999995</v>
      </c>
      <c r="AR61" s="57">
        <v>618.04441999999995</v>
      </c>
      <c r="AS61" s="57">
        <v>618.04441999999995</v>
      </c>
      <c r="AT61" s="57">
        <v>618.04441999999995</v>
      </c>
    </row>
    <row r="62" spans="1:46" x14ac:dyDescent="0.25">
      <c r="A62" s="65">
        <v>2021</v>
      </c>
      <c r="B62" s="65">
        <v>12</v>
      </c>
      <c r="C62" s="75">
        <v>3</v>
      </c>
      <c r="D62" s="64">
        <v>13</v>
      </c>
      <c r="E62" s="5">
        <v>618.04441999999995</v>
      </c>
      <c r="F62" s="57">
        <v>618.04441999999995</v>
      </c>
      <c r="G62" s="57">
        <v>618.04441999999995</v>
      </c>
      <c r="H62" s="57">
        <v>618.04441999999995</v>
      </c>
      <c r="I62" s="57">
        <v>618.04441999999995</v>
      </c>
      <c r="J62" s="57">
        <v>618.04441999999995</v>
      </c>
      <c r="K62" s="57">
        <v>618.04441999999995</v>
      </c>
      <c r="L62" s="57">
        <v>618.04441999999995</v>
      </c>
      <c r="M62" s="57">
        <v>618.04441999999995</v>
      </c>
      <c r="N62" s="57">
        <v>618.04441999999995</v>
      </c>
      <c r="O62" s="57">
        <v>618.04441999999995</v>
      </c>
      <c r="P62" s="57">
        <v>618.04441999999995</v>
      </c>
      <c r="Q62" s="57">
        <v>618.04441999999995</v>
      </c>
      <c r="R62" s="57">
        <v>618.04441999999995</v>
      </c>
      <c r="S62" s="57">
        <v>618.04441999999995</v>
      </c>
      <c r="T62" s="57">
        <v>618.04441999999995</v>
      </c>
      <c r="U62" s="57">
        <v>618.04441999999995</v>
      </c>
      <c r="V62" s="57">
        <v>618.04441999999995</v>
      </c>
      <c r="W62" s="57">
        <v>618.04441999999995</v>
      </c>
      <c r="X62" s="57">
        <v>618.04441999999995</v>
      </c>
      <c r="Y62" s="57">
        <v>618.04441999999995</v>
      </c>
      <c r="Z62" s="57">
        <v>618.04441999999995</v>
      </c>
      <c r="AA62" s="57">
        <v>618.04441999999995</v>
      </c>
      <c r="AB62" s="57">
        <v>618.04441999999995</v>
      </c>
      <c r="AC62" s="57">
        <v>618.04441999999995</v>
      </c>
      <c r="AD62" s="57">
        <v>618.04441999999995</v>
      </c>
      <c r="AE62" s="57">
        <v>618.04441999999995</v>
      </c>
      <c r="AF62" s="57">
        <v>618.04441999999995</v>
      </c>
      <c r="AG62" s="57">
        <v>618.04441999999995</v>
      </c>
      <c r="AH62" s="57">
        <v>618.04441999999995</v>
      </c>
      <c r="AI62" s="57">
        <v>618.04441999999995</v>
      </c>
      <c r="AJ62" s="57">
        <v>618.04441999999995</v>
      </c>
      <c r="AK62" s="57">
        <v>618.04441999999995</v>
      </c>
      <c r="AL62" s="57">
        <v>618.04441999999995</v>
      </c>
      <c r="AM62" s="57">
        <v>618.04441999999995</v>
      </c>
      <c r="AN62" s="57">
        <v>618.04441999999995</v>
      </c>
      <c r="AO62" s="57">
        <v>618.04441999999995</v>
      </c>
      <c r="AP62" s="57">
        <v>618.04441999999995</v>
      </c>
      <c r="AQ62" s="57">
        <v>618.04441999999995</v>
      </c>
      <c r="AR62" s="57">
        <v>618.04441999999995</v>
      </c>
      <c r="AS62" s="57">
        <v>618.04441999999995</v>
      </c>
      <c r="AT62" s="57">
        <v>618.04441999999995</v>
      </c>
    </row>
    <row r="63" spans="1:46" x14ac:dyDescent="0.25">
      <c r="A63" s="65">
        <v>2021</v>
      </c>
      <c r="B63" s="65">
        <v>12</v>
      </c>
      <c r="C63" s="75">
        <v>3</v>
      </c>
      <c r="D63" s="64">
        <v>14</v>
      </c>
      <c r="E63" s="5">
        <v>618.04441999999995</v>
      </c>
      <c r="F63" s="57">
        <v>618.04441999999995</v>
      </c>
      <c r="G63" s="57">
        <v>618.04441999999995</v>
      </c>
      <c r="H63" s="57">
        <v>618.04441999999995</v>
      </c>
      <c r="I63" s="57">
        <v>618.04441999999995</v>
      </c>
      <c r="J63" s="57">
        <v>618.04441999999995</v>
      </c>
      <c r="K63" s="57">
        <v>618.04441999999995</v>
      </c>
      <c r="L63" s="57">
        <v>618.04441999999995</v>
      </c>
      <c r="M63" s="57">
        <v>618.04441999999995</v>
      </c>
      <c r="N63" s="57">
        <v>618.04441999999995</v>
      </c>
      <c r="O63" s="57">
        <v>618.04441999999995</v>
      </c>
      <c r="P63" s="57">
        <v>618.04441999999995</v>
      </c>
      <c r="Q63" s="57">
        <v>618.04441999999995</v>
      </c>
      <c r="R63" s="57">
        <v>618.04441999999995</v>
      </c>
      <c r="S63" s="57">
        <v>618.04441999999995</v>
      </c>
      <c r="T63" s="57">
        <v>618.04441999999995</v>
      </c>
      <c r="U63" s="57">
        <v>618.04441999999995</v>
      </c>
      <c r="V63" s="57">
        <v>618.04441999999995</v>
      </c>
      <c r="W63" s="57">
        <v>618.04441999999995</v>
      </c>
      <c r="X63" s="57">
        <v>618.04441999999995</v>
      </c>
      <c r="Y63" s="57">
        <v>618.04441999999995</v>
      </c>
      <c r="Z63" s="57">
        <v>618.04441999999995</v>
      </c>
      <c r="AA63" s="57">
        <v>618.04441999999995</v>
      </c>
      <c r="AB63" s="57">
        <v>618.04441999999995</v>
      </c>
      <c r="AC63" s="57">
        <v>618.04441999999995</v>
      </c>
      <c r="AD63" s="57">
        <v>618.04441999999995</v>
      </c>
      <c r="AE63" s="57">
        <v>618.04441999999995</v>
      </c>
      <c r="AF63" s="57">
        <v>618.04441999999995</v>
      </c>
      <c r="AG63" s="57">
        <v>618.04441999999995</v>
      </c>
      <c r="AH63" s="57">
        <v>618.04441999999995</v>
      </c>
      <c r="AI63" s="57">
        <v>618.04441999999995</v>
      </c>
      <c r="AJ63" s="57">
        <v>618.04441999999995</v>
      </c>
      <c r="AK63" s="57">
        <v>618.04441999999995</v>
      </c>
      <c r="AL63" s="57">
        <v>618.04441999999995</v>
      </c>
      <c r="AM63" s="57">
        <v>618.04441999999995</v>
      </c>
      <c r="AN63" s="57">
        <v>618.04441999999995</v>
      </c>
      <c r="AO63" s="57">
        <v>618.04441999999995</v>
      </c>
      <c r="AP63" s="57">
        <v>618.04441999999995</v>
      </c>
      <c r="AQ63" s="57">
        <v>618.04441999999995</v>
      </c>
      <c r="AR63" s="57">
        <v>618.04441999999995</v>
      </c>
      <c r="AS63" s="57">
        <v>618.04441999999995</v>
      </c>
      <c r="AT63" s="57">
        <v>618.04441999999995</v>
      </c>
    </row>
    <row r="64" spans="1:46" x14ac:dyDescent="0.25">
      <c r="A64" s="65">
        <v>2021</v>
      </c>
      <c r="B64" s="65">
        <v>12</v>
      </c>
      <c r="C64" s="75">
        <v>3</v>
      </c>
      <c r="D64" s="64">
        <v>15</v>
      </c>
      <c r="E64" s="5">
        <v>618.04441999999995</v>
      </c>
      <c r="F64" s="57">
        <v>618.04441999999995</v>
      </c>
      <c r="G64" s="57">
        <v>618.04441999999995</v>
      </c>
      <c r="H64" s="57">
        <v>618.04441999999995</v>
      </c>
      <c r="I64" s="57">
        <v>618.04441999999995</v>
      </c>
      <c r="J64" s="57">
        <v>618.04441999999995</v>
      </c>
      <c r="K64" s="57">
        <v>618.04441999999995</v>
      </c>
      <c r="L64" s="57">
        <v>618.04441999999995</v>
      </c>
      <c r="M64" s="57">
        <v>618.04441999999995</v>
      </c>
      <c r="N64" s="57">
        <v>618.04441999999995</v>
      </c>
      <c r="O64" s="57">
        <v>618.04441999999995</v>
      </c>
      <c r="P64" s="57">
        <v>618.04441999999995</v>
      </c>
      <c r="Q64" s="57">
        <v>618.04441999999995</v>
      </c>
      <c r="R64" s="57">
        <v>618.04441999999995</v>
      </c>
      <c r="S64" s="57">
        <v>618.04441999999995</v>
      </c>
      <c r="T64" s="57">
        <v>618.04441999999995</v>
      </c>
      <c r="U64" s="57">
        <v>618.04441999999995</v>
      </c>
      <c r="V64" s="57">
        <v>618.04441999999995</v>
      </c>
      <c r="W64" s="57">
        <v>618.04441999999995</v>
      </c>
      <c r="X64" s="57">
        <v>618.04441999999995</v>
      </c>
      <c r="Y64" s="57">
        <v>618.04441999999995</v>
      </c>
      <c r="Z64" s="57">
        <v>618.04441999999995</v>
      </c>
      <c r="AA64" s="57">
        <v>618.04441999999995</v>
      </c>
      <c r="AB64" s="57">
        <v>618.04441999999995</v>
      </c>
      <c r="AC64" s="57">
        <v>618.04441999999995</v>
      </c>
      <c r="AD64" s="57">
        <v>618.04441999999995</v>
      </c>
      <c r="AE64" s="57">
        <v>618.04441999999995</v>
      </c>
      <c r="AF64" s="57">
        <v>618.04441999999995</v>
      </c>
      <c r="AG64" s="57">
        <v>618.04441999999995</v>
      </c>
      <c r="AH64" s="57">
        <v>618.04441999999995</v>
      </c>
      <c r="AI64" s="57">
        <v>618.04441999999995</v>
      </c>
      <c r="AJ64" s="57">
        <v>618.04441999999995</v>
      </c>
      <c r="AK64" s="57">
        <v>618.04441999999995</v>
      </c>
      <c r="AL64" s="57">
        <v>618.04441999999995</v>
      </c>
      <c r="AM64" s="57">
        <v>618.04441999999995</v>
      </c>
      <c r="AN64" s="57">
        <v>618.04441999999995</v>
      </c>
      <c r="AO64" s="57">
        <v>618.04441999999995</v>
      </c>
      <c r="AP64" s="57">
        <v>618.04441999999995</v>
      </c>
      <c r="AQ64" s="57">
        <v>618.04441999999995</v>
      </c>
      <c r="AR64" s="57">
        <v>618.04441999999995</v>
      </c>
      <c r="AS64" s="57">
        <v>618.04441999999995</v>
      </c>
      <c r="AT64" s="57">
        <v>618.04441999999995</v>
      </c>
    </row>
    <row r="65" spans="1:46" x14ac:dyDescent="0.25">
      <c r="A65" s="65">
        <v>2021</v>
      </c>
      <c r="B65" s="65">
        <v>12</v>
      </c>
      <c r="C65" s="75">
        <v>3</v>
      </c>
      <c r="D65" s="64">
        <v>16</v>
      </c>
      <c r="E65" s="5">
        <v>618.04441999999995</v>
      </c>
      <c r="F65" s="57">
        <v>618.04441999999995</v>
      </c>
      <c r="G65" s="57">
        <v>618.04441999999995</v>
      </c>
      <c r="H65" s="57">
        <v>618.04441999999995</v>
      </c>
      <c r="I65" s="57">
        <v>618.04441999999995</v>
      </c>
      <c r="J65" s="57">
        <v>618.04441999999995</v>
      </c>
      <c r="K65" s="57">
        <v>618.04441999999995</v>
      </c>
      <c r="L65" s="57">
        <v>618.04441999999995</v>
      </c>
      <c r="M65" s="57">
        <v>618.04441999999995</v>
      </c>
      <c r="N65" s="57">
        <v>618.04441999999995</v>
      </c>
      <c r="O65" s="57">
        <v>618.04441999999995</v>
      </c>
      <c r="P65" s="57">
        <v>618.04441999999995</v>
      </c>
      <c r="Q65" s="57">
        <v>618.04441999999995</v>
      </c>
      <c r="R65" s="57">
        <v>618.04441999999995</v>
      </c>
      <c r="S65" s="57">
        <v>618.04441999999995</v>
      </c>
      <c r="T65" s="57">
        <v>618.04441999999995</v>
      </c>
      <c r="U65" s="57">
        <v>618.04441999999995</v>
      </c>
      <c r="V65" s="57">
        <v>618.04441999999995</v>
      </c>
      <c r="W65" s="57">
        <v>618.04441999999995</v>
      </c>
      <c r="X65" s="57">
        <v>618.04441999999995</v>
      </c>
      <c r="Y65" s="57">
        <v>618.04441999999995</v>
      </c>
      <c r="Z65" s="57">
        <v>618.04441999999995</v>
      </c>
      <c r="AA65" s="57">
        <v>618.04441999999995</v>
      </c>
      <c r="AB65" s="57">
        <v>618.04441999999995</v>
      </c>
      <c r="AC65" s="57">
        <v>618.04441999999995</v>
      </c>
      <c r="AD65" s="57">
        <v>618.04441999999995</v>
      </c>
      <c r="AE65" s="57">
        <v>618.04441999999995</v>
      </c>
      <c r="AF65" s="57">
        <v>618.04441999999995</v>
      </c>
      <c r="AG65" s="57">
        <v>618.04441999999995</v>
      </c>
      <c r="AH65" s="57">
        <v>618.04441999999995</v>
      </c>
      <c r="AI65" s="57">
        <v>618.04441999999995</v>
      </c>
      <c r="AJ65" s="57">
        <v>618.04441999999995</v>
      </c>
      <c r="AK65" s="57">
        <v>618.04441999999995</v>
      </c>
      <c r="AL65" s="57">
        <v>618.04441999999995</v>
      </c>
      <c r="AM65" s="57">
        <v>618.04441999999995</v>
      </c>
      <c r="AN65" s="57">
        <v>618.04441999999995</v>
      </c>
      <c r="AO65" s="57">
        <v>618.04441999999995</v>
      </c>
      <c r="AP65" s="57">
        <v>618.04441999999995</v>
      </c>
      <c r="AQ65" s="57">
        <v>618.04441999999995</v>
      </c>
      <c r="AR65" s="57">
        <v>618.04441999999995</v>
      </c>
      <c r="AS65" s="57">
        <v>618.04441999999995</v>
      </c>
      <c r="AT65" s="57">
        <v>618.04441999999995</v>
      </c>
    </row>
    <row r="66" spans="1:46" x14ac:dyDescent="0.25">
      <c r="A66" s="65">
        <v>2021</v>
      </c>
      <c r="B66" s="65">
        <v>12</v>
      </c>
      <c r="C66" s="75">
        <v>3</v>
      </c>
      <c r="D66" s="64">
        <v>17</v>
      </c>
      <c r="E66" s="5">
        <v>618.04441999999995</v>
      </c>
      <c r="F66" s="57">
        <v>618.04441999999995</v>
      </c>
      <c r="G66" s="57">
        <v>618.04441999999995</v>
      </c>
      <c r="H66" s="57">
        <v>618.04441999999995</v>
      </c>
      <c r="I66" s="57">
        <v>618.04441999999995</v>
      </c>
      <c r="J66" s="57">
        <v>618.04441999999995</v>
      </c>
      <c r="K66" s="57">
        <v>618.04441999999995</v>
      </c>
      <c r="L66" s="57">
        <v>618.04441999999995</v>
      </c>
      <c r="M66" s="57">
        <v>618.04441999999995</v>
      </c>
      <c r="N66" s="57">
        <v>618.04441999999995</v>
      </c>
      <c r="O66" s="57">
        <v>618.04441999999995</v>
      </c>
      <c r="P66" s="57">
        <v>618.04441999999995</v>
      </c>
      <c r="Q66" s="57">
        <v>618.04441999999995</v>
      </c>
      <c r="R66" s="57">
        <v>618.04441999999995</v>
      </c>
      <c r="S66" s="57">
        <v>618.04441999999995</v>
      </c>
      <c r="T66" s="57">
        <v>618.04441999999995</v>
      </c>
      <c r="U66" s="57">
        <v>618.04441999999995</v>
      </c>
      <c r="V66" s="57">
        <v>618.04441999999995</v>
      </c>
      <c r="W66" s="57">
        <v>618.04441999999995</v>
      </c>
      <c r="X66" s="57">
        <v>618.04441999999995</v>
      </c>
      <c r="Y66" s="57">
        <v>618.04441999999995</v>
      </c>
      <c r="Z66" s="57">
        <v>618.04441999999995</v>
      </c>
      <c r="AA66" s="57">
        <v>618.04441999999995</v>
      </c>
      <c r="AB66" s="57">
        <v>618.04441999999995</v>
      </c>
      <c r="AC66" s="57">
        <v>618.04441999999995</v>
      </c>
      <c r="AD66" s="57">
        <v>618.04441999999995</v>
      </c>
      <c r="AE66" s="57">
        <v>618.04441999999995</v>
      </c>
      <c r="AF66" s="57">
        <v>618.04441999999995</v>
      </c>
      <c r="AG66" s="57">
        <v>618.04441999999995</v>
      </c>
      <c r="AH66" s="57">
        <v>618.04441999999995</v>
      </c>
      <c r="AI66" s="57">
        <v>618.04441999999995</v>
      </c>
      <c r="AJ66" s="57">
        <v>618.04441999999995</v>
      </c>
      <c r="AK66" s="57">
        <v>618.04441999999995</v>
      </c>
      <c r="AL66" s="57">
        <v>618.04441999999995</v>
      </c>
      <c r="AM66" s="57">
        <v>618.04441999999995</v>
      </c>
      <c r="AN66" s="57">
        <v>618.04441999999995</v>
      </c>
      <c r="AO66" s="57">
        <v>618.04441999999995</v>
      </c>
      <c r="AP66" s="57">
        <v>618.04441999999995</v>
      </c>
      <c r="AQ66" s="57">
        <v>618.04441999999995</v>
      </c>
      <c r="AR66" s="57">
        <v>618.04441999999995</v>
      </c>
      <c r="AS66" s="57">
        <v>618.04441999999995</v>
      </c>
      <c r="AT66" s="57">
        <v>618.04441999999995</v>
      </c>
    </row>
    <row r="67" spans="1:46" x14ac:dyDescent="0.25">
      <c r="A67" s="65">
        <v>2021</v>
      </c>
      <c r="B67" s="65">
        <v>12</v>
      </c>
      <c r="C67" s="75">
        <v>3</v>
      </c>
      <c r="D67" s="64">
        <v>18</v>
      </c>
      <c r="E67" s="5">
        <v>618.04441999999995</v>
      </c>
      <c r="F67" s="57">
        <v>618.04441999999995</v>
      </c>
      <c r="G67" s="57">
        <v>618.04441999999995</v>
      </c>
      <c r="H67" s="57">
        <v>618.04441999999995</v>
      </c>
      <c r="I67" s="57">
        <v>618.04441999999995</v>
      </c>
      <c r="J67" s="57">
        <v>618.04441999999995</v>
      </c>
      <c r="K67" s="57">
        <v>618.04441999999995</v>
      </c>
      <c r="L67" s="57">
        <v>618.04441999999995</v>
      </c>
      <c r="M67" s="57">
        <v>618.04441999999995</v>
      </c>
      <c r="N67" s="57">
        <v>618.04441999999995</v>
      </c>
      <c r="O67" s="57">
        <v>618.04441999999995</v>
      </c>
      <c r="P67" s="57">
        <v>618.04441999999995</v>
      </c>
      <c r="Q67" s="57">
        <v>618.04441999999995</v>
      </c>
      <c r="R67" s="57">
        <v>618.04441999999995</v>
      </c>
      <c r="S67" s="57">
        <v>618.04441999999995</v>
      </c>
      <c r="T67" s="57">
        <v>618.04441999999995</v>
      </c>
      <c r="U67" s="57">
        <v>618.04441999999995</v>
      </c>
      <c r="V67" s="57">
        <v>618.04441999999995</v>
      </c>
      <c r="W67" s="57">
        <v>618.04441999999995</v>
      </c>
      <c r="X67" s="57">
        <v>618.04441999999995</v>
      </c>
      <c r="Y67" s="57">
        <v>618.04441999999995</v>
      </c>
      <c r="Z67" s="57">
        <v>618.04441999999995</v>
      </c>
      <c r="AA67" s="57">
        <v>618.04441999999995</v>
      </c>
      <c r="AB67" s="57">
        <v>618.04441999999995</v>
      </c>
      <c r="AC67" s="57">
        <v>618.04441999999995</v>
      </c>
      <c r="AD67" s="57">
        <v>618.04441999999995</v>
      </c>
      <c r="AE67" s="57">
        <v>618.04441999999995</v>
      </c>
      <c r="AF67" s="57">
        <v>618.04441999999995</v>
      </c>
      <c r="AG67" s="57">
        <v>618.04441999999995</v>
      </c>
      <c r="AH67" s="57">
        <v>618.04441999999995</v>
      </c>
      <c r="AI67" s="57">
        <v>618.04441999999995</v>
      </c>
      <c r="AJ67" s="57">
        <v>618.04441999999995</v>
      </c>
      <c r="AK67" s="57">
        <v>618.04441999999995</v>
      </c>
      <c r="AL67" s="57">
        <v>618.04441999999995</v>
      </c>
      <c r="AM67" s="57">
        <v>618.04441999999995</v>
      </c>
      <c r="AN67" s="57">
        <v>618.04441999999995</v>
      </c>
      <c r="AO67" s="57">
        <v>618.04441999999995</v>
      </c>
      <c r="AP67" s="57">
        <v>618.04441999999995</v>
      </c>
      <c r="AQ67" s="57">
        <v>618.04441999999995</v>
      </c>
      <c r="AR67" s="57">
        <v>618.04441999999995</v>
      </c>
      <c r="AS67" s="57">
        <v>618.04441999999995</v>
      </c>
      <c r="AT67" s="57">
        <v>618.04441999999995</v>
      </c>
    </row>
    <row r="68" spans="1:46" x14ac:dyDescent="0.25">
      <c r="A68" s="65">
        <v>2021</v>
      </c>
      <c r="B68" s="65">
        <v>12</v>
      </c>
      <c r="C68" s="75">
        <v>3</v>
      </c>
      <c r="D68" s="64">
        <v>19</v>
      </c>
      <c r="E68" s="5">
        <v>618.04441999999995</v>
      </c>
      <c r="F68" s="57">
        <v>618.04441999999995</v>
      </c>
      <c r="G68" s="57">
        <v>618.04441999999995</v>
      </c>
      <c r="H68" s="57">
        <v>618.04441999999995</v>
      </c>
      <c r="I68" s="57">
        <v>618.04441999999995</v>
      </c>
      <c r="J68" s="57">
        <v>618.04441999999995</v>
      </c>
      <c r="K68" s="57">
        <v>618.04441999999995</v>
      </c>
      <c r="L68" s="57">
        <v>618.04441999999995</v>
      </c>
      <c r="M68" s="57">
        <v>618.04441999999995</v>
      </c>
      <c r="N68" s="57">
        <v>618.04441999999995</v>
      </c>
      <c r="O68" s="57">
        <v>618.04441999999995</v>
      </c>
      <c r="P68" s="57">
        <v>618.04441999999995</v>
      </c>
      <c r="Q68" s="57">
        <v>618.04441999999995</v>
      </c>
      <c r="R68" s="57">
        <v>618.04441999999995</v>
      </c>
      <c r="S68" s="57">
        <v>618.04441999999995</v>
      </c>
      <c r="T68" s="57">
        <v>618.04441999999995</v>
      </c>
      <c r="U68" s="57">
        <v>618.04441999999995</v>
      </c>
      <c r="V68" s="57">
        <v>618.04441999999995</v>
      </c>
      <c r="W68" s="57">
        <v>618.04441999999995</v>
      </c>
      <c r="X68" s="57">
        <v>618.04441999999995</v>
      </c>
      <c r="Y68" s="57">
        <v>618.04441999999995</v>
      </c>
      <c r="Z68" s="57">
        <v>618.04441999999995</v>
      </c>
      <c r="AA68" s="57">
        <v>618.04441999999995</v>
      </c>
      <c r="AB68" s="57">
        <v>618.04441999999995</v>
      </c>
      <c r="AC68" s="57">
        <v>618.04441999999995</v>
      </c>
      <c r="AD68" s="57">
        <v>618.04441999999995</v>
      </c>
      <c r="AE68" s="57">
        <v>618.04441999999995</v>
      </c>
      <c r="AF68" s="57">
        <v>618.04441999999995</v>
      </c>
      <c r="AG68" s="57">
        <v>618.04441999999995</v>
      </c>
      <c r="AH68" s="57">
        <v>618.04441999999995</v>
      </c>
      <c r="AI68" s="57">
        <v>618.04441999999995</v>
      </c>
      <c r="AJ68" s="57">
        <v>618.04441999999995</v>
      </c>
      <c r="AK68" s="57">
        <v>618.04441999999995</v>
      </c>
      <c r="AL68" s="57">
        <v>618.04441999999995</v>
      </c>
      <c r="AM68" s="57">
        <v>618.04441999999995</v>
      </c>
      <c r="AN68" s="57">
        <v>618.04441999999995</v>
      </c>
      <c r="AO68" s="57">
        <v>618.04441999999995</v>
      </c>
      <c r="AP68" s="57">
        <v>618.04441999999995</v>
      </c>
      <c r="AQ68" s="57">
        <v>618.04441999999995</v>
      </c>
      <c r="AR68" s="57">
        <v>618.04441999999995</v>
      </c>
      <c r="AS68" s="57">
        <v>618.04441999999995</v>
      </c>
      <c r="AT68" s="57">
        <v>618.04441999999995</v>
      </c>
    </row>
    <row r="69" spans="1:46" x14ac:dyDescent="0.25">
      <c r="A69" s="65">
        <v>2021</v>
      </c>
      <c r="B69" s="65">
        <v>12</v>
      </c>
      <c r="C69" s="75">
        <v>3</v>
      </c>
      <c r="D69" s="64">
        <v>20</v>
      </c>
      <c r="E69" s="5">
        <v>618.04441999999995</v>
      </c>
      <c r="F69" s="57">
        <v>618.04441999999995</v>
      </c>
      <c r="G69" s="57">
        <v>618.04441999999995</v>
      </c>
      <c r="H69" s="57">
        <v>618.04441999999995</v>
      </c>
      <c r="I69" s="57">
        <v>618.04441999999995</v>
      </c>
      <c r="J69" s="57">
        <v>618.04441999999995</v>
      </c>
      <c r="K69" s="57">
        <v>618.04441999999995</v>
      </c>
      <c r="L69" s="57">
        <v>618.04441999999995</v>
      </c>
      <c r="M69" s="57">
        <v>618.04441999999995</v>
      </c>
      <c r="N69" s="57">
        <v>618.04441999999995</v>
      </c>
      <c r="O69" s="57">
        <v>618.04441999999995</v>
      </c>
      <c r="P69" s="57">
        <v>618.04441999999995</v>
      </c>
      <c r="Q69" s="57">
        <v>618.04441999999995</v>
      </c>
      <c r="R69" s="57">
        <v>618.04441999999995</v>
      </c>
      <c r="S69" s="57">
        <v>618.04441999999995</v>
      </c>
      <c r="T69" s="57">
        <v>618.04441999999995</v>
      </c>
      <c r="U69" s="57">
        <v>618.04441999999995</v>
      </c>
      <c r="V69" s="57">
        <v>618.04441999999995</v>
      </c>
      <c r="W69" s="57">
        <v>618.04441999999995</v>
      </c>
      <c r="X69" s="57">
        <v>618.04441999999995</v>
      </c>
      <c r="Y69" s="57">
        <v>618.04441999999995</v>
      </c>
      <c r="Z69" s="57">
        <v>618.04441999999995</v>
      </c>
      <c r="AA69" s="57">
        <v>618.04441999999995</v>
      </c>
      <c r="AB69" s="57">
        <v>618.04441999999995</v>
      </c>
      <c r="AC69" s="57">
        <v>618.04441999999995</v>
      </c>
      <c r="AD69" s="57">
        <v>618.04441999999995</v>
      </c>
      <c r="AE69" s="57">
        <v>618.04441999999995</v>
      </c>
      <c r="AF69" s="57">
        <v>618.04441999999995</v>
      </c>
      <c r="AG69" s="57">
        <v>618.04441999999995</v>
      </c>
      <c r="AH69" s="57">
        <v>618.04441999999995</v>
      </c>
      <c r="AI69" s="57">
        <v>618.04441999999995</v>
      </c>
      <c r="AJ69" s="57">
        <v>618.04441999999995</v>
      </c>
      <c r="AK69" s="57">
        <v>618.04441999999995</v>
      </c>
      <c r="AL69" s="57">
        <v>618.04441999999995</v>
      </c>
      <c r="AM69" s="57">
        <v>618.04441999999995</v>
      </c>
      <c r="AN69" s="57">
        <v>618.04441999999995</v>
      </c>
      <c r="AO69" s="57">
        <v>618.04441999999995</v>
      </c>
      <c r="AP69" s="57">
        <v>618.04441999999995</v>
      </c>
      <c r="AQ69" s="57">
        <v>618.04441999999995</v>
      </c>
      <c r="AR69" s="57">
        <v>618.04441999999995</v>
      </c>
      <c r="AS69" s="57">
        <v>618.04441999999995</v>
      </c>
      <c r="AT69" s="57">
        <v>618.04441999999995</v>
      </c>
    </row>
    <row r="70" spans="1:46" x14ac:dyDescent="0.25">
      <c r="A70" s="65">
        <v>2021</v>
      </c>
      <c r="B70" s="65">
        <v>12</v>
      </c>
      <c r="C70" s="75">
        <v>3</v>
      </c>
      <c r="D70" s="64">
        <v>21</v>
      </c>
      <c r="E70" s="5">
        <v>618.04441999999995</v>
      </c>
      <c r="F70" s="57">
        <v>618.04441999999995</v>
      </c>
      <c r="G70" s="57">
        <v>618.04441999999995</v>
      </c>
      <c r="H70" s="57">
        <v>618.04441999999995</v>
      </c>
      <c r="I70" s="57">
        <v>618.04441999999995</v>
      </c>
      <c r="J70" s="57">
        <v>618.04441999999995</v>
      </c>
      <c r="K70" s="57">
        <v>618.04441999999995</v>
      </c>
      <c r="L70" s="57">
        <v>618.04441999999995</v>
      </c>
      <c r="M70" s="57">
        <v>618.04441999999995</v>
      </c>
      <c r="N70" s="57">
        <v>618.04441999999995</v>
      </c>
      <c r="O70" s="57">
        <v>618.04441999999995</v>
      </c>
      <c r="P70" s="57">
        <v>618.04441999999995</v>
      </c>
      <c r="Q70" s="57">
        <v>618.04441999999995</v>
      </c>
      <c r="R70" s="57">
        <v>618.04441999999995</v>
      </c>
      <c r="S70" s="57">
        <v>618.04441999999995</v>
      </c>
      <c r="T70" s="57">
        <v>618.04441999999995</v>
      </c>
      <c r="U70" s="57">
        <v>618.04441999999995</v>
      </c>
      <c r="V70" s="57">
        <v>618.04441999999995</v>
      </c>
      <c r="W70" s="57">
        <v>618.04441999999995</v>
      </c>
      <c r="X70" s="57">
        <v>618.04441999999995</v>
      </c>
      <c r="Y70" s="57">
        <v>618.04441999999995</v>
      </c>
      <c r="Z70" s="57">
        <v>618.04441999999995</v>
      </c>
      <c r="AA70" s="57">
        <v>618.04441999999995</v>
      </c>
      <c r="AB70" s="57">
        <v>618.04441999999995</v>
      </c>
      <c r="AC70" s="57">
        <v>618.04441999999995</v>
      </c>
      <c r="AD70" s="57">
        <v>618.04441999999995</v>
      </c>
      <c r="AE70" s="57">
        <v>618.04441999999995</v>
      </c>
      <c r="AF70" s="57">
        <v>618.04441999999995</v>
      </c>
      <c r="AG70" s="57">
        <v>618.04441999999995</v>
      </c>
      <c r="AH70" s="57">
        <v>618.04441999999995</v>
      </c>
      <c r="AI70" s="57">
        <v>618.04441999999995</v>
      </c>
      <c r="AJ70" s="57">
        <v>618.04441999999995</v>
      </c>
      <c r="AK70" s="57">
        <v>618.04441999999995</v>
      </c>
      <c r="AL70" s="57">
        <v>618.04441999999995</v>
      </c>
      <c r="AM70" s="57">
        <v>618.04441999999995</v>
      </c>
      <c r="AN70" s="57">
        <v>618.04441999999995</v>
      </c>
      <c r="AO70" s="57">
        <v>618.04441999999995</v>
      </c>
      <c r="AP70" s="57">
        <v>618.04441999999995</v>
      </c>
      <c r="AQ70" s="57">
        <v>618.04441999999995</v>
      </c>
      <c r="AR70" s="57">
        <v>618.04441999999995</v>
      </c>
      <c r="AS70" s="57">
        <v>618.04441999999995</v>
      </c>
      <c r="AT70" s="57">
        <v>618.04441999999995</v>
      </c>
    </row>
    <row r="71" spans="1:46" x14ac:dyDescent="0.25">
      <c r="A71" s="65">
        <v>2021</v>
      </c>
      <c r="B71" s="65">
        <v>12</v>
      </c>
      <c r="C71" s="75">
        <v>3</v>
      </c>
      <c r="D71" s="64">
        <v>22</v>
      </c>
      <c r="E71" s="5">
        <v>618.04441999999995</v>
      </c>
      <c r="F71" s="57">
        <v>618.04441999999995</v>
      </c>
      <c r="G71" s="57">
        <v>618.04441999999995</v>
      </c>
      <c r="H71" s="57">
        <v>618.04441999999995</v>
      </c>
      <c r="I71" s="57">
        <v>618.04441999999995</v>
      </c>
      <c r="J71" s="57">
        <v>618.04441999999995</v>
      </c>
      <c r="K71" s="57">
        <v>618.04441999999995</v>
      </c>
      <c r="L71" s="57">
        <v>618.04441999999995</v>
      </c>
      <c r="M71" s="57">
        <v>618.04441999999995</v>
      </c>
      <c r="N71" s="57">
        <v>618.04441999999995</v>
      </c>
      <c r="O71" s="57">
        <v>618.04441999999995</v>
      </c>
      <c r="P71" s="57">
        <v>618.04441999999995</v>
      </c>
      <c r="Q71" s="57">
        <v>618.04441999999995</v>
      </c>
      <c r="R71" s="57">
        <v>618.04441999999995</v>
      </c>
      <c r="S71" s="57">
        <v>618.04441999999995</v>
      </c>
      <c r="T71" s="57">
        <v>618.04441999999995</v>
      </c>
      <c r="U71" s="57">
        <v>618.04441999999995</v>
      </c>
      <c r="V71" s="57">
        <v>618.04441999999995</v>
      </c>
      <c r="W71" s="57">
        <v>618.04441999999995</v>
      </c>
      <c r="X71" s="57">
        <v>618.04441999999995</v>
      </c>
      <c r="Y71" s="57">
        <v>618.04441999999995</v>
      </c>
      <c r="Z71" s="57">
        <v>618.04441999999995</v>
      </c>
      <c r="AA71" s="57">
        <v>618.04441999999995</v>
      </c>
      <c r="AB71" s="57">
        <v>618.04441999999995</v>
      </c>
      <c r="AC71" s="57">
        <v>618.04441999999995</v>
      </c>
      <c r="AD71" s="57">
        <v>618.04441999999995</v>
      </c>
      <c r="AE71" s="57">
        <v>618.04441999999995</v>
      </c>
      <c r="AF71" s="57">
        <v>618.04441999999995</v>
      </c>
      <c r="AG71" s="57">
        <v>618.04441999999995</v>
      </c>
      <c r="AH71" s="57">
        <v>618.04441999999995</v>
      </c>
      <c r="AI71" s="57">
        <v>618.04441999999995</v>
      </c>
      <c r="AJ71" s="57">
        <v>618.04441999999995</v>
      </c>
      <c r="AK71" s="57">
        <v>618.04441999999995</v>
      </c>
      <c r="AL71" s="57">
        <v>618.04441999999995</v>
      </c>
      <c r="AM71" s="57">
        <v>618.04441999999995</v>
      </c>
      <c r="AN71" s="57">
        <v>618.04441999999995</v>
      </c>
      <c r="AO71" s="57">
        <v>618.04441999999995</v>
      </c>
      <c r="AP71" s="57">
        <v>618.04441999999995</v>
      </c>
      <c r="AQ71" s="57">
        <v>618.04441999999995</v>
      </c>
      <c r="AR71" s="57">
        <v>618.04441999999995</v>
      </c>
      <c r="AS71" s="57">
        <v>618.04441999999995</v>
      </c>
      <c r="AT71" s="57">
        <v>618.04441999999995</v>
      </c>
    </row>
    <row r="72" spans="1:46" x14ac:dyDescent="0.25">
      <c r="A72" s="65">
        <v>2021</v>
      </c>
      <c r="B72" s="65">
        <v>12</v>
      </c>
      <c r="C72" s="75">
        <v>3</v>
      </c>
      <c r="D72" s="64">
        <v>23</v>
      </c>
      <c r="E72" s="5">
        <v>618.04441999999995</v>
      </c>
      <c r="F72" s="57">
        <v>618.04441999999995</v>
      </c>
      <c r="G72" s="57">
        <v>618.04441999999995</v>
      </c>
      <c r="H72" s="57">
        <v>618.04441999999995</v>
      </c>
      <c r="I72" s="57">
        <v>618.04441999999995</v>
      </c>
      <c r="J72" s="57">
        <v>618.04441999999995</v>
      </c>
      <c r="K72" s="57">
        <v>618.04441999999995</v>
      </c>
      <c r="L72" s="57">
        <v>618.04441999999995</v>
      </c>
      <c r="M72" s="57">
        <v>618.04441999999995</v>
      </c>
      <c r="N72" s="57">
        <v>618.04441999999995</v>
      </c>
      <c r="O72" s="57">
        <v>618.04441999999995</v>
      </c>
      <c r="P72" s="57">
        <v>618.04441999999995</v>
      </c>
      <c r="Q72" s="57">
        <v>618.04441999999995</v>
      </c>
      <c r="R72" s="57">
        <v>618.04441999999995</v>
      </c>
      <c r="S72" s="57">
        <v>618.04441999999995</v>
      </c>
      <c r="T72" s="57">
        <v>618.04441999999995</v>
      </c>
      <c r="U72" s="57">
        <v>618.04441999999995</v>
      </c>
      <c r="V72" s="57">
        <v>618.04441999999995</v>
      </c>
      <c r="W72" s="57">
        <v>618.04441999999995</v>
      </c>
      <c r="X72" s="57">
        <v>618.04441999999995</v>
      </c>
      <c r="Y72" s="57">
        <v>618.04441999999995</v>
      </c>
      <c r="Z72" s="57">
        <v>618.04441999999995</v>
      </c>
      <c r="AA72" s="57">
        <v>618.04441999999995</v>
      </c>
      <c r="AB72" s="57">
        <v>618.04441999999995</v>
      </c>
      <c r="AC72" s="57">
        <v>618.04441999999995</v>
      </c>
      <c r="AD72" s="57">
        <v>618.04441999999995</v>
      </c>
      <c r="AE72" s="57">
        <v>618.04441999999995</v>
      </c>
      <c r="AF72" s="57">
        <v>618.04441999999995</v>
      </c>
      <c r="AG72" s="57">
        <v>618.04441999999995</v>
      </c>
      <c r="AH72" s="57">
        <v>618.04441999999995</v>
      </c>
      <c r="AI72" s="57">
        <v>618.04441999999995</v>
      </c>
      <c r="AJ72" s="57">
        <v>618.04441999999995</v>
      </c>
      <c r="AK72" s="57">
        <v>618.04441999999995</v>
      </c>
      <c r="AL72" s="57">
        <v>618.04441999999995</v>
      </c>
      <c r="AM72" s="57">
        <v>618.04441999999995</v>
      </c>
      <c r="AN72" s="57">
        <v>618.04441999999995</v>
      </c>
      <c r="AO72" s="57">
        <v>618.04441999999995</v>
      </c>
      <c r="AP72" s="57">
        <v>618.04441999999995</v>
      </c>
      <c r="AQ72" s="57">
        <v>618.04441999999995</v>
      </c>
      <c r="AR72" s="57">
        <v>618.04441999999995</v>
      </c>
      <c r="AS72" s="57">
        <v>618.04441999999995</v>
      </c>
      <c r="AT72" s="57">
        <v>618.04441999999995</v>
      </c>
    </row>
    <row r="73" spans="1:46" x14ac:dyDescent="0.25">
      <c r="A73" s="65">
        <v>2021</v>
      </c>
      <c r="B73" s="65">
        <v>12</v>
      </c>
      <c r="C73" s="75">
        <v>3</v>
      </c>
      <c r="D73" s="64">
        <v>24</v>
      </c>
      <c r="E73" s="5">
        <v>618.04441999999995</v>
      </c>
      <c r="F73" s="57">
        <v>618.04441999999995</v>
      </c>
      <c r="G73" s="57">
        <v>618.04441999999995</v>
      </c>
      <c r="H73" s="57">
        <v>618.04441999999995</v>
      </c>
      <c r="I73" s="57">
        <v>618.04441999999995</v>
      </c>
      <c r="J73" s="57">
        <v>618.04441999999995</v>
      </c>
      <c r="K73" s="57">
        <v>618.04441999999995</v>
      </c>
      <c r="L73" s="57">
        <v>618.04441999999995</v>
      </c>
      <c r="M73" s="57">
        <v>618.04441999999995</v>
      </c>
      <c r="N73" s="57">
        <v>618.04441999999995</v>
      </c>
      <c r="O73" s="57">
        <v>618.04441999999995</v>
      </c>
      <c r="P73" s="57">
        <v>618.04441999999995</v>
      </c>
      <c r="Q73" s="57">
        <v>618.04441999999995</v>
      </c>
      <c r="R73" s="57">
        <v>618.04441999999995</v>
      </c>
      <c r="S73" s="57">
        <v>618.04441999999995</v>
      </c>
      <c r="T73" s="57">
        <v>618.04441999999995</v>
      </c>
      <c r="U73" s="57">
        <v>618.04441999999995</v>
      </c>
      <c r="V73" s="57">
        <v>618.04441999999995</v>
      </c>
      <c r="W73" s="57">
        <v>618.04441999999995</v>
      </c>
      <c r="X73" s="57">
        <v>618.04441999999995</v>
      </c>
      <c r="Y73" s="57">
        <v>618.04441999999995</v>
      </c>
      <c r="Z73" s="57">
        <v>618.04441999999995</v>
      </c>
      <c r="AA73" s="57">
        <v>618.04441999999995</v>
      </c>
      <c r="AB73" s="57">
        <v>618.04441999999995</v>
      </c>
      <c r="AC73" s="57">
        <v>618.04441999999995</v>
      </c>
      <c r="AD73" s="57">
        <v>618.04441999999995</v>
      </c>
      <c r="AE73" s="57">
        <v>618.04441999999995</v>
      </c>
      <c r="AF73" s="57">
        <v>618.04441999999995</v>
      </c>
      <c r="AG73" s="57">
        <v>618.04441999999995</v>
      </c>
      <c r="AH73" s="57">
        <v>618.04441999999995</v>
      </c>
      <c r="AI73" s="57">
        <v>618.04441999999995</v>
      </c>
      <c r="AJ73" s="57">
        <v>618.04441999999995</v>
      </c>
      <c r="AK73" s="57">
        <v>618.04441999999995</v>
      </c>
      <c r="AL73" s="57">
        <v>618.04441999999995</v>
      </c>
      <c r="AM73" s="57">
        <v>618.04441999999995</v>
      </c>
      <c r="AN73" s="57">
        <v>618.04441999999995</v>
      </c>
      <c r="AO73" s="57">
        <v>618.04441999999995</v>
      </c>
      <c r="AP73" s="57">
        <v>618.04441999999995</v>
      </c>
      <c r="AQ73" s="57">
        <v>618.04441999999995</v>
      </c>
      <c r="AR73" s="57">
        <v>618.04441999999995</v>
      </c>
      <c r="AS73" s="57">
        <v>618.04441999999995</v>
      </c>
      <c r="AT73" s="57">
        <v>618.04441999999995</v>
      </c>
    </row>
    <row r="74" spans="1:46" x14ac:dyDescent="0.25">
      <c r="A74" s="65">
        <v>2021</v>
      </c>
      <c r="B74" s="65">
        <v>12</v>
      </c>
      <c r="C74" s="75">
        <v>4</v>
      </c>
      <c r="D74" s="64">
        <v>1</v>
      </c>
      <c r="E74" s="5">
        <v>618.04441999999995</v>
      </c>
      <c r="F74" s="57">
        <v>618.04441999999995</v>
      </c>
      <c r="G74" s="57">
        <v>618.04441999999995</v>
      </c>
      <c r="H74" s="57">
        <v>618.04441999999995</v>
      </c>
      <c r="I74" s="57">
        <v>618.04441999999995</v>
      </c>
      <c r="J74" s="57">
        <v>618.04441999999995</v>
      </c>
      <c r="K74" s="57">
        <v>618.04441999999995</v>
      </c>
      <c r="L74" s="57">
        <v>618.04441999999995</v>
      </c>
      <c r="M74" s="57">
        <v>618.04441999999995</v>
      </c>
      <c r="N74" s="57">
        <v>618.04441999999995</v>
      </c>
      <c r="O74" s="57">
        <v>618.04441999999995</v>
      </c>
      <c r="P74" s="57">
        <v>618.04441999999995</v>
      </c>
      <c r="Q74" s="57">
        <v>618.04441999999995</v>
      </c>
      <c r="R74" s="57">
        <v>618.04441999999995</v>
      </c>
      <c r="S74" s="57">
        <v>618.04441999999995</v>
      </c>
      <c r="T74" s="57">
        <v>618.04441999999995</v>
      </c>
      <c r="U74" s="57">
        <v>618.04441999999995</v>
      </c>
      <c r="V74" s="57">
        <v>618.04441999999995</v>
      </c>
      <c r="W74" s="57">
        <v>618.04441999999995</v>
      </c>
      <c r="X74" s="57">
        <v>618.04441999999995</v>
      </c>
      <c r="Y74" s="57">
        <v>618.04441999999995</v>
      </c>
      <c r="Z74" s="57">
        <v>618.04441999999995</v>
      </c>
      <c r="AA74" s="57">
        <v>618.04441999999995</v>
      </c>
      <c r="AB74" s="57">
        <v>618.04441999999995</v>
      </c>
      <c r="AC74" s="57">
        <v>618.04441999999995</v>
      </c>
      <c r="AD74" s="57">
        <v>618.04441999999995</v>
      </c>
      <c r="AE74" s="57">
        <v>618.04441999999995</v>
      </c>
      <c r="AF74" s="57">
        <v>618.04441999999995</v>
      </c>
      <c r="AG74" s="57">
        <v>618.04441999999995</v>
      </c>
      <c r="AH74" s="57">
        <v>618.04441999999995</v>
      </c>
      <c r="AI74" s="57">
        <v>618.04441999999995</v>
      </c>
      <c r="AJ74" s="57">
        <v>618.04441999999995</v>
      </c>
      <c r="AK74" s="57">
        <v>618.04441999999995</v>
      </c>
      <c r="AL74" s="57">
        <v>618.04441999999995</v>
      </c>
      <c r="AM74" s="57">
        <v>618.04441999999995</v>
      </c>
      <c r="AN74" s="57">
        <v>618.04441999999995</v>
      </c>
      <c r="AO74" s="57">
        <v>618.04441999999995</v>
      </c>
      <c r="AP74" s="57">
        <v>618.04441999999995</v>
      </c>
      <c r="AQ74" s="57">
        <v>618.04441999999995</v>
      </c>
      <c r="AR74" s="57">
        <v>618.04441999999995</v>
      </c>
      <c r="AS74" s="57">
        <v>618.04441999999995</v>
      </c>
      <c r="AT74" s="57">
        <v>618.04441999999995</v>
      </c>
    </row>
    <row r="75" spans="1:46" x14ac:dyDescent="0.25">
      <c r="A75" s="65">
        <v>2021</v>
      </c>
      <c r="B75" s="65">
        <v>12</v>
      </c>
      <c r="C75" s="75">
        <v>4</v>
      </c>
      <c r="D75" s="64">
        <v>2</v>
      </c>
      <c r="E75" s="5">
        <v>618.04441999999995</v>
      </c>
      <c r="F75" s="57">
        <v>618.04441999999995</v>
      </c>
      <c r="G75" s="57">
        <v>618.04441999999995</v>
      </c>
      <c r="H75" s="57">
        <v>618.04441999999995</v>
      </c>
      <c r="I75" s="57">
        <v>618.04441999999995</v>
      </c>
      <c r="J75" s="57">
        <v>618.04441999999995</v>
      </c>
      <c r="K75" s="57">
        <v>618.04441999999995</v>
      </c>
      <c r="L75" s="57">
        <v>618.04441999999995</v>
      </c>
      <c r="M75" s="57">
        <v>618.04441999999995</v>
      </c>
      <c r="N75" s="57">
        <v>618.04441999999995</v>
      </c>
      <c r="O75" s="57">
        <v>618.04441999999995</v>
      </c>
      <c r="P75" s="57">
        <v>618.04441999999995</v>
      </c>
      <c r="Q75" s="57">
        <v>618.04441999999995</v>
      </c>
      <c r="R75" s="57">
        <v>618.04441999999995</v>
      </c>
      <c r="S75" s="57">
        <v>618.04441999999995</v>
      </c>
      <c r="T75" s="57">
        <v>618.04441999999995</v>
      </c>
      <c r="U75" s="57">
        <v>618.04441999999995</v>
      </c>
      <c r="V75" s="57">
        <v>618.04441999999995</v>
      </c>
      <c r="W75" s="57">
        <v>618.04441999999995</v>
      </c>
      <c r="X75" s="57">
        <v>618.04441999999995</v>
      </c>
      <c r="Y75" s="57">
        <v>618.04441999999995</v>
      </c>
      <c r="Z75" s="57">
        <v>618.04441999999995</v>
      </c>
      <c r="AA75" s="57">
        <v>618.04441999999995</v>
      </c>
      <c r="AB75" s="57">
        <v>618.04441999999995</v>
      </c>
      <c r="AC75" s="57">
        <v>618.04441999999995</v>
      </c>
      <c r="AD75" s="57">
        <v>618.04441999999995</v>
      </c>
      <c r="AE75" s="57">
        <v>618.04441999999995</v>
      </c>
      <c r="AF75" s="57">
        <v>618.04441999999995</v>
      </c>
      <c r="AG75" s="57">
        <v>618.04441999999995</v>
      </c>
      <c r="AH75" s="57">
        <v>618.04441999999995</v>
      </c>
      <c r="AI75" s="57">
        <v>618.04441999999995</v>
      </c>
      <c r="AJ75" s="57">
        <v>618.04441999999995</v>
      </c>
      <c r="AK75" s="57">
        <v>618.04441999999995</v>
      </c>
      <c r="AL75" s="57">
        <v>618.04441999999995</v>
      </c>
      <c r="AM75" s="57">
        <v>618.04441999999995</v>
      </c>
      <c r="AN75" s="57">
        <v>618.04441999999995</v>
      </c>
      <c r="AO75" s="57">
        <v>618.04441999999995</v>
      </c>
      <c r="AP75" s="57">
        <v>618.04441999999995</v>
      </c>
      <c r="AQ75" s="57">
        <v>618.04441999999995</v>
      </c>
      <c r="AR75" s="57">
        <v>618.04441999999995</v>
      </c>
      <c r="AS75" s="57">
        <v>618.04441999999995</v>
      </c>
      <c r="AT75" s="57">
        <v>618.04441999999995</v>
      </c>
    </row>
    <row r="76" spans="1:46" x14ac:dyDescent="0.25">
      <c r="A76" s="65">
        <v>2021</v>
      </c>
      <c r="B76" s="65">
        <v>12</v>
      </c>
      <c r="C76" s="75">
        <v>4</v>
      </c>
      <c r="D76" s="64">
        <v>3</v>
      </c>
      <c r="E76" s="5">
        <v>618.04441999999995</v>
      </c>
      <c r="F76" s="57">
        <v>618.04441999999995</v>
      </c>
      <c r="G76" s="57">
        <v>618.04441999999995</v>
      </c>
      <c r="H76" s="57">
        <v>618.04441999999995</v>
      </c>
      <c r="I76" s="57">
        <v>618.04441999999995</v>
      </c>
      <c r="J76" s="57">
        <v>618.04441999999995</v>
      </c>
      <c r="K76" s="57">
        <v>618.04441999999995</v>
      </c>
      <c r="L76" s="57">
        <v>618.04441999999995</v>
      </c>
      <c r="M76" s="57">
        <v>618.04441999999995</v>
      </c>
      <c r="N76" s="57">
        <v>618.04441999999995</v>
      </c>
      <c r="O76" s="57">
        <v>618.04441999999995</v>
      </c>
      <c r="P76" s="57">
        <v>618.04441999999995</v>
      </c>
      <c r="Q76" s="57">
        <v>618.04441999999995</v>
      </c>
      <c r="R76" s="57">
        <v>618.04441999999995</v>
      </c>
      <c r="S76" s="57">
        <v>618.04441999999995</v>
      </c>
      <c r="T76" s="57">
        <v>618.04441999999995</v>
      </c>
      <c r="U76" s="57">
        <v>618.04441999999995</v>
      </c>
      <c r="V76" s="57">
        <v>618.04441999999995</v>
      </c>
      <c r="W76" s="57">
        <v>618.04441999999995</v>
      </c>
      <c r="X76" s="57">
        <v>618.04441999999995</v>
      </c>
      <c r="Y76" s="57">
        <v>618.04441999999995</v>
      </c>
      <c r="Z76" s="57">
        <v>618.04441999999995</v>
      </c>
      <c r="AA76" s="57">
        <v>618.04441999999995</v>
      </c>
      <c r="AB76" s="57">
        <v>618.04441999999995</v>
      </c>
      <c r="AC76" s="57">
        <v>618.04441999999995</v>
      </c>
      <c r="AD76" s="57">
        <v>618.04441999999995</v>
      </c>
      <c r="AE76" s="57">
        <v>618.04441999999995</v>
      </c>
      <c r="AF76" s="57">
        <v>618.04441999999995</v>
      </c>
      <c r="AG76" s="57">
        <v>618.04441999999995</v>
      </c>
      <c r="AH76" s="57">
        <v>618.04441999999995</v>
      </c>
      <c r="AI76" s="57">
        <v>618.04441999999995</v>
      </c>
      <c r="AJ76" s="57">
        <v>618.04441999999995</v>
      </c>
      <c r="AK76" s="57">
        <v>618.04441999999995</v>
      </c>
      <c r="AL76" s="57">
        <v>618.04441999999995</v>
      </c>
      <c r="AM76" s="57">
        <v>618.04441999999995</v>
      </c>
      <c r="AN76" s="57">
        <v>618.04441999999995</v>
      </c>
      <c r="AO76" s="57">
        <v>618.04441999999995</v>
      </c>
      <c r="AP76" s="57">
        <v>618.04441999999995</v>
      </c>
      <c r="AQ76" s="57">
        <v>618.04441999999995</v>
      </c>
      <c r="AR76" s="57">
        <v>618.04441999999995</v>
      </c>
      <c r="AS76" s="57">
        <v>618.04441999999995</v>
      </c>
      <c r="AT76" s="57">
        <v>618.04441999999995</v>
      </c>
    </row>
    <row r="77" spans="1:46" x14ac:dyDescent="0.25">
      <c r="A77" s="65">
        <v>2021</v>
      </c>
      <c r="B77" s="65">
        <v>12</v>
      </c>
      <c r="C77" s="75">
        <v>4</v>
      </c>
      <c r="D77" s="64">
        <v>4</v>
      </c>
      <c r="E77" s="5">
        <v>618.04441999999995</v>
      </c>
      <c r="F77" s="57">
        <v>618.04441999999995</v>
      </c>
      <c r="G77" s="57">
        <v>618.04441999999995</v>
      </c>
      <c r="H77" s="57">
        <v>618.04441999999995</v>
      </c>
      <c r="I77" s="57">
        <v>618.04441999999995</v>
      </c>
      <c r="J77" s="57">
        <v>618.04441999999995</v>
      </c>
      <c r="K77" s="57">
        <v>618.04441999999995</v>
      </c>
      <c r="L77" s="57">
        <v>618.04441999999995</v>
      </c>
      <c r="M77" s="57">
        <v>618.04441999999995</v>
      </c>
      <c r="N77" s="57">
        <v>618.04441999999995</v>
      </c>
      <c r="O77" s="57">
        <v>618.04441999999995</v>
      </c>
      <c r="P77" s="57">
        <v>618.04441999999995</v>
      </c>
      <c r="Q77" s="57">
        <v>618.04441999999995</v>
      </c>
      <c r="R77" s="57">
        <v>618.04441999999995</v>
      </c>
      <c r="S77" s="57">
        <v>618.04441999999995</v>
      </c>
      <c r="T77" s="57">
        <v>618.04441999999995</v>
      </c>
      <c r="U77" s="57">
        <v>618.04441999999995</v>
      </c>
      <c r="V77" s="57">
        <v>618.04441999999995</v>
      </c>
      <c r="W77" s="57">
        <v>618.04441999999995</v>
      </c>
      <c r="X77" s="57">
        <v>618.04441999999995</v>
      </c>
      <c r="Y77" s="57">
        <v>618.04441999999995</v>
      </c>
      <c r="Z77" s="57">
        <v>618.04441999999995</v>
      </c>
      <c r="AA77" s="57">
        <v>618.04441999999995</v>
      </c>
      <c r="AB77" s="57">
        <v>618.04441999999995</v>
      </c>
      <c r="AC77" s="57">
        <v>618.04441999999995</v>
      </c>
      <c r="AD77" s="57">
        <v>618.04441999999995</v>
      </c>
      <c r="AE77" s="57">
        <v>618.04441999999995</v>
      </c>
      <c r="AF77" s="57">
        <v>618.04441999999995</v>
      </c>
      <c r="AG77" s="57">
        <v>618.04441999999995</v>
      </c>
      <c r="AH77" s="57">
        <v>618.04441999999995</v>
      </c>
      <c r="AI77" s="57">
        <v>618.04441999999995</v>
      </c>
      <c r="AJ77" s="57">
        <v>618.04441999999995</v>
      </c>
      <c r="AK77" s="57">
        <v>618.04441999999995</v>
      </c>
      <c r="AL77" s="57">
        <v>618.04441999999995</v>
      </c>
      <c r="AM77" s="57">
        <v>618.04441999999995</v>
      </c>
      <c r="AN77" s="57">
        <v>618.04441999999995</v>
      </c>
      <c r="AO77" s="57">
        <v>618.04441999999995</v>
      </c>
      <c r="AP77" s="57">
        <v>618.04441999999995</v>
      </c>
      <c r="AQ77" s="57">
        <v>618.04441999999995</v>
      </c>
      <c r="AR77" s="57">
        <v>618.04441999999995</v>
      </c>
      <c r="AS77" s="57">
        <v>618.04441999999995</v>
      </c>
      <c r="AT77" s="57">
        <v>618.04441999999995</v>
      </c>
    </row>
    <row r="78" spans="1:46" x14ac:dyDescent="0.25">
      <c r="A78" s="65">
        <v>2021</v>
      </c>
      <c r="B78" s="65">
        <v>12</v>
      </c>
      <c r="C78" s="75">
        <v>4</v>
      </c>
      <c r="D78" s="64">
        <v>5</v>
      </c>
      <c r="E78" s="5">
        <v>618.04441999999995</v>
      </c>
      <c r="F78" s="57">
        <v>618.04441999999995</v>
      </c>
      <c r="G78" s="57">
        <v>618.04441999999995</v>
      </c>
      <c r="H78" s="57">
        <v>618.04441999999995</v>
      </c>
      <c r="I78" s="57">
        <v>618.04441999999995</v>
      </c>
      <c r="J78" s="57">
        <v>618.04441999999995</v>
      </c>
      <c r="K78" s="57">
        <v>618.04441999999995</v>
      </c>
      <c r="L78" s="57">
        <v>618.04441999999995</v>
      </c>
      <c r="M78" s="57">
        <v>618.04441999999995</v>
      </c>
      <c r="N78" s="57">
        <v>618.04441999999995</v>
      </c>
      <c r="O78" s="57">
        <v>618.04441999999995</v>
      </c>
      <c r="P78" s="57">
        <v>618.04441999999995</v>
      </c>
      <c r="Q78" s="57">
        <v>618.04441999999995</v>
      </c>
      <c r="R78" s="57">
        <v>618.04441999999995</v>
      </c>
      <c r="S78" s="57">
        <v>618.04441999999995</v>
      </c>
      <c r="T78" s="57">
        <v>618.04441999999995</v>
      </c>
      <c r="U78" s="57">
        <v>618.04441999999995</v>
      </c>
      <c r="V78" s="57">
        <v>618.04441999999995</v>
      </c>
      <c r="W78" s="57">
        <v>618.04441999999995</v>
      </c>
      <c r="X78" s="57">
        <v>618.04441999999995</v>
      </c>
      <c r="Y78" s="57">
        <v>618.04441999999995</v>
      </c>
      <c r="Z78" s="57">
        <v>618.04441999999995</v>
      </c>
      <c r="AA78" s="57">
        <v>618.04441999999995</v>
      </c>
      <c r="AB78" s="57">
        <v>618.04441999999995</v>
      </c>
      <c r="AC78" s="57">
        <v>618.04441999999995</v>
      </c>
      <c r="AD78" s="57">
        <v>618.04441999999995</v>
      </c>
      <c r="AE78" s="57">
        <v>618.04441999999995</v>
      </c>
      <c r="AF78" s="57">
        <v>618.04441999999995</v>
      </c>
      <c r="AG78" s="57">
        <v>618.04441999999995</v>
      </c>
      <c r="AH78" s="57">
        <v>618.04441999999995</v>
      </c>
      <c r="AI78" s="57">
        <v>618.04441999999995</v>
      </c>
      <c r="AJ78" s="57">
        <v>618.04441999999995</v>
      </c>
      <c r="AK78" s="57">
        <v>618.04441999999995</v>
      </c>
      <c r="AL78" s="57">
        <v>618.04441999999995</v>
      </c>
      <c r="AM78" s="57">
        <v>618.04441999999995</v>
      </c>
      <c r="AN78" s="57">
        <v>618.04441999999995</v>
      </c>
      <c r="AO78" s="57">
        <v>618.04441999999995</v>
      </c>
      <c r="AP78" s="57">
        <v>618.04441999999995</v>
      </c>
      <c r="AQ78" s="57">
        <v>618.04441999999995</v>
      </c>
      <c r="AR78" s="57">
        <v>618.04441999999995</v>
      </c>
      <c r="AS78" s="57">
        <v>618.04441999999995</v>
      </c>
      <c r="AT78" s="57">
        <v>618.04441999999995</v>
      </c>
    </row>
    <row r="79" spans="1:46" x14ac:dyDescent="0.25">
      <c r="A79" s="65">
        <v>2021</v>
      </c>
      <c r="B79" s="65">
        <v>12</v>
      </c>
      <c r="C79" s="75">
        <v>4</v>
      </c>
      <c r="D79" s="64">
        <v>6</v>
      </c>
      <c r="E79" s="5">
        <v>618.04441999999995</v>
      </c>
      <c r="F79" s="57">
        <v>618.04441999999995</v>
      </c>
      <c r="G79" s="57">
        <v>618.04441999999995</v>
      </c>
      <c r="H79" s="57">
        <v>618.04441999999995</v>
      </c>
      <c r="I79" s="57">
        <v>618.04441999999995</v>
      </c>
      <c r="J79" s="57">
        <v>618.04441999999995</v>
      </c>
      <c r="K79" s="57">
        <v>618.04441999999995</v>
      </c>
      <c r="L79" s="57">
        <v>618.04441999999995</v>
      </c>
      <c r="M79" s="57">
        <v>618.04441999999995</v>
      </c>
      <c r="N79" s="57">
        <v>618.04441999999995</v>
      </c>
      <c r="O79" s="57">
        <v>618.04441999999995</v>
      </c>
      <c r="P79" s="57">
        <v>618.04441999999995</v>
      </c>
      <c r="Q79" s="57">
        <v>618.04441999999995</v>
      </c>
      <c r="R79" s="57">
        <v>618.04441999999995</v>
      </c>
      <c r="S79" s="57">
        <v>618.04441999999995</v>
      </c>
      <c r="T79" s="57">
        <v>618.04441999999995</v>
      </c>
      <c r="U79" s="57">
        <v>618.04441999999995</v>
      </c>
      <c r="V79" s="57">
        <v>618.04441999999995</v>
      </c>
      <c r="W79" s="57">
        <v>618.04441999999995</v>
      </c>
      <c r="X79" s="57">
        <v>618.04441999999995</v>
      </c>
      <c r="Y79" s="57">
        <v>618.04441999999995</v>
      </c>
      <c r="Z79" s="57">
        <v>618.04441999999995</v>
      </c>
      <c r="AA79" s="57">
        <v>618.04441999999995</v>
      </c>
      <c r="AB79" s="57">
        <v>618.04441999999995</v>
      </c>
      <c r="AC79" s="57">
        <v>618.04441999999995</v>
      </c>
      <c r="AD79" s="57">
        <v>618.04441999999995</v>
      </c>
      <c r="AE79" s="57">
        <v>618.04441999999995</v>
      </c>
      <c r="AF79" s="57">
        <v>618.04441999999995</v>
      </c>
      <c r="AG79" s="57">
        <v>618.04441999999995</v>
      </c>
      <c r="AH79" s="57">
        <v>618.04441999999995</v>
      </c>
      <c r="AI79" s="57">
        <v>618.04441999999995</v>
      </c>
      <c r="AJ79" s="57">
        <v>618.04441999999995</v>
      </c>
      <c r="AK79" s="57">
        <v>618.04441999999995</v>
      </c>
      <c r="AL79" s="57">
        <v>618.04441999999995</v>
      </c>
      <c r="AM79" s="57">
        <v>618.04441999999995</v>
      </c>
      <c r="AN79" s="57">
        <v>618.04441999999995</v>
      </c>
      <c r="AO79" s="57">
        <v>618.04441999999995</v>
      </c>
      <c r="AP79" s="57">
        <v>618.04441999999995</v>
      </c>
      <c r="AQ79" s="57">
        <v>618.04441999999995</v>
      </c>
      <c r="AR79" s="57">
        <v>618.04441999999995</v>
      </c>
      <c r="AS79" s="57">
        <v>618.04441999999995</v>
      </c>
      <c r="AT79" s="57">
        <v>618.04441999999995</v>
      </c>
    </row>
    <row r="80" spans="1:46" x14ac:dyDescent="0.25">
      <c r="A80" s="65">
        <v>2021</v>
      </c>
      <c r="B80" s="65">
        <v>12</v>
      </c>
      <c r="C80" s="75">
        <v>4</v>
      </c>
      <c r="D80" s="64">
        <v>7</v>
      </c>
      <c r="E80" s="5">
        <v>618.04441999999995</v>
      </c>
      <c r="F80" s="57">
        <v>618.04441999999995</v>
      </c>
      <c r="G80" s="57">
        <v>618.04441999999995</v>
      </c>
      <c r="H80" s="57">
        <v>618.04441999999995</v>
      </c>
      <c r="I80" s="57">
        <v>618.04441999999995</v>
      </c>
      <c r="J80" s="57">
        <v>618.04441999999995</v>
      </c>
      <c r="K80" s="57">
        <v>618.04441999999995</v>
      </c>
      <c r="L80" s="57">
        <v>618.04441999999995</v>
      </c>
      <c r="M80" s="57">
        <v>618.04441999999995</v>
      </c>
      <c r="N80" s="57">
        <v>618.04441999999995</v>
      </c>
      <c r="O80" s="57">
        <v>618.04441999999995</v>
      </c>
      <c r="P80" s="57">
        <v>618.04441999999995</v>
      </c>
      <c r="Q80" s="57">
        <v>618.04441999999995</v>
      </c>
      <c r="R80" s="57">
        <v>618.04441999999995</v>
      </c>
      <c r="S80" s="57">
        <v>618.04441999999995</v>
      </c>
      <c r="T80" s="57">
        <v>618.04441999999995</v>
      </c>
      <c r="U80" s="57">
        <v>618.04441999999995</v>
      </c>
      <c r="V80" s="57">
        <v>618.04441999999995</v>
      </c>
      <c r="W80" s="57">
        <v>618.04441999999995</v>
      </c>
      <c r="X80" s="57">
        <v>618.04441999999995</v>
      </c>
      <c r="Y80" s="57">
        <v>618.04441999999995</v>
      </c>
      <c r="Z80" s="57">
        <v>618.04441999999995</v>
      </c>
      <c r="AA80" s="57">
        <v>618.04441999999995</v>
      </c>
      <c r="AB80" s="57">
        <v>618.04441999999995</v>
      </c>
      <c r="AC80" s="57">
        <v>618.04441999999995</v>
      </c>
      <c r="AD80" s="57">
        <v>618.04441999999995</v>
      </c>
      <c r="AE80" s="57">
        <v>618.04441999999995</v>
      </c>
      <c r="AF80" s="57">
        <v>618.04441999999995</v>
      </c>
      <c r="AG80" s="57">
        <v>618.04441999999995</v>
      </c>
      <c r="AH80" s="57">
        <v>618.04441999999995</v>
      </c>
      <c r="AI80" s="57">
        <v>618.04441999999995</v>
      </c>
      <c r="AJ80" s="57">
        <v>618.04441999999995</v>
      </c>
      <c r="AK80" s="57">
        <v>618.04441999999995</v>
      </c>
      <c r="AL80" s="57">
        <v>618.04441999999995</v>
      </c>
      <c r="AM80" s="57">
        <v>618.04441999999995</v>
      </c>
      <c r="AN80" s="57">
        <v>618.04441999999995</v>
      </c>
      <c r="AO80" s="57">
        <v>618.04441999999995</v>
      </c>
      <c r="AP80" s="57">
        <v>618.04441999999995</v>
      </c>
      <c r="AQ80" s="57">
        <v>618.04441999999995</v>
      </c>
      <c r="AR80" s="57">
        <v>618.04441999999995</v>
      </c>
      <c r="AS80" s="57">
        <v>618.04441999999995</v>
      </c>
      <c r="AT80" s="57">
        <v>618.04441999999995</v>
      </c>
    </row>
    <row r="81" spans="1:46" x14ac:dyDescent="0.25">
      <c r="A81" s="65">
        <v>2021</v>
      </c>
      <c r="B81" s="65">
        <v>12</v>
      </c>
      <c r="C81" s="75">
        <v>4</v>
      </c>
      <c r="D81" s="64">
        <v>8</v>
      </c>
      <c r="E81" s="5">
        <v>618.04441999999995</v>
      </c>
      <c r="F81" s="57">
        <v>618.04441999999995</v>
      </c>
      <c r="G81" s="57">
        <v>618.04441999999995</v>
      </c>
      <c r="H81" s="57">
        <v>618.04441999999995</v>
      </c>
      <c r="I81" s="57">
        <v>618.04441999999995</v>
      </c>
      <c r="J81" s="57">
        <v>618.04441999999995</v>
      </c>
      <c r="K81" s="57">
        <v>618.04441999999995</v>
      </c>
      <c r="L81" s="57">
        <v>618.04441999999995</v>
      </c>
      <c r="M81" s="57">
        <v>618.04441999999995</v>
      </c>
      <c r="N81" s="57">
        <v>618.04441999999995</v>
      </c>
      <c r="O81" s="57">
        <v>618.04441999999995</v>
      </c>
      <c r="P81" s="57">
        <v>618.04441999999995</v>
      </c>
      <c r="Q81" s="57">
        <v>618.04441999999995</v>
      </c>
      <c r="R81" s="57">
        <v>618.04441999999995</v>
      </c>
      <c r="S81" s="57">
        <v>618.04441999999995</v>
      </c>
      <c r="T81" s="57">
        <v>618.04441999999995</v>
      </c>
      <c r="U81" s="57">
        <v>618.04441999999995</v>
      </c>
      <c r="V81" s="57">
        <v>618.04441999999995</v>
      </c>
      <c r="W81" s="57">
        <v>618.04441999999995</v>
      </c>
      <c r="X81" s="57">
        <v>618.04441999999995</v>
      </c>
      <c r="Y81" s="57">
        <v>618.04441999999995</v>
      </c>
      <c r="Z81" s="57">
        <v>618.04441999999995</v>
      </c>
      <c r="AA81" s="57">
        <v>618.04441999999995</v>
      </c>
      <c r="AB81" s="57">
        <v>618.04441999999995</v>
      </c>
      <c r="AC81" s="57">
        <v>618.04441999999995</v>
      </c>
      <c r="AD81" s="57">
        <v>618.04441999999995</v>
      </c>
      <c r="AE81" s="57">
        <v>618.04441999999995</v>
      </c>
      <c r="AF81" s="57">
        <v>618.04441999999995</v>
      </c>
      <c r="AG81" s="57">
        <v>618.04441999999995</v>
      </c>
      <c r="AH81" s="57">
        <v>618.04441999999995</v>
      </c>
      <c r="AI81" s="57">
        <v>618.04441999999995</v>
      </c>
      <c r="AJ81" s="57">
        <v>618.04441999999995</v>
      </c>
      <c r="AK81" s="57">
        <v>618.04441999999995</v>
      </c>
      <c r="AL81" s="57">
        <v>618.04441999999995</v>
      </c>
      <c r="AM81" s="57">
        <v>618.04441999999995</v>
      </c>
      <c r="AN81" s="57">
        <v>618.04441999999995</v>
      </c>
      <c r="AO81" s="57">
        <v>618.04441999999995</v>
      </c>
      <c r="AP81" s="57">
        <v>618.04441999999995</v>
      </c>
      <c r="AQ81" s="57">
        <v>618.04441999999995</v>
      </c>
      <c r="AR81" s="57">
        <v>618.04441999999995</v>
      </c>
      <c r="AS81" s="57">
        <v>618.04441999999995</v>
      </c>
      <c r="AT81" s="57">
        <v>618.04441999999995</v>
      </c>
    </row>
    <row r="82" spans="1:46" x14ac:dyDescent="0.25">
      <c r="A82" s="65">
        <v>2021</v>
      </c>
      <c r="B82" s="65">
        <v>12</v>
      </c>
      <c r="C82" s="75">
        <v>4</v>
      </c>
      <c r="D82" s="64">
        <v>9</v>
      </c>
      <c r="E82" s="5">
        <v>618.04441999999995</v>
      </c>
      <c r="F82" s="57">
        <v>618.04441999999995</v>
      </c>
      <c r="G82" s="57">
        <v>618.04441999999995</v>
      </c>
      <c r="H82" s="57">
        <v>618.04441999999995</v>
      </c>
      <c r="I82" s="57">
        <v>618.04441999999995</v>
      </c>
      <c r="J82" s="57">
        <v>618.04441999999995</v>
      </c>
      <c r="K82" s="57">
        <v>618.04441999999995</v>
      </c>
      <c r="L82" s="57">
        <v>618.04441999999995</v>
      </c>
      <c r="M82" s="57">
        <v>618.04441999999995</v>
      </c>
      <c r="N82" s="57">
        <v>618.04441999999995</v>
      </c>
      <c r="O82" s="57">
        <v>618.04441999999995</v>
      </c>
      <c r="P82" s="57">
        <v>618.04441999999995</v>
      </c>
      <c r="Q82" s="57">
        <v>618.04441999999995</v>
      </c>
      <c r="R82" s="57">
        <v>618.04441999999995</v>
      </c>
      <c r="S82" s="57">
        <v>618.04441999999995</v>
      </c>
      <c r="T82" s="57">
        <v>618.04441999999995</v>
      </c>
      <c r="U82" s="57">
        <v>618.04441999999995</v>
      </c>
      <c r="V82" s="57">
        <v>618.04441999999995</v>
      </c>
      <c r="W82" s="57">
        <v>618.04441999999995</v>
      </c>
      <c r="X82" s="57">
        <v>618.04441999999995</v>
      </c>
      <c r="Y82" s="57">
        <v>618.04441999999995</v>
      </c>
      <c r="Z82" s="57">
        <v>618.04441999999995</v>
      </c>
      <c r="AA82" s="57">
        <v>618.04441999999995</v>
      </c>
      <c r="AB82" s="57">
        <v>618.04441999999995</v>
      </c>
      <c r="AC82" s="57">
        <v>618.04441999999995</v>
      </c>
      <c r="AD82" s="57">
        <v>618.04441999999995</v>
      </c>
      <c r="AE82" s="57">
        <v>618.04441999999995</v>
      </c>
      <c r="AF82" s="57">
        <v>618.04441999999995</v>
      </c>
      <c r="AG82" s="57">
        <v>618.04441999999995</v>
      </c>
      <c r="AH82" s="57">
        <v>618.04441999999995</v>
      </c>
      <c r="AI82" s="57">
        <v>618.04441999999995</v>
      </c>
      <c r="AJ82" s="57">
        <v>618.04441999999995</v>
      </c>
      <c r="AK82" s="57">
        <v>618.04441999999995</v>
      </c>
      <c r="AL82" s="57">
        <v>618.04441999999995</v>
      </c>
      <c r="AM82" s="57">
        <v>618.04441999999995</v>
      </c>
      <c r="AN82" s="57">
        <v>618.04441999999995</v>
      </c>
      <c r="AO82" s="57">
        <v>618.04441999999995</v>
      </c>
      <c r="AP82" s="57">
        <v>618.04441999999995</v>
      </c>
      <c r="AQ82" s="57">
        <v>618.04441999999995</v>
      </c>
      <c r="AR82" s="57">
        <v>618.04441999999995</v>
      </c>
      <c r="AS82" s="57">
        <v>618.04441999999995</v>
      </c>
      <c r="AT82" s="57">
        <v>618.04441999999995</v>
      </c>
    </row>
    <row r="83" spans="1:46" x14ac:dyDescent="0.25">
      <c r="A83" s="65">
        <v>2021</v>
      </c>
      <c r="B83" s="65">
        <v>12</v>
      </c>
      <c r="C83" s="75">
        <v>4</v>
      </c>
      <c r="D83" s="64">
        <v>10</v>
      </c>
      <c r="E83" s="5">
        <v>618.04441999999995</v>
      </c>
      <c r="F83" s="57">
        <v>618.04441999999995</v>
      </c>
      <c r="G83" s="57">
        <v>618.04441999999995</v>
      </c>
      <c r="H83" s="57">
        <v>618.04441999999995</v>
      </c>
      <c r="I83" s="57">
        <v>618.04441999999995</v>
      </c>
      <c r="J83" s="57">
        <v>618.04441999999995</v>
      </c>
      <c r="K83" s="57">
        <v>618.04441999999995</v>
      </c>
      <c r="L83" s="57">
        <v>618.04441999999995</v>
      </c>
      <c r="M83" s="57">
        <v>618.04441999999995</v>
      </c>
      <c r="N83" s="57">
        <v>618.04441999999995</v>
      </c>
      <c r="O83" s="57">
        <v>618.04441999999995</v>
      </c>
      <c r="P83" s="57">
        <v>618.04441999999995</v>
      </c>
      <c r="Q83" s="57">
        <v>618.04441999999995</v>
      </c>
      <c r="R83" s="57">
        <v>618.04441999999995</v>
      </c>
      <c r="S83" s="57">
        <v>618.04441999999995</v>
      </c>
      <c r="T83" s="57">
        <v>618.04441999999995</v>
      </c>
      <c r="U83" s="57">
        <v>618.04441999999995</v>
      </c>
      <c r="V83" s="57">
        <v>618.04441999999995</v>
      </c>
      <c r="W83" s="57">
        <v>618.04441999999995</v>
      </c>
      <c r="X83" s="57">
        <v>618.04441999999995</v>
      </c>
      <c r="Y83" s="57">
        <v>618.04441999999995</v>
      </c>
      <c r="Z83" s="57">
        <v>618.04441999999995</v>
      </c>
      <c r="AA83" s="57">
        <v>618.04441999999995</v>
      </c>
      <c r="AB83" s="57">
        <v>618.04441999999995</v>
      </c>
      <c r="AC83" s="57">
        <v>618.04441999999995</v>
      </c>
      <c r="AD83" s="57">
        <v>618.04441999999995</v>
      </c>
      <c r="AE83" s="57">
        <v>618.04441999999995</v>
      </c>
      <c r="AF83" s="57">
        <v>618.04441999999995</v>
      </c>
      <c r="AG83" s="57">
        <v>618.04441999999995</v>
      </c>
      <c r="AH83" s="57">
        <v>618.04441999999995</v>
      </c>
      <c r="AI83" s="57">
        <v>618.04441999999995</v>
      </c>
      <c r="AJ83" s="57">
        <v>618.04441999999995</v>
      </c>
      <c r="AK83" s="57">
        <v>618.04441999999995</v>
      </c>
      <c r="AL83" s="57">
        <v>618.04441999999995</v>
      </c>
      <c r="AM83" s="57">
        <v>618.04441999999995</v>
      </c>
      <c r="AN83" s="57">
        <v>618.04441999999995</v>
      </c>
      <c r="AO83" s="57">
        <v>618.04441999999995</v>
      </c>
      <c r="AP83" s="57">
        <v>618.04441999999995</v>
      </c>
      <c r="AQ83" s="57">
        <v>618.04441999999995</v>
      </c>
      <c r="AR83" s="57">
        <v>618.04441999999995</v>
      </c>
      <c r="AS83" s="57">
        <v>618.04441999999995</v>
      </c>
      <c r="AT83" s="57">
        <v>618.04441999999995</v>
      </c>
    </row>
    <row r="84" spans="1:46" x14ac:dyDescent="0.25">
      <c r="A84" s="65">
        <v>2021</v>
      </c>
      <c r="B84" s="65">
        <v>12</v>
      </c>
      <c r="C84" s="75">
        <v>4</v>
      </c>
      <c r="D84" s="64">
        <v>11</v>
      </c>
      <c r="E84" s="5">
        <v>618.04441999999995</v>
      </c>
      <c r="F84" s="57">
        <v>618.04441999999995</v>
      </c>
      <c r="G84" s="57">
        <v>618.04441999999995</v>
      </c>
      <c r="H84" s="57">
        <v>618.04441999999995</v>
      </c>
      <c r="I84" s="57">
        <v>618.04441999999995</v>
      </c>
      <c r="J84" s="57">
        <v>618.04441999999995</v>
      </c>
      <c r="K84" s="57">
        <v>618.04441999999995</v>
      </c>
      <c r="L84" s="57">
        <v>618.04441999999995</v>
      </c>
      <c r="M84" s="57">
        <v>618.04441999999995</v>
      </c>
      <c r="N84" s="57">
        <v>618.04441999999995</v>
      </c>
      <c r="O84" s="57">
        <v>618.04441999999995</v>
      </c>
      <c r="P84" s="57">
        <v>618.04441999999995</v>
      </c>
      <c r="Q84" s="57">
        <v>618.04441999999995</v>
      </c>
      <c r="R84" s="57">
        <v>618.04441999999995</v>
      </c>
      <c r="S84" s="57">
        <v>618.04441999999995</v>
      </c>
      <c r="T84" s="57">
        <v>618.04441999999995</v>
      </c>
      <c r="U84" s="57">
        <v>618.04441999999995</v>
      </c>
      <c r="V84" s="57">
        <v>618.04441999999995</v>
      </c>
      <c r="W84" s="57">
        <v>618.04441999999995</v>
      </c>
      <c r="X84" s="57">
        <v>618.04441999999995</v>
      </c>
      <c r="Y84" s="57">
        <v>618.04441999999995</v>
      </c>
      <c r="Z84" s="57">
        <v>618.04441999999995</v>
      </c>
      <c r="AA84" s="57">
        <v>618.04441999999995</v>
      </c>
      <c r="AB84" s="57">
        <v>618.04441999999995</v>
      </c>
      <c r="AC84" s="57">
        <v>618.04441999999995</v>
      </c>
      <c r="AD84" s="57">
        <v>618.04441999999995</v>
      </c>
      <c r="AE84" s="57">
        <v>618.04441999999995</v>
      </c>
      <c r="AF84" s="57">
        <v>618.04441999999995</v>
      </c>
      <c r="AG84" s="57">
        <v>618.04441999999995</v>
      </c>
      <c r="AH84" s="57">
        <v>618.04441999999995</v>
      </c>
      <c r="AI84" s="57">
        <v>618.04441999999995</v>
      </c>
      <c r="AJ84" s="57">
        <v>618.04441999999995</v>
      </c>
      <c r="AK84" s="57">
        <v>618.04441999999995</v>
      </c>
      <c r="AL84" s="57">
        <v>618.04441999999995</v>
      </c>
      <c r="AM84" s="57">
        <v>618.04441999999995</v>
      </c>
      <c r="AN84" s="57">
        <v>618.04441999999995</v>
      </c>
      <c r="AO84" s="57">
        <v>618.04441999999995</v>
      </c>
      <c r="AP84" s="57">
        <v>618.04441999999995</v>
      </c>
      <c r="AQ84" s="57">
        <v>618.04441999999995</v>
      </c>
      <c r="AR84" s="57">
        <v>618.04441999999995</v>
      </c>
      <c r="AS84" s="57">
        <v>618.04441999999995</v>
      </c>
      <c r="AT84" s="57">
        <v>618.04441999999995</v>
      </c>
    </row>
    <row r="85" spans="1:46" x14ac:dyDescent="0.25">
      <c r="A85" s="65">
        <v>2021</v>
      </c>
      <c r="B85" s="65">
        <v>12</v>
      </c>
      <c r="C85" s="75">
        <v>4</v>
      </c>
      <c r="D85" s="64">
        <v>12</v>
      </c>
      <c r="E85" s="5">
        <v>618.04441999999995</v>
      </c>
      <c r="F85" s="57">
        <v>618.04441999999995</v>
      </c>
      <c r="G85" s="57">
        <v>618.04441999999995</v>
      </c>
      <c r="H85" s="57">
        <v>618.04441999999995</v>
      </c>
      <c r="I85" s="57">
        <v>618.04441999999995</v>
      </c>
      <c r="J85" s="57">
        <v>618.04441999999995</v>
      </c>
      <c r="K85" s="57">
        <v>618.04441999999995</v>
      </c>
      <c r="L85" s="57">
        <v>618.04441999999995</v>
      </c>
      <c r="M85" s="57">
        <v>618.04441999999995</v>
      </c>
      <c r="N85" s="57">
        <v>618.04441999999995</v>
      </c>
      <c r="O85" s="57">
        <v>618.04441999999995</v>
      </c>
      <c r="P85" s="57">
        <v>618.04441999999995</v>
      </c>
      <c r="Q85" s="57">
        <v>618.04441999999995</v>
      </c>
      <c r="R85" s="57">
        <v>618.04441999999995</v>
      </c>
      <c r="S85" s="57">
        <v>618.04441999999995</v>
      </c>
      <c r="T85" s="57">
        <v>618.04441999999995</v>
      </c>
      <c r="U85" s="57">
        <v>618.04441999999995</v>
      </c>
      <c r="V85" s="57">
        <v>618.04441999999995</v>
      </c>
      <c r="W85" s="57">
        <v>618.04441999999995</v>
      </c>
      <c r="X85" s="57">
        <v>618.04441999999995</v>
      </c>
      <c r="Y85" s="57">
        <v>618.04441999999995</v>
      </c>
      <c r="Z85" s="57">
        <v>618.04441999999995</v>
      </c>
      <c r="AA85" s="57">
        <v>618.04441999999995</v>
      </c>
      <c r="AB85" s="57">
        <v>618.04441999999995</v>
      </c>
      <c r="AC85" s="57">
        <v>618.04441999999995</v>
      </c>
      <c r="AD85" s="57">
        <v>618.04441999999995</v>
      </c>
      <c r="AE85" s="57">
        <v>618.04441999999995</v>
      </c>
      <c r="AF85" s="57">
        <v>618.04441999999995</v>
      </c>
      <c r="AG85" s="57">
        <v>618.04441999999995</v>
      </c>
      <c r="AH85" s="57">
        <v>618.04441999999995</v>
      </c>
      <c r="AI85" s="57">
        <v>618.04441999999995</v>
      </c>
      <c r="AJ85" s="57">
        <v>618.04441999999995</v>
      </c>
      <c r="AK85" s="57">
        <v>618.04441999999995</v>
      </c>
      <c r="AL85" s="57">
        <v>618.04441999999995</v>
      </c>
      <c r="AM85" s="57">
        <v>618.04441999999995</v>
      </c>
      <c r="AN85" s="57">
        <v>618.04441999999995</v>
      </c>
      <c r="AO85" s="57">
        <v>618.04441999999995</v>
      </c>
      <c r="AP85" s="57">
        <v>618.04441999999995</v>
      </c>
      <c r="AQ85" s="57">
        <v>618.04441999999995</v>
      </c>
      <c r="AR85" s="57">
        <v>618.04441999999995</v>
      </c>
      <c r="AS85" s="57">
        <v>618.04441999999995</v>
      </c>
      <c r="AT85" s="57">
        <v>618.04441999999995</v>
      </c>
    </row>
    <row r="86" spans="1:46" x14ac:dyDescent="0.25">
      <c r="A86" s="65">
        <v>2021</v>
      </c>
      <c r="B86" s="65">
        <v>12</v>
      </c>
      <c r="C86" s="75">
        <v>4</v>
      </c>
      <c r="D86" s="64">
        <v>13</v>
      </c>
      <c r="E86" s="5">
        <v>618.04441999999995</v>
      </c>
      <c r="F86" s="57">
        <v>618.04441999999995</v>
      </c>
      <c r="G86" s="57">
        <v>618.04441999999995</v>
      </c>
      <c r="H86" s="57">
        <v>618.04441999999995</v>
      </c>
      <c r="I86" s="57">
        <v>618.04441999999995</v>
      </c>
      <c r="J86" s="57">
        <v>618.04441999999995</v>
      </c>
      <c r="K86" s="57">
        <v>618.04441999999995</v>
      </c>
      <c r="L86" s="57">
        <v>618.04441999999995</v>
      </c>
      <c r="M86" s="57">
        <v>618.04441999999995</v>
      </c>
      <c r="N86" s="57">
        <v>618.04441999999995</v>
      </c>
      <c r="O86" s="57">
        <v>618.04441999999995</v>
      </c>
      <c r="P86" s="57">
        <v>618.04441999999995</v>
      </c>
      <c r="Q86" s="57">
        <v>618.04441999999995</v>
      </c>
      <c r="R86" s="57">
        <v>618.04441999999995</v>
      </c>
      <c r="S86" s="57">
        <v>618.04441999999995</v>
      </c>
      <c r="T86" s="57">
        <v>618.04441999999995</v>
      </c>
      <c r="U86" s="57">
        <v>618.04441999999995</v>
      </c>
      <c r="V86" s="57">
        <v>618.04441999999995</v>
      </c>
      <c r="W86" s="57">
        <v>618.04441999999995</v>
      </c>
      <c r="X86" s="57">
        <v>618.04441999999995</v>
      </c>
      <c r="Y86" s="57">
        <v>618.04441999999995</v>
      </c>
      <c r="Z86" s="57">
        <v>618.04441999999995</v>
      </c>
      <c r="AA86" s="57">
        <v>618.04441999999995</v>
      </c>
      <c r="AB86" s="57">
        <v>618.04441999999995</v>
      </c>
      <c r="AC86" s="57">
        <v>618.04441999999995</v>
      </c>
      <c r="AD86" s="57">
        <v>618.04441999999995</v>
      </c>
      <c r="AE86" s="57">
        <v>618.04441999999995</v>
      </c>
      <c r="AF86" s="57">
        <v>618.04441999999995</v>
      </c>
      <c r="AG86" s="57">
        <v>618.04441999999995</v>
      </c>
      <c r="AH86" s="57">
        <v>618.04441999999995</v>
      </c>
      <c r="AI86" s="57">
        <v>618.04441999999995</v>
      </c>
      <c r="AJ86" s="57">
        <v>618.04441999999995</v>
      </c>
      <c r="AK86" s="57">
        <v>618.04441999999995</v>
      </c>
      <c r="AL86" s="57">
        <v>618.04441999999995</v>
      </c>
      <c r="AM86" s="57">
        <v>618.04441999999995</v>
      </c>
      <c r="AN86" s="57">
        <v>618.04441999999995</v>
      </c>
      <c r="AO86" s="57">
        <v>618.04441999999995</v>
      </c>
      <c r="AP86" s="57">
        <v>618.04441999999995</v>
      </c>
      <c r="AQ86" s="57">
        <v>618.04441999999995</v>
      </c>
      <c r="AR86" s="57">
        <v>618.04441999999995</v>
      </c>
      <c r="AS86" s="57">
        <v>618.04441999999995</v>
      </c>
      <c r="AT86" s="57">
        <v>618.04441999999995</v>
      </c>
    </row>
    <row r="87" spans="1:46" x14ac:dyDescent="0.25">
      <c r="A87" s="65">
        <v>2021</v>
      </c>
      <c r="B87" s="65">
        <v>12</v>
      </c>
      <c r="C87" s="75">
        <v>4</v>
      </c>
      <c r="D87" s="64">
        <v>14</v>
      </c>
      <c r="E87" s="5">
        <v>618.04441999999995</v>
      </c>
      <c r="F87" s="57">
        <v>618.04441999999995</v>
      </c>
      <c r="G87" s="57">
        <v>618.04441999999995</v>
      </c>
      <c r="H87" s="57">
        <v>618.04441999999995</v>
      </c>
      <c r="I87" s="57">
        <v>618.04441999999995</v>
      </c>
      <c r="J87" s="57">
        <v>618.04441999999995</v>
      </c>
      <c r="K87" s="57">
        <v>618.04441999999995</v>
      </c>
      <c r="L87" s="57">
        <v>618.04441999999995</v>
      </c>
      <c r="M87" s="57">
        <v>618.04441999999995</v>
      </c>
      <c r="N87" s="57">
        <v>618.04441999999995</v>
      </c>
      <c r="O87" s="57">
        <v>618.04441999999995</v>
      </c>
      <c r="P87" s="57">
        <v>618.04441999999995</v>
      </c>
      <c r="Q87" s="57">
        <v>618.04441999999995</v>
      </c>
      <c r="R87" s="57">
        <v>618.04441999999995</v>
      </c>
      <c r="S87" s="57">
        <v>618.04441999999995</v>
      </c>
      <c r="T87" s="57">
        <v>618.04441999999995</v>
      </c>
      <c r="U87" s="57">
        <v>618.04441999999995</v>
      </c>
      <c r="V87" s="57">
        <v>618.04441999999995</v>
      </c>
      <c r="W87" s="57">
        <v>618.04441999999995</v>
      </c>
      <c r="X87" s="57">
        <v>618.04441999999995</v>
      </c>
      <c r="Y87" s="57">
        <v>618.04441999999995</v>
      </c>
      <c r="Z87" s="57">
        <v>618.04441999999995</v>
      </c>
      <c r="AA87" s="57">
        <v>618.04441999999995</v>
      </c>
      <c r="AB87" s="57">
        <v>618.04441999999995</v>
      </c>
      <c r="AC87" s="57">
        <v>618.04441999999995</v>
      </c>
      <c r="AD87" s="57">
        <v>618.04441999999995</v>
      </c>
      <c r="AE87" s="57">
        <v>618.04441999999995</v>
      </c>
      <c r="AF87" s="57">
        <v>618.04441999999995</v>
      </c>
      <c r="AG87" s="57">
        <v>618.04441999999995</v>
      </c>
      <c r="AH87" s="57">
        <v>618.04441999999995</v>
      </c>
      <c r="AI87" s="57">
        <v>618.04441999999995</v>
      </c>
      <c r="AJ87" s="57">
        <v>618.04441999999995</v>
      </c>
      <c r="AK87" s="57">
        <v>618.04441999999995</v>
      </c>
      <c r="AL87" s="57">
        <v>618.04441999999995</v>
      </c>
      <c r="AM87" s="57">
        <v>618.04441999999995</v>
      </c>
      <c r="AN87" s="57">
        <v>618.04441999999995</v>
      </c>
      <c r="AO87" s="57">
        <v>618.04441999999995</v>
      </c>
      <c r="AP87" s="57">
        <v>618.04441999999995</v>
      </c>
      <c r="AQ87" s="57">
        <v>618.04441999999995</v>
      </c>
      <c r="AR87" s="57">
        <v>618.04441999999995</v>
      </c>
      <c r="AS87" s="57">
        <v>618.04441999999995</v>
      </c>
      <c r="AT87" s="57">
        <v>618.04441999999995</v>
      </c>
    </row>
    <row r="88" spans="1:46" x14ac:dyDescent="0.25">
      <c r="A88" s="65">
        <v>2021</v>
      </c>
      <c r="B88" s="65">
        <v>12</v>
      </c>
      <c r="C88" s="75">
        <v>4</v>
      </c>
      <c r="D88" s="64">
        <v>15</v>
      </c>
      <c r="E88" s="5">
        <v>618.04441999999995</v>
      </c>
      <c r="F88" s="57">
        <v>618.04441999999995</v>
      </c>
      <c r="G88" s="57">
        <v>618.04441999999995</v>
      </c>
      <c r="H88" s="57">
        <v>618.04441999999995</v>
      </c>
      <c r="I88" s="57">
        <v>618.04441999999995</v>
      </c>
      <c r="J88" s="57">
        <v>618.04441999999995</v>
      </c>
      <c r="K88" s="57">
        <v>618.04441999999995</v>
      </c>
      <c r="L88" s="57">
        <v>618.04441999999995</v>
      </c>
      <c r="M88" s="57">
        <v>618.04441999999995</v>
      </c>
      <c r="N88" s="57">
        <v>618.04441999999995</v>
      </c>
      <c r="O88" s="57">
        <v>618.04441999999995</v>
      </c>
      <c r="P88" s="57">
        <v>618.04441999999995</v>
      </c>
      <c r="Q88" s="57">
        <v>618.04441999999995</v>
      </c>
      <c r="R88" s="57">
        <v>618.04441999999995</v>
      </c>
      <c r="S88" s="57">
        <v>618.04441999999995</v>
      </c>
      <c r="T88" s="57">
        <v>618.04441999999995</v>
      </c>
      <c r="U88" s="57">
        <v>618.04441999999995</v>
      </c>
      <c r="V88" s="57">
        <v>618.04441999999995</v>
      </c>
      <c r="W88" s="57">
        <v>618.04441999999995</v>
      </c>
      <c r="X88" s="57">
        <v>618.04441999999995</v>
      </c>
      <c r="Y88" s="57">
        <v>618.04441999999995</v>
      </c>
      <c r="Z88" s="57">
        <v>618.04441999999995</v>
      </c>
      <c r="AA88" s="57">
        <v>618.04441999999995</v>
      </c>
      <c r="AB88" s="57">
        <v>618.04441999999995</v>
      </c>
      <c r="AC88" s="57">
        <v>618.04441999999995</v>
      </c>
      <c r="AD88" s="57">
        <v>618.04441999999995</v>
      </c>
      <c r="AE88" s="57">
        <v>618.04441999999995</v>
      </c>
      <c r="AF88" s="57">
        <v>618.04441999999995</v>
      </c>
      <c r="AG88" s="57">
        <v>618.04441999999995</v>
      </c>
      <c r="AH88" s="57">
        <v>618.04441999999995</v>
      </c>
      <c r="AI88" s="57">
        <v>618.04441999999995</v>
      </c>
      <c r="AJ88" s="57">
        <v>618.04441999999995</v>
      </c>
      <c r="AK88" s="57">
        <v>618.04441999999995</v>
      </c>
      <c r="AL88" s="57">
        <v>618.04441999999995</v>
      </c>
      <c r="AM88" s="57">
        <v>618.04441999999995</v>
      </c>
      <c r="AN88" s="57">
        <v>618.04441999999995</v>
      </c>
      <c r="AO88" s="57">
        <v>618.04441999999995</v>
      </c>
      <c r="AP88" s="57">
        <v>618.04441999999995</v>
      </c>
      <c r="AQ88" s="57">
        <v>618.04441999999995</v>
      </c>
      <c r="AR88" s="57">
        <v>618.04441999999995</v>
      </c>
      <c r="AS88" s="57">
        <v>618.04441999999995</v>
      </c>
      <c r="AT88" s="57">
        <v>618.04441999999995</v>
      </c>
    </row>
    <row r="89" spans="1:46" x14ac:dyDescent="0.25">
      <c r="A89" s="65">
        <v>2021</v>
      </c>
      <c r="B89" s="65">
        <v>12</v>
      </c>
      <c r="C89" s="75">
        <v>4</v>
      </c>
      <c r="D89" s="64">
        <v>16</v>
      </c>
      <c r="E89" s="5">
        <v>618.04441999999995</v>
      </c>
      <c r="F89" s="57">
        <v>618.04441999999995</v>
      </c>
      <c r="G89" s="57">
        <v>618.04441999999995</v>
      </c>
      <c r="H89" s="57">
        <v>618.04441999999995</v>
      </c>
      <c r="I89" s="57">
        <v>618.04441999999995</v>
      </c>
      <c r="J89" s="57">
        <v>618.04441999999995</v>
      </c>
      <c r="K89" s="57">
        <v>618.04441999999995</v>
      </c>
      <c r="L89" s="57">
        <v>618.04441999999995</v>
      </c>
      <c r="M89" s="57">
        <v>618.04441999999995</v>
      </c>
      <c r="N89" s="57">
        <v>618.04441999999995</v>
      </c>
      <c r="O89" s="57">
        <v>618.04441999999995</v>
      </c>
      <c r="P89" s="57">
        <v>618.04441999999995</v>
      </c>
      <c r="Q89" s="57">
        <v>618.04441999999995</v>
      </c>
      <c r="R89" s="57">
        <v>618.04441999999995</v>
      </c>
      <c r="S89" s="57">
        <v>618.04441999999995</v>
      </c>
      <c r="T89" s="57">
        <v>618.04441999999995</v>
      </c>
      <c r="U89" s="57">
        <v>618.04441999999995</v>
      </c>
      <c r="V89" s="57">
        <v>618.04441999999995</v>
      </c>
      <c r="W89" s="57">
        <v>618.04441999999995</v>
      </c>
      <c r="X89" s="57">
        <v>618.04441999999995</v>
      </c>
      <c r="Y89" s="57">
        <v>618.04441999999995</v>
      </c>
      <c r="Z89" s="57">
        <v>618.04441999999995</v>
      </c>
      <c r="AA89" s="57">
        <v>618.04441999999995</v>
      </c>
      <c r="AB89" s="57">
        <v>618.04441999999995</v>
      </c>
      <c r="AC89" s="57">
        <v>618.04441999999995</v>
      </c>
      <c r="AD89" s="57">
        <v>618.04441999999995</v>
      </c>
      <c r="AE89" s="57">
        <v>618.04441999999995</v>
      </c>
      <c r="AF89" s="57">
        <v>618.04441999999995</v>
      </c>
      <c r="AG89" s="57">
        <v>618.04441999999995</v>
      </c>
      <c r="AH89" s="57">
        <v>618.04441999999995</v>
      </c>
      <c r="AI89" s="57">
        <v>618.04441999999995</v>
      </c>
      <c r="AJ89" s="57">
        <v>618.04441999999995</v>
      </c>
      <c r="AK89" s="57">
        <v>618.04441999999995</v>
      </c>
      <c r="AL89" s="57">
        <v>618.04441999999995</v>
      </c>
      <c r="AM89" s="57">
        <v>618.04441999999995</v>
      </c>
      <c r="AN89" s="57">
        <v>618.04441999999995</v>
      </c>
      <c r="AO89" s="57">
        <v>618.04441999999995</v>
      </c>
      <c r="AP89" s="57">
        <v>618.04441999999995</v>
      </c>
      <c r="AQ89" s="57">
        <v>618.04441999999995</v>
      </c>
      <c r="AR89" s="57">
        <v>618.04441999999995</v>
      </c>
      <c r="AS89" s="57">
        <v>618.04441999999995</v>
      </c>
      <c r="AT89" s="57">
        <v>618.04441999999995</v>
      </c>
    </row>
    <row r="90" spans="1:46" x14ac:dyDescent="0.25">
      <c r="A90" s="65">
        <v>2021</v>
      </c>
      <c r="B90" s="65">
        <v>12</v>
      </c>
      <c r="C90" s="75">
        <v>4</v>
      </c>
      <c r="D90" s="64">
        <v>17</v>
      </c>
      <c r="E90" s="5">
        <v>618.04441999999995</v>
      </c>
      <c r="F90" s="57">
        <v>618.04441999999995</v>
      </c>
      <c r="G90" s="57">
        <v>618.04441999999995</v>
      </c>
      <c r="H90" s="57">
        <v>618.04441999999995</v>
      </c>
      <c r="I90" s="57">
        <v>618.04441999999995</v>
      </c>
      <c r="J90" s="57">
        <v>618.04441999999995</v>
      </c>
      <c r="K90" s="57">
        <v>618.04441999999995</v>
      </c>
      <c r="L90" s="57">
        <v>618.04441999999995</v>
      </c>
      <c r="M90" s="57">
        <v>618.04441999999995</v>
      </c>
      <c r="N90" s="57">
        <v>618.04441999999995</v>
      </c>
      <c r="O90" s="57">
        <v>618.04441999999995</v>
      </c>
      <c r="P90" s="57">
        <v>618.04441999999995</v>
      </c>
      <c r="Q90" s="57">
        <v>618.04441999999995</v>
      </c>
      <c r="R90" s="57">
        <v>618.04441999999995</v>
      </c>
      <c r="S90" s="57">
        <v>618.04441999999995</v>
      </c>
      <c r="T90" s="57">
        <v>618.04441999999995</v>
      </c>
      <c r="U90" s="57">
        <v>618.04441999999995</v>
      </c>
      <c r="V90" s="57">
        <v>618.04441999999995</v>
      </c>
      <c r="W90" s="57">
        <v>618.04441999999995</v>
      </c>
      <c r="X90" s="57">
        <v>618.04441999999995</v>
      </c>
      <c r="Y90" s="57">
        <v>618.04441999999995</v>
      </c>
      <c r="Z90" s="57">
        <v>618.04441999999995</v>
      </c>
      <c r="AA90" s="57">
        <v>618.04441999999995</v>
      </c>
      <c r="AB90" s="57">
        <v>618.04441999999995</v>
      </c>
      <c r="AC90" s="57">
        <v>618.04441999999995</v>
      </c>
      <c r="AD90" s="57">
        <v>618.04441999999995</v>
      </c>
      <c r="AE90" s="57">
        <v>618.04441999999995</v>
      </c>
      <c r="AF90" s="57">
        <v>618.04441999999995</v>
      </c>
      <c r="AG90" s="57">
        <v>618.04441999999995</v>
      </c>
      <c r="AH90" s="57">
        <v>618.04441999999995</v>
      </c>
      <c r="AI90" s="57">
        <v>618.04441999999995</v>
      </c>
      <c r="AJ90" s="57">
        <v>618.04441999999995</v>
      </c>
      <c r="AK90" s="57">
        <v>618.04441999999995</v>
      </c>
      <c r="AL90" s="57">
        <v>618.04441999999995</v>
      </c>
      <c r="AM90" s="57">
        <v>618.04441999999995</v>
      </c>
      <c r="AN90" s="57">
        <v>618.04441999999995</v>
      </c>
      <c r="AO90" s="57">
        <v>618.04441999999995</v>
      </c>
      <c r="AP90" s="57">
        <v>618.04441999999995</v>
      </c>
      <c r="AQ90" s="57">
        <v>618.04441999999995</v>
      </c>
      <c r="AR90" s="57">
        <v>618.04441999999995</v>
      </c>
      <c r="AS90" s="57">
        <v>618.04441999999995</v>
      </c>
      <c r="AT90" s="57">
        <v>618.04441999999995</v>
      </c>
    </row>
    <row r="91" spans="1:46" x14ac:dyDescent="0.25">
      <c r="A91" s="65">
        <v>2021</v>
      </c>
      <c r="B91" s="65">
        <v>12</v>
      </c>
      <c r="C91" s="75">
        <v>4</v>
      </c>
      <c r="D91" s="64">
        <v>18</v>
      </c>
      <c r="E91" s="5">
        <v>618.04441999999995</v>
      </c>
      <c r="F91" s="57">
        <v>618.04441999999995</v>
      </c>
      <c r="G91" s="57">
        <v>618.04441999999995</v>
      </c>
      <c r="H91" s="57">
        <v>618.04441999999995</v>
      </c>
      <c r="I91" s="57">
        <v>618.04441999999995</v>
      </c>
      <c r="J91" s="57">
        <v>618.04441999999995</v>
      </c>
      <c r="K91" s="57">
        <v>618.04441999999995</v>
      </c>
      <c r="L91" s="57">
        <v>618.04441999999995</v>
      </c>
      <c r="M91" s="57">
        <v>618.04441999999995</v>
      </c>
      <c r="N91" s="57">
        <v>618.04441999999995</v>
      </c>
      <c r="O91" s="57">
        <v>618.04441999999995</v>
      </c>
      <c r="P91" s="57">
        <v>618.04441999999995</v>
      </c>
      <c r="Q91" s="57">
        <v>618.04441999999995</v>
      </c>
      <c r="R91" s="57">
        <v>618.04441999999995</v>
      </c>
      <c r="S91" s="57">
        <v>618.04441999999995</v>
      </c>
      <c r="T91" s="57">
        <v>618.04441999999995</v>
      </c>
      <c r="U91" s="57">
        <v>618.04441999999995</v>
      </c>
      <c r="V91" s="57">
        <v>618.04441999999995</v>
      </c>
      <c r="W91" s="57">
        <v>618.04441999999995</v>
      </c>
      <c r="X91" s="57">
        <v>618.04441999999995</v>
      </c>
      <c r="Y91" s="57">
        <v>618.04441999999995</v>
      </c>
      <c r="Z91" s="57">
        <v>618.04441999999995</v>
      </c>
      <c r="AA91" s="57">
        <v>618.04441999999995</v>
      </c>
      <c r="AB91" s="57">
        <v>618.04441999999995</v>
      </c>
      <c r="AC91" s="57">
        <v>618.04441999999995</v>
      </c>
      <c r="AD91" s="57">
        <v>618.04441999999995</v>
      </c>
      <c r="AE91" s="57">
        <v>618.04441999999995</v>
      </c>
      <c r="AF91" s="57">
        <v>618.04441999999995</v>
      </c>
      <c r="AG91" s="57">
        <v>618.04441999999995</v>
      </c>
      <c r="AH91" s="57">
        <v>618.04441999999995</v>
      </c>
      <c r="AI91" s="57">
        <v>618.04441999999995</v>
      </c>
      <c r="AJ91" s="57">
        <v>618.04441999999995</v>
      </c>
      <c r="AK91" s="57">
        <v>618.04441999999995</v>
      </c>
      <c r="AL91" s="57">
        <v>618.04441999999995</v>
      </c>
      <c r="AM91" s="57">
        <v>618.04441999999995</v>
      </c>
      <c r="AN91" s="57">
        <v>618.04441999999995</v>
      </c>
      <c r="AO91" s="57">
        <v>618.04441999999995</v>
      </c>
      <c r="AP91" s="57">
        <v>618.04441999999995</v>
      </c>
      <c r="AQ91" s="57">
        <v>618.04441999999995</v>
      </c>
      <c r="AR91" s="57">
        <v>618.04441999999995</v>
      </c>
      <c r="AS91" s="57">
        <v>618.04441999999995</v>
      </c>
      <c r="AT91" s="57">
        <v>618.04441999999995</v>
      </c>
    </row>
    <row r="92" spans="1:46" x14ac:dyDescent="0.25">
      <c r="A92" s="65">
        <v>2021</v>
      </c>
      <c r="B92" s="65">
        <v>12</v>
      </c>
      <c r="C92" s="75">
        <v>4</v>
      </c>
      <c r="D92" s="64">
        <v>19</v>
      </c>
      <c r="E92" s="5">
        <v>618.04441999999995</v>
      </c>
      <c r="F92" s="57">
        <v>618.04441999999995</v>
      </c>
      <c r="G92" s="57">
        <v>618.04441999999995</v>
      </c>
      <c r="H92" s="57">
        <v>618.04441999999995</v>
      </c>
      <c r="I92" s="57">
        <v>618.04441999999995</v>
      </c>
      <c r="J92" s="57">
        <v>618.04441999999995</v>
      </c>
      <c r="K92" s="57">
        <v>618.04441999999995</v>
      </c>
      <c r="L92" s="57">
        <v>618.04441999999995</v>
      </c>
      <c r="M92" s="57">
        <v>618.04441999999995</v>
      </c>
      <c r="N92" s="57">
        <v>618.04441999999995</v>
      </c>
      <c r="O92" s="57">
        <v>618.04441999999995</v>
      </c>
      <c r="P92" s="57">
        <v>618.04441999999995</v>
      </c>
      <c r="Q92" s="57">
        <v>618.04441999999995</v>
      </c>
      <c r="R92" s="57">
        <v>618.04441999999995</v>
      </c>
      <c r="S92" s="57">
        <v>618.04441999999995</v>
      </c>
      <c r="T92" s="57">
        <v>618.04441999999995</v>
      </c>
      <c r="U92" s="57">
        <v>618.04441999999995</v>
      </c>
      <c r="V92" s="57">
        <v>618.04441999999995</v>
      </c>
      <c r="W92" s="57">
        <v>618.04441999999995</v>
      </c>
      <c r="X92" s="57">
        <v>618.04441999999995</v>
      </c>
      <c r="Y92" s="57">
        <v>618.04441999999995</v>
      </c>
      <c r="Z92" s="57">
        <v>618.04441999999995</v>
      </c>
      <c r="AA92" s="57">
        <v>618.04441999999995</v>
      </c>
      <c r="AB92" s="57">
        <v>618.04441999999995</v>
      </c>
      <c r="AC92" s="57">
        <v>618.04441999999995</v>
      </c>
      <c r="AD92" s="57">
        <v>618.04441999999995</v>
      </c>
      <c r="AE92" s="57">
        <v>618.04441999999995</v>
      </c>
      <c r="AF92" s="57">
        <v>618.04441999999995</v>
      </c>
      <c r="AG92" s="57">
        <v>618.04441999999995</v>
      </c>
      <c r="AH92" s="57">
        <v>618.04441999999995</v>
      </c>
      <c r="AI92" s="57">
        <v>618.04441999999995</v>
      </c>
      <c r="AJ92" s="57">
        <v>618.04441999999995</v>
      </c>
      <c r="AK92" s="57">
        <v>618.04441999999995</v>
      </c>
      <c r="AL92" s="57">
        <v>618.04441999999995</v>
      </c>
      <c r="AM92" s="57">
        <v>618.04441999999995</v>
      </c>
      <c r="AN92" s="57">
        <v>618.04441999999995</v>
      </c>
      <c r="AO92" s="57">
        <v>618.04441999999995</v>
      </c>
      <c r="AP92" s="57">
        <v>618.04441999999995</v>
      </c>
      <c r="AQ92" s="57">
        <v>618.04441999999995</v>
      </c>
      <c r="AR92" s="57">
        <v>618.04441999999995</v>
      </c>
      <c r="AS92" s="57">
        <v>618.04441999999995</v>
      </c>
      <c r="AT92" s="57">
        <v>618.04441999999995</v>
      </c>
    </row>
    <row r="93" spans="1:46" x14ac:dyDescent="0.25">
      <c r="A93" s="65">
        <v>2021</v>
      </c>
      <c r="B93" s="65">
        <v>12</v>
      </c>
      <c r="C93" s="75">
        <v>4</v>
      </c>
      <c r="D93" s="64">
        <v>20</v>
      </c>
      <c r="E93" s="5">
        <v>618.04441999999995</v>
      </c>
      <c r="F93" s="57">
        <v>618.04441999999995</v>
      </c>
      <c r="G93" s="57">
        <v>618.04441999999995</v>
      </c>
      <c r="H93" s="57">
        <v>618.04441999999995</v>
      </c>
      <c r="I93" s="57">
        <v>618.04441999999995</v>
      </c>
      <c r="J93" s="57">
        <v>618.04441999999995</v>
      </c>
      <c r="K93" s="57">
        <v>618.04441999999995</v>
      </c>
      <c r="L93" s="57">
        <v>618.04441999999995</v>
      </c>
      <c r="M93" s="57">
        <v>618.04441999999995</v>
      </c>
      <c r="N93" s="57">
        <v>618.04441999999995</v>
      </c>
      <c r="O93" s="57">
        <v>618.04441999999995</v>
      </c>
      <c r="P93" s="57">
        <v>618.04441999999995</v>
      </c>
      <c r="Q93" s="57">
        <v>618.04441999999995</v>
      </c>
      <c r="R93" s="57">
        <v>618.04441999999995</v>
      </c>
      <c r="S93" s="57">
        <v>618.04441999999995</v>
      </c>
      <c r="T93" s="57">
        <v>618.04441999999995</v>
      </c>
      <c r="U93" s="57">
        <v>618.04441999999995</v>
      </c>
      <c r="V93" s="57">
        <v>618.04441999999995</v>
      </c>
      <c r="W93" s="57">
        <v>618.04441999999995</v>
      </c>
      <c r="X93" s="57">
        <v>618.04441999999995</v>
      </c>
      <c r="Y93" s="57">
        <v>618.04441999999995</v>
      </c>
      <c r="Z93" s="57">
        <v>618.04441999999995</v>
      </c>
      <c r="AA93" s="57">
        <v>618.04441999999995</v>
      </c>
      <c r="AB93" s="57">
        <v>618.04441999999995</v>
      </c>
      <c r="AC93" s="57">
        <v>618.04441999999995</v>
      </c>
      <c r="AD93" s="57">
        <v>618.04441999999995</v>
      </c>
      <c r="AE93" s="57">
        <v>618.04441999999995</v>
      </c>
      <c r="AF93" s="57">
        <v>618.04441999999995</v>
      </c>
      <c r="AG93" s="57">
        <v>618.04441999999995</v>
      </c>
      <c r="AH93" s="57">
        <v>618.04441999999995</v>
      </c>
      <c r="AI93" s="57">
        <v>618.04441999999995</v>
      </c>
      <c r="AJ93" s="57">
        <v>618.04441999999995</v>
      </c>
      <c r="AK93" s="57">
        <v>618.04441999999995</v>
      </c>
      <c r="AL93" s="57">
        <v>618.04441999999995</v>
      </c>
      <c r="AM93" s="57">
        <v>618.04441999999995</v>
      </c>
      <c r="AN93" s="57">
        <v>618.04441999999995</v>
      </c>
      <c r="AO93" s="57">
        <v>618.04441999999995</v>
      </c>
      <c r="AP93" s="57">
        <v>618.04441999999995</v>
      </c>
      <c r="AQ93" s="57">
        <v>618.04441999999995</v>
      </c>
      <c r="AR93" s="57">
        <v>618.04441999999995</v>
      </c>
      <c r="AS93" s="57">
        <v>618.04441999999995</v>
      </c>
      <c r="AT93" s="57">
        <v>618.04441999999995</v>
      </c>
    </row>
    <row r="94" spans="1:46" x14ac:dyDescent="0.25">
      <c r="A94" s="65">
        <v>2021</v>
      </c>
      <c r="B94" s="65">
        <v>12</v>
      </c>
      <c r="C94" s="75">
        <v>4</v>
      </c>
      <c r="D94" s="64">
        <v>21</v>
      </c>
      <c r="E94" s="5">
        <v>618.04441999999995</v>
      </c>
      <c r="F94" s="57">
        <v>618.04441999999995</v>
      </c>
      <c r="G94" s="57">
        <v>618.04441999999995</v>
      </c>
      <c r="H94" s="57">
        <v>618.04441999999995</v>
      </c>
      <c r="I94" s="57">
        <v>618.04441999999995</v>
      </c>
      <c r="J94" s="57">
        <v>618.04441999999995</v>
      </c>
      <c r="K94" s="57">
        <v>618.04441999999995</v>
      </c>
      <c r="L94" s="57">
        <v>618.04441999999995</v>
      </c>
      <c r="M94" s="57">
        <v>618.04441999999995</v>
      </c>
      <c r="N94" s="57">
        <v>618.04441999999995</v>
      </c>
      <c r="O94" s="57">
        <v>618.04441999999995</v>
      </c>
      <c r="P94" s="57">
        <v>618.04441999999995</v>
      </c>
      <c r="Q94" s="57">
        <v>618.04441999999995</v>
      </c>
      <c r="R94" s="57">
        <v>618.04441999999995</v>
      </c>
      <c r="S94" s="57">
        <v>618.04441999999995</v>
      </c>
      <c r="T94" s="57">
        <v>618.04441999999995</v>
      </c>
      <c r="U94" s="57">
        <v>618.04441999999995</v>
      </c>
      <c r="V94" s="57">
        <v>618.04441999999995</v>
      </c>
      <c r="W94" s="57">
        <v>618.04441999999995</v>
      </c>
      <c r="X94" s="57">
        <v>618.04441999999995</v>
      </c>
      <c r="Y94" s="57">
        <v>618.04441999999995</v>
      </c>
      <c r="Z94" s="57">
        <v>618.04441999999995</v>
      </c>
      <c r="AA94" s="57">
        <v>618.04441999999995</v>
      </c>
      <c r="AB94" s="57">
        <v>618.04441999999995</v>
      </c>
      <c r="AC94" s="57">
        <v>618.04441999999995</v>
      </c>
      <c r="AD94" s="57">
        <v>618.04441999999995</v>
      </c>
      <c r="AE94" s="57">
        <v>618.04441999999995</v>
      </c>
      <c r="AF94" s="57">
        <v>618.04441999999995</v>
      </c>
      <c r="AG94" s="57">
        <v>618.04441999999995</v>
      </c>
      <c r="AH94" s="57">
        <v>618.04441999999995</v>
      </c>
      <c r="AI94" s="57">
        <v>618.04441999999995</v>
      </c>
      <c r="AJ94" s="57">
        <v>618.04441999999995</v>
      </c>
      <c r="AK94" s="57">
        <v>618.04441999999995</v>
      </c>
      <c r="AL94" s="57">
        <v>618.04441999999995</v>
      </c>
      <c r="AM94" s="57">
        <v>618.04441999999995</v>
      </c>
      <c r="AN94" s="57">
        <v>618.04441999999995</v>
      </c>
      <c r="AO94" s="57">
        <v>618.04441999999995</v>
      </c>
      <c r="AP94" s="57">
        <v>618.04441999999995</v>
      </c>
      <c r="AQ94" s="57">
        <v>618.04441999999995</v>
      </c>
      <c r="AR94" s="57">
        <v>618.04441999999995</v>
      </c>
      <c r="AS94" s="57">
        <v>618.04441999999995</v>
      </c>
      <c r="AT94" s="57">
        <v>618.04441999999995</v>
      </c>
    </row>
    <row r="95" spans="1:46" x14ac:dyDescent="0.25">
      <c r="A95" s="65">
        <v>2021</v>
      </c>
      <c r="B95" s="65">
        <v>12</v>
      </c>
      <c r="C95" s="75">
        <v>4</v>
      </c>
      <c r="D95" s="64">
        <v>22</v>
      </c>
      <c r="E95" s="5">
        <v>618.04441999999995</v>
      </c>
      <c r="F95" s="57">
        <v>618.04441999999995</v>
      </c>
      <c r="G95" s="57">
        <v>618.04441999999995</v>
      </c>
      <c r="H95" s="57">
        <v>618.04441999999995</v>
      </c>
      <c r="I95" s="57">
        <v>618.04441999999995</v>
      </c>
      <c r="J95" s="57">
        <v>618.04441999999995</v>
      </c>
      <c r="K95" s="57">
        <v>618.04441999999995</v>
      </c>
      <c r="L95" s="57">
        <v>618.04441999999995</v>
      </c>
      <c r="M95" s="57">
        <v>618.04441999999995</v>
      </c>
      <c r="N95" s="57">
        <v>618.04441999999995</v>
      </c>
      <c r="O95" s="57">
        <v>618.04441999999995</v>
      </c>
      <c r="P95" s="57">
        <v>618.04441999999995</v>
      </c>
      <c r="Q95" s="57">
        <v>618.04441999999995</v>
      </c>
      <c r="R95" s="57">
        <v>618.04441999999995</v>
      </c>
      <c r="S95" s="57">
        <v>618.04441999999995</v>
      </c>
      <c r="T95" s="57">
        <v>618.04441999999995</v>
      </c>
      <c r="U95" s="57">
        <v>618.04441999999995</v>
      </c>
      <c r="V95" s="57">
        <v>618.04441999999995</v>
      </c>
      <c r="W95" s="57">
        <v>618.04441999999995</v>
      </c>
      <c r="X95" s="57">
        <v>618.04441999999995</v>
      </c>
      <c r="Y95" s="57">
        <v>618.04441999999995</v>
      </c>
      <c r="Z95" s="57">
        <v>618.04441999999995</v>
      </c>
      <c r="AA95" s="57">
        <v>618.04441999999995</v>
      </c>
      <c r="AB95" s="57">
        <v>618.04441999999995</v>
      </c>
      <c r="AC95" s="57">
        <v>618.04441999999995</v>
      </c>
      <c r="AD95" s="57">
        <v>618.04441999999995</v>
      </c>
      <c r="AE95" s="57">
        <v>618.04441999999995</v>
      </c>
      <c r="AF95" s="57">
        <v>618.04441999999995</v>
      </c>
      <c r="AG95" s="57">
        <v>618.04441999999995</v>
      </c>
      <c r="AH95" s="57">
        <v>618.04441999999995</v>
      </c>
      <c r="AI95" s="57">
        <v>618.04441999999995</v>
      </c>
      <c r="AJ95" s="57">
        <v>618.04441999999995</v>
      </c>
      <c r="AK95" s="57">
        <v>618.04441999999995</v>
      </c>
      <c r="AL95" s="57">
        <v>618.04441999999995</v>
      </c>
      <c r="AM95" s="57">
        <v>618.04441999999995</v>
      </c>
      <c r="AN95" s="57">
        <v>618.04441999999995</v>
      </c>
      <c r="AO95" s="57">
        <v>618.04441999999995</v>
      </c>
      <c r="AP95" s="57">
        <v>618.04441999999995</v>
      </c>
      <c r="AQ95" s="57">
        <v>618.04441999999995</v>
      </c>
      <c r="AR95" s="57">
        <v>618.04441999999995</v>
      </c>
      <c r="AS95" s="57">
        <v>618.04441999999995</v>
      </c>
      <c r="AT95" s="57">
        <v>618.04441999999995</v>
      </c>
    </row>
    <row r="96" spans="1:46" x14ac:dyDescent="0.25">
      <c r="A96" s="65">
        <v>2021</v>
      </c>
      <c r="B96" s="65">
        <v>12</v>
      </c>
      <c r="C96" s="75">
        <v>4</v>
      </c>
      <c r="D96" s="64">
        <v>23</v>
      </c>
      <c r="E96" s="5">
        <v>618.04441999999995</v>
      </c>
      <c r="F96" s="57">
        <v>618.04441999999995</v>
      </c>
      <c r="G96" s="57">
        <v>618.04441999999995</v>
      </c>
      <c r="H96" s="57">
        <v>618.04441999999995</v>
      </c>
      <c r="I96" s="57">
        <v>618.04441999999995</v>
      </c>
      <c r="J96" s="57">
        <v>618.04441999999995</v>
      </c>
      <c r="K96" s="57">
        <v>618.04441999999995</v>
      </c>
      <c r="L96" s="57">
        <v>618.04441999999995</v>
      </c>
      <c r="M96" s="57">
        <v>618.04441999999995</v>
      </c>
      <c r="N96" s="57">
        <v>618.04441999999995</v>
      </c>
      <c r="O96" s="57">
        <v>618.04441999999995</v>
      </c>
      <c r="P96" s="57">
        <v>618.04441999999995</v>
      </c>
      <c r="Q96" s="57">
        <v>618.04441999999995</v>
      </c>
      <c r="R96" s="57">
        <v>618.04441999999995</v>
      </c>
      <c r="S96" s="57">
        <v>618.04441999999995</v>
      </c>
      <c r="T96" s="57">
        <v>618.04441999999995</v>
      </c>
      <c r="U96" s="57">
        <v>618.04441999999995</v>
      </c>
      <c r="V96" s="57">
        <v>618.04441999999995</v>
      </c>
      <c r="W96" s="57">
        <v>618.04441999999995</v>
      </c>
      <c r="X96" s="57">
        <v>618.04441999999995</v>
      </c>
      <c r="Y96" s="57">
        <v>618.04441999999995</v>
      </c>
      <c r="Z96" s="57">
        <v>618.04441999999995</v>
      </c>
      <c r="AA96" s="57">
        <v>618.04441999999995</v>
      </c>
      <c r="AB96" s="57">
        <v>618.04441999999995</v>
      </c>
      <c r="AC96" s="57">
        <v>618.04441999999995</v>
      </c>
      <c r="AD96" s="57">
        <v>618.04441999999995</v>
      </c>
      <c r="AE96" s="57">
        <v>618.04441999999995</v>
      </c>
      <c r="AF96" s="57">
        <v>618.04441999999995</v>
      </c>
      <c r="AG96" s="57">
        <v>618.04441999999995</v>
      </c>
      <c r="AH96" s="57">
        <v>618.04441999999995</v>
      </c>
      <c r="AI96" s="57">
        <v>618.04441999999995</v>
      </c>
      <c r="AJ96" s="57">
        <v>618.04441999999995</v>
      </c>
      <c r="AK96" s="57">
        <v>618.04441999999995</v>
      </c>
      <c r="AL96" s="57">
        <v>618.04441999999995</v>
      </c>
      <c r="AM96" s="57">
        <v>618.04441999999995</v>
      </c>
      <c r="AN96" s="57">
        <v>618.04441999999995</v>
      </c>
      <c r="AO96" s="57">
        <v>618.04441999999995</v>
      </c>
      <c r="AP96" s="57">
        <v>618.04441999999995</v>
      </c>
      <c r="AQ96" s="57">
        <v>618.04441999999995</v>
      </c>
      <c r="AR96" s="57">
        <v>618.04441999999995</v>
      </c>
      <c r="AS96" s="57">
        <v>618.04441999999995</v>
      </c>
      <c r="AT96" s="57">
        <v>618.04441999999995</v>
      </c>
    </row>
    <row r="97" spans="1:46" x14ac:dyDescent="0.25">
      <c r="A97" s="65">
        <v>2021</v>
      </c>
      <c r="B97" s="65">
        <v>12</v>
      </c>
      <c r="C97" s="75">
        <v>4</v>
      </c>
      <c r="D97" s="64">
        <v>24</v>
      </c>
      <c r="E97" s="5">
        <v>618.04441999999995</v>
      </c>
      <c r="F97" s="57">
        <v>618.04441999999995</v>
      </c>
      <c r="G97" s="57">
        <v>618.04441999999995</v>
      </c>
      <c r="H97" s="57">
        <v>618.04441999999995</v>
      </c>
      <c r="I97" s="57">
        <v>618.04441999999995</v>
      </c>
      <c r="J97" s="57">
        <v>618.04441999999995</v>
      </c>
      <c r="K97" s="57">
        <v>618.04441999999995</v>
      </c>
      <c r="L97" s="57">
        <v>618.04441999999995</v>
      </c>
      <c r="M97" s="57">
        <v>618.04441999999995</v>
      </c>
      <c r="N97" s="57">
        <v>618.04441999999995</v>
      </c>
      <c r="O97" s="57">
        <v>618.04441999999995</v>
      </c>
      <c r="P97" s="57">
        <v>618.04441999999995</v>
      </c>
      <c r="Q97" s="57">
        <v>618.04441999999995</v>
      </c>
      <c r="R97" s="57">
        <v>618.04441999999995</v>
      </c>
      <c r="S97" s="57">
        <v>618.04441999999995</v>
      </c>
      <c r="T97" s="57">
        <v>618.04441999999995</v>
      </c>
      <c r="U97" s="57">
        <v>618.04441999999995</v>
      </c>
      <c r="V97" s="57">
        <v>618.04441999999995</v>
      </c>
      <c r="W97" s="57">
        <v>618.04441999999995</v>
      </c>
      <c r="X97" s="57">
        <v>618.04441999999995</v>
      </c>
      <c r="Y97" s="57">
        <v>618.04441999999995</v>
      </c>
      <c r="Z97" s="57">
        <v>618.04441999999995</v>
      </c>
      <c r="AA97" s="57">
        <v>618.04441999999995</v>
      </c>
      <c r="AB97" s="57">
        <v>618.04441999999995</v>
      </c>
      <c r="AC97" s="57">
        <v>618.04441999999995</v>
      </c>
      <c r="AD97" s="57">
        <v>618.04441999999995</v>
      </c>
      <c r="AE97" s="57">
        <v>618.04441999999995</v>
      </c>
      <c r="AF97" s="57">
        <v>618.04441999999995</v>
      </c>
      <c r="AG97" s="57">
        <v>618.04441999999995</v>
      </c>
      <c r="AH97" s="57">
        <v>618.04441999999995</v>
      </c>
      <c r="AI97" s="57">
        <v>618.04441999999995</v>
      </c>
      <c r="AJ97" s="57">
        <v>618.04441999999995</v>
      </c>
      <c r="AK97" s="57">
        <v>618.04441999999995</v>
      </c>
      <c r="AL97" s="57">
        <v>618.04441999999995</v>
      </c>
      <c r="AM97" s="57">
        <v>618.04441999999995</v>
      </c>
      <c r="AN97" s="57">
        <v>618.04441999999995</v>
      </c>
      <c r="AO97" s="57">
        <v>618.04441999999995</v>
      </c>
      <c r="AP97" s="57">
        <v>618.04441999999995</v>
      </c>
      <c r="AQ97" s="57">
        <v>618.04441999999995</v>
      </c>
      <c r="AR97" s="57">
        <v>618.04441999999995</v>
      </c>
      <c r="AS97" s="57">
        <v>618.04441999999995</v>
      </c>
      <c r="AT97" s="57">
        <v>618.04441999999995</v>
      </c>
    </row>
    <row r="98" spans="1:46" x14ac:dyDescent="0.25">
      <c r="A98" s="65">
        <v>2021</v>
      </c>
      <c r="B98" s="65">
        <v>12</v>
      </c>
      <c r="C98" s="75">
        <v>5</v>
      </c>
      <c r="D98" s="64">
        <v>1</v>
      </c>
      <c r="E98" s="5">
        <v>618.04441999999995</v>
      </c>
      <c r="F98" s="57">
        <v>618.04441999999995</v>
      </c>
      <c r="G98" s="57">
        <v>618.04441999999995</v>
      </c>
      <c r="H98" s="57">
        <v>618.04441999999995</v>
      </c>
      <c r="I98" s="57">
        <v>618.04441999999995</v>
      </c>
      <c r="J98" s="57">
        <v>618.04441999999995</v>
      </c>
      <c r="K98" s="57">
        <v>618.04441999999995</v>
      </c>
      <c r="L98" s="57">
        <v>618.04441999999995</v>
      </c>
      <c r="M98" s="57">
        <v>618.04441999999995</v>
      </c>
      <c r="N98" s="57">
        <v>618.04441999999995</v>
      </c>
      <c r="O98" s="57">
        <v>618.04441999999995</v>
      </c>
      <c r="P98" s="57">
        <v>618.04441999999995</v>
      </c>
      <c r="Q98" s="57">
        <v>618.04441999999995</v>
      </c>
      <c r="R98" s="57">
        <v>618.04441999999995</v>
      </c>
      <c r="S98" s="57">
        <v>618.04441999999995</v>
      </c>
      <c r="T98" s="57">
        <v>618.04441999999995</v>
      </c>
      <c r="U98" s="57">
        <v>618.04441999999995</v>
      </c>
      <c r="V98" s="57">
        <v>618.04441999999995</v>
      </c>
      <c r="W98" s="57">
        <v>618.04441999999995</v>
      </c>
      <c r="X98" s="57">
        <v>618.04441999999995</v>
      </c>
      <c r="Y98" s="57">
        <v>618.04441999999995</v>
      </c>
      <c r="Z98" s="57">
        <v>618.04441999999995</v>
      </c>
      <c r="AA98" s="57">
        <v>618.04441999999995</v>
      </c>
      <c r="AB98" s="57">
        <v>618.04441999999995</v>
      </c>
      <c r="AC98" s="57">
        <v>618.04441999999995</v>
      </c>
      <c r="AD98" s="57">
        <v>618.04441999999995</v>
      </c>
      <c r="AE98" s="57">
        <v>618.04441999999995</v>
      </c>
      <c r="AF98" s="57">
        <v>618.04441999999995</v>
      </c>
      <c r="AG98" s="57">
        <v>618.04441999999995</v>
      </c>
      <c r="AH98" s="57">
        <v>618.04441999999995</v>
      </c>
      <c r="AI98" s="57">
        <v>618.04441999999995</v>
      </c>
      <c r="AJ98" s="57">
        <v>618.04441999999995</v>
      </c>
      <c r="AK98" s="57">
        <v>618.04441999999995</v>
      </c>
      <c r="AL98" s="57">
        <v>618.04441999999995</v>
      </c>
      <c r="AM98" s="57">
        <v>618.04441999999995</v>
      </c>
      <c r="AN98" s="57">
        <v>618.04441999999995</v>
      </c>
      <c r="AO98" s="57">
        <v>618.04441999999995</v>
      </c>
      <c r="AP98" s="57">
        <v>618.04441999999995</v>
      </c>
      <c r="AQ98" s="57">
        <v>618.04441999999995</v>
      </c>
      <c r="AR98" s="57">
        <v>618.04441999999995</v>
      </c>
      <c r="AS98" s="57">
        <v>618.04441999999995</v>
      </c>
      <c r="AT98" s="57">
        <v>618.04441999999995</v>
      </c>
    </row>
    <row r="99" spans="1:46" x14ac:dyDescent="0.25">
      <c r="A99" s="65">
        <v>2021</v>
      </c>
      <c r="B99" s="65">
        <v>12</v>
      </c>
      <c r="C99" s="75">
        <v>5</v>
      </c>
      <c r="D99" s="64">
        <v>2</v>
      </c>
      <c r="E99" s="5">
        <v>618.04441999999995</v>
      </c>
      <c r="F99" s="57">
        <v>618.04441999999995</v>
      </c>
      <c r="G99" s="57">
        <v>618.04441999999995</v>
      </c>
      <c r="H99" s="57">
        <v>618.04441999999995</v>
      </c>
      <c r="I99" s="57">
        <v>618.04441999999995</v>
      </c>
      <c r="J99" s="57">
        <v>618.04441999999995</v>
      </c>
      <c r="K99" s="57">
        <v>618.04441999999995</v>
      </c>
      <c r="L99" s="57">
        <v>618.04441999999995</v>
      </c>
      <c r="M99" s="57">
        <v>618.04441999999995</v>
      </c>
      <c r="N99" s="57">
        <v>618.04441999999995</v>
      </c>
      <c r="O99" s="57">
        <v>618.04441999999995</v>
      </c>
      <c r="P99" s="57">
        <v>618.04441999999995</v>
      </c>
      <c r="Q99" s="57">
        <v>618.04441999999995</v>
      </c>
      <c r="R99" s="57">
        <v>618.04441999999995</v>
      </c>
      <c r="S99" s="57">
        <v>618.04441999999995</v>
      </c>
      <c r="T99" s="57">
        <v>618.04441999999995</v>
      </c>
      <c r="U99" s="57">
        <v>618.04441999999995</v>
      </c>
      <c r="V99" s="57">
        <v>618.04441999999995</v>
      </c>
      <c r="W99" s="57">
        <v>618.04441999999995</v>
      </c>
      <c r="X99" s="57">
        <v>618.04441999999995</v>
      </c>
      <c r="Y99" s="57">
        <v>618.04441999999995</v>
      </c>
      <c r="Z99" s="57">
        <v>618.04441999999995</v>
      </c>
      <c r="AA99" s="57">
        <v>618.04441999999995</v>
      </c>
      <c r="AB99" s="57">
        <v>618.04441999999995</v>
      </c>
      <c r="AC99" s="57">
        <v>618.04441999999995</v>
      </c>
      <c r="AD99" s="57">
        <v>618.04441999999995</v>
      </c>
      <c r="AE99" s="57">
        <v>618.04441999999995</v>
      </c>
      <c r="AF99" s="57">
        <v>618.04441999999995</v>
      </c>
      <c r="AG99" s="57">
        <v>618.04441999999995</v>
      </c>
      <c r="AH99" s="57">
        <v>618.04441999999995</v>
      </c>
      <c r="AI99" s="57">
        <v>618.04441999999995</v>
      </c>
      <c r="AJ99" s="57">
        <v>618.04441999999995</v>
      </c>
      <c r="AK99" s="57">
        <v>618.04441999999995</v>
      </c>
      <c r="AL99" s="57">
        <v>618.04441999999995</v>
      </c>
      <c r="AM99" s="57">
        <v>618.04441999999995</v>
      </c>
      <c r="AN99" s="57">
        <v>618.04441999999995</v>
      </c>
      <c r="AO99" s="57">
        <v>618.04441999999995</v>
      </c>
      <c r="AP99" s="57">
        <v>618.04441999999995</v>
      </c>
      <c r="AQ99" s="57">
        <v>618.04441999999995</v>
      </c>
      <c r="AR99" s="57">
        <v>618.04441999999995</v>
      </c>
      <c r="AS99" s="57">
        <v>618.04441999999995</v>
      </c>
      <c r="AT99" s="57">
        <v>618.04441999999995</v>
      </c>
    </row>
    <row r="100" spans="1:46" x14ac:dyDescent="0.25">
      <c r="A100" s="65">
        <v>2021</v>
      </c>
      <c r="B100" s="65">
        <v>12</v>
      </c>
      <c r="C100" s="75">
        <v>5</v>
      </c>
      <c r="D100" s="64">
        <v>3</v>
      </c>
      <c r="E100" s="5">
        <v>618.04441999999995</v>
      </c>
      <c r="F100" s="57">
        <v>618.04441999999995</v>
      </c>
      <c r="G100" s="57">
        <v>618.04441999999995</v>
      </c>
      <c r="H100" s="57">
        <v>618.04441999999995</v>
      </c>
      <c r="I100" s="57">
        <v>618.04441999999995</v>
      </c>
      <c r="J100" s="57">
        <v>618.04441999999995</v>
      </c>
      <c r="K100" s="57">
        <v>618.04441999999995</v>
      </c>
      <c r="L100" s="57">
        <v>618.04441999999995</v>
      </c>
      <c r="M100" s="57">
        <v>618.04441999999995</v>
      </c>
      <c r="N100" s="57">
        <v>618.04441999999995</v>
      </c>
      <c r="O100" s="57">
        <v>618.04441999999995</v>
      </c>
      <c r="P100" s="57">
        <v>618.04441999999995</v>
      </c>
      <c r="Q100" s="57">
        <v>618.04441999999995</v>
      </c>
      <c r="R100" s="57">
        <v>618.04441999999995</v>
      </c>
      <c r="S100" s="57">
        <v>618.04441999999995</v>
      </c>
      <c r="T100" s="57">
        <v>618.04441999999995</v>
      </c>
      <c r="U100" s="57">
        <v>618.04441999999995</v>
      </c>
      <c r="V100" s="57">
        <v>618.04441999999995</v>
      </c>
      <c r="W100" s="57">
        <v>618.04441999999995</v>
      </c>
      <c r="X100" s="57">
        <v>618.04441999999995</v>
      </c>
      <c r="Y100" s="57">
        <v>618.04441999999995</v>
      </c>
      <c r="Z100" s="57">
        <v>618.04441999999995</v>
      </c>
      <c r="AA100" s="57">
        <v>618.04441999999995</v>
      </c>
      <c r="AB100" s="57">
        <v>618.04441999999995</v>
      </c>
      <c r="AC100" s="57">
        <v>618.04441999999995</v>
      </c>
      <c r="AD100" s="57">
        <v>618.04441999999995</v>
      </c>
      <c r="AE100" s="57">
        <v>618.04441999999995</v>
      </c>
      <c r="AF100" s="57">
        <v>618.04441999999995</v>
      </c>
      <c r="AG100" s="57">
        <v>618.04441999999995</v>
      </c>
      <c r="AH100" s="57">
        <v>618.04441999999995</v>
      </c>
      <c r="AI100" s="57">
        <v>618.04441999999995</v>
      </c>
      <c r="AJ100" s="57">
        <v>618.04441999999995</v>
      </c>
      <c r="AK100" s="57">
        <v>618.04441999999995</v>
      </c>
      <c r="AL100" s="57">
        <v>618.04441999999995</v>
      </c>
      <c r="AM100" s="57">
        <v>618.04441999999995</v>
      </c>
      <c r="AN100" s="57">
        <v>618.04441999999995</v>
      </c>
      <c r="AO100" s="57">
        <v>618.04441999999995</v>
      </c>
      <c r="AP100" s="57">
        <v>618.04441999999995</v>
      </c>
      <c r="AQ100" s="57">
        <v>618.04441999999995</v>
      </c>
      <c r="AR100" s="57">
        <v>618.04441999999995</v>
      </c>
      <c r="AS100" s="57">
        <v>618.04441999999995</v>
      </c>
      <c r="AT100" s="57">
        <v>618.04441999999995</v>
      </c>
    </row>
    <row r="101" spans="1:46" x14ac:dyDescent="0.25">
      <c r="A101" s="65">
        <v>2021</v>
      </c>
      <c r="B101" s="65">
        <v>12</v>
      </c>
      <c r="C101" s="75">
        <v>5</v>
      </c>
      <c r="D101" s="64">
        <v>4</v>
      </c>
      <c r="E101" s="5">
        <v>618.04441999999995</v>
      </c>
      <c r="F101" s="57">
        <v>618.04441999999995</v>
      </c>
      <c r="G101" s="57">
        <v>618.04441999999995</v>
      </c>
      <c r="H101" s="57">
        <v>618.04441999999995</v>
      </c>
      <c r="I101" s="57">
        <v>618.04441999999995</v>
      </c>
      <c r="J101" s="57">
        <v>618.04441999999995</v>
      </c>
      <c r="K101" s="57">
        <v>618.04441999999995</v>
      </c>
      <c r="L101" s="57">
        <v>618.04441999999995</v>
      </c>
      <c r="M101" s="57">
        <v>618.04441999999995</v>
      </c>
      <c r="N101" s="57">
        <v>618.04441999999995</v>
      </c>
      <c r="O101" s="57">
        <v>618.04441999999995</v>
      </c>
      <c r="P101" s="57">
        <v>618.04441999999995</v>
      </c>
      <c r="Q101" s="57">
        <v>618.04441999999995</v>
      </c>
      <c r="R101" s="57">
        <v>618.04441999999995</v>
      </c>
      <c r="S101" s="57">
        <v>618.04441999999995</v>
      </c>
      <c r="T101" s="57">
        <v>618.04441999999995</v>
      </c>
      <c r="U101" s="57">
        <v>618.04441999999995</v>
      </c>
      <c r="V101" s="57">
        <v>618.04441999999995</v>
      </c>
      <c r="W101" s="57">
        <v>618.04441999999995</v>
      </c>
      <c r="X101" s="57">
        <v>618.04441999999995</v>
      </c>
      <c r="Y101" s="57">
        <v>618.04441999999995</v>
      </c>
      <c r="Z101" s="57">
        <v>618.04441999999995</v>
      </c>
      <c r="AA101" s="57">
        <v>618.04441999999995</v>
      </c>
      <c r="AB101" s="57">
        <v>618.04441999999995</v>
      </c>
      <c r="AC101" s="57">
        <v>618.04441999999995</v>
      </c>
      <c r="AD101" s="57">
        <v>618.04441999999995</v>
      </c>
      <c r="AE101" s="57">
        <v>618.04441999999995</v>
      </c>
      <c r="AF101" s="57">
        <v>618.04441999999995</v>
      </c>
      <c r="AG101" s="57">
        <v>618.04441999999995</v>
      </c>
      <c r="AH101" s="57">
        <v>618.04441999999995</v>
      </c>
      <c r="AI101" s="57">
        <v>618.04441999999995</v>
      </c>
      <c r="AJ101" s="57">
        <v>618.04441999999995</v>
      </c>
      <c r="AK101" s="57">
        <v>618.04441999999995</v>
      </c>
      <c r="AL101" s="57">
        <v>618.04441999999995</v>
      </c>
      <c r="AM101" s="57">
        <v>618.04441999999995</v>
      </c>
      <c r="AN101" s="57">
        <v>618.04441999999995</v>
      </c>
      <c r="AO101" s="57">
        <v>618.04441999999995</v>
      </c>
      <c r="AP101" s="57">
        <v>618.04441999999995</v>
      </c>
      <c r="AQ101" s="57">
        <v>618.04441999999995</v>
      </c>
      <c r="AR101" s="57">
        <v>618.04441999999995</v>
      </c>
      <c r="AS101" s="57">
        <v>618.04441999999995</v>
      </c>
      <c r="AT101" s="57">
        <v>618.04441999999995</v>
      </c>
    </row>
    <row r="102" spans="1:46" x14ac:dyDescent="0.25">
      <c r="A102" s="65">
        <v>2021</v>
      </c>
      <c r="B102" s="65">
        <v>12</v>
      </c>
      <c r="C102" s="75">
        <v>5</v>
      </c>
      <c r="D102" s="64">
        <v>5</v>
      </c>
      <c r="E102" s="5">
        <v>618.04441999999995</v>
      </c>
      <c r="F102" s="57">
        <v>618.04441999999995</v>
      </c>
      <c r="G102" s="57">
        <v>618.04441999999995</v>
      </c>
      <c r="H102" s="57">
        <v>618.04441999999995</v>
      </c>
      <c r="I102" s="57">
        <v>618.04441999999995</v>
      </c>
      <c r="J102" s="57">
        <v>618.04441999999995</v>
      </c>
      <c r="K102" s="57">
        <v>618.04441999999995</v>
      </c>
      <c r="L102" s="57">
        <v>618.04441999999995</v>
      </c>
      <c r="M102" s="57">
        <v>618.04441999999995</v>
      </c>
      <c r="N102" s="57">
        <v>618.04441999999995</v>
      </c>
      <c r="O102" s="57">
        <v>618.04441999999995</v>
      </c>
      <c r="P102" s="57">
        <v>618.04441999999995</v>
      </c>
      <c r="Q102" s="57">
        <v>618.04441999999995</v>
      </c>
      <c r="R102" s="57">
        <v>618.04441999999995</v>
      </c>
      <c r="S102" s="57">
        <v>618.04441999999995</v>
      </c>
      <c r="T102" s="57">
        <v>618.04441999999995</v>
      </c>
      <c r="U102" s="57">
        <v>618.04441999999995</v>
      </c>
      <c r="V102" s="57">
        <v>618.04441999999995</v>
      </c>
      <c r="W102" s="57">
        <v>618.04441999999995</v>
      </c>
      <c r="X102" s="57">
        <v>618.04441999999995</v>
      </c>
      <c r="Y102" s="57">
        <v>618.04441999999995</v>
      </c>
      <c r="Z102" s="57">
        <v>618.04441999999995</v>
      </c>
      <c r="AA102" s="57">
        <v>618.04441999999995</v>
      </c>
      <c r="AB102" s="57">
        <v>618.04441999999995</v>
      </c>
      <c r="AC102" s="57">
        <v>618.04441999999995</v>
      </c>
      <c r="AD102" s="57">
        <v>618.04441999999995</v>
      </c>
      <c r="AE102" s="57">
        <v>618.04441999999995</v>
      </c>
      <c r="AF102" s="57">
        <v>618.04441999999995</v>
      </c>
      <c r="AG102" s="57">
        <v>618.04441999999995</v>
      </c>
      <c r="AH102" s="57">
        <v>618.04441999999995</v>
      </c>
      <c r="AI102" s="57">
        <v>618.04441999999995</v>
      </c>
      <c r="AJ102" s="57">
        <v>618.04441999999995</v>
      </c>
      <c r="AK102" s="57">
        <v>618.04441999999995</v>
      </c>
      <c r="AL102" s="57">
        <v>618.04441999999995</v>
      </c>
      <c r="AM102" s="57">
        <v>618.04441999999995</v>
      </c>
      <c r="AN102" s="57">
        <v>618.04441999999995</v>
      </c>
      <c r="AO102" s="57">
        <v>618.04441999999995</v>
      </c>
      <c r="AP102" s="57">
        <v>618.04441999999995</v>
      </c>
      <c r="AQ102" s="57">
        <v>618.04441999999995</v>
      </c>
      <c r="AR102" s="57">
        <v>618.04441999999995</v>
      </c>
      <c r="AS102" s="57">
        <v>618.04441999999995</v>
      </c>
      <c r="AT102" s="57">
        <v>618.04441999999995</v>
      </c>
    </row>
    <row r="103" spans="1:46" x14ac:dyDescent="0.25">
      <c r="A103" s="65">
        <v>2021</v>
      </c>
      <c r="B103" s="65">
        <v>12</v>
      </c>
      <c r="C103" s="75">
        <v>5</v>
      </c>
      <c r="D103" s="64">
        <v>6</v>
      </c>
      <c r="E103" s="5">
        <v>618.04441999999995</v>
      </c>
      <c r="F103" s="57">
        <v>618.04441999999995</v>
      </c>
      <c r="G103" s="57">
        <v>618.04441999999995</v>
      </c>
      <c r="H103" s="57">
        <v>618.04441999999995</v>
      </c>
      <c r="I103" s="57">
        <v>618.04441999999995</v>
      </c>
      <c r="J103" s="57">
        <v>618.04441999999995</v>
      </c>
      <c r="K103" s="57">
        <v>618.04441999999995</v>
      </c>
      <c r="L103" s="57">
        <v>618.04441999999995</v>
      </c>
      <c r="M103" s="57">
        <v>618.04441999999995</v>
      </c>
      <c r="N103" s="57">
        <v>618.04441999999995</v>
      </c>
      <c r="O103" s="57">
        <v>618.04441999999995</v>
      </c>
      <c r="P103" s="57">
        <v>618.04441999999995</v>
      </c>
      <c r="Q103" s="57">
        <v>618.04441999999995</v>
      </c>
      <c r="R103" s="57">
        <v>618.04441999999995</v>
      </c>
      <c r="S103" s="57">
        <v>618.04441999999995</v>
      </c>
      <c r="T103" s="57">
        <v>618.04441999999995</v>
      </c>
      <c r="U103" s="57">
        <v>618.04441999999995</v>
      </c>
      <c r="V103" s="57">
        <v>618.04441999999995</v>
      </c>
      <c r="W103" s="57">
        <v>618.04441999999995</v>
      </c>
      <c r="X103" s="57">
        <v>618.04441999999995</v>
      </c>
      <c r="Y103" s="57">
        <v>618.04441999999995</v>
      </c>
      <c r="Z103" s="57">
        <v>618.04441999999995</v>
      </c>
      <c r="AA103" s="57">
        <v>618.04441999999995</v>
      </c>
      <c r="AB103" s="57">
        <v>618.04441999999995</v>
      </c>
      <c r="AC103" s="57">
        <v>618.04441999999995</v>
      </c>
      <c r="AD103" s="57">
        <v>618.04441999999995</v>
      </c>
      <c r="AE103" s="57">
        <v>618.04441999999995</v>
      </c>
      <c r="AF103" s="57">
        <v>618.04441999999995</v>
      </c>
      <c r="AG103" s="57">
        <v>618.04441999999995</v>
      </c>
      <c r="AH103" s="57">
        <v>618.04441999999995</v>
      </c>
      <c r="AI103" s="57">
        <v>618.04441999999995</v>
      </c>
      <c r="AJ103" s="57">
        <v>618.04441999999995</v>
      </c>
      <c r="AK103" s="57">
        <v>618.04441999999995</v>
      </c>
      <c r="AL103" s="57">
        <v>618.04441999999995</v>
      </c>
      <c r="AM103" s="57">
        <v>618.04441999999995</v>
      </c>
      <c r="AN103" s="57">
        <v>618.04441999999995</v>
      </c>
      <c r="AO103" s="57">
        <v>618.04441999999995</v>
      </c>
      <c r="AP103" s="57">
        <v>618.04441999999995</v>
      </c>
      <c r="AQ103" s="57">
        <v>618.04441999999995</v>
      </c>
      <c r="AR103" s="57">
        <v>618.04441999999995</v>
      </c>
      <c r="AS103" s="57">
        <v>618.04441999999995</v>
      </c>
      <c r="AT103" s="57">
        <v>618.04441999999995</v>
      </c>
    </row>
    <row r="104" spans="1:46" x14ac:dyDescent="0.25">
      <c r="A104" s="65">
        <v>2021</v>
      </c>
      <c r="B104" s="65">
        <v>12</v>
      </c>
      <c r="C104" s="75">
        <v>5</v>
      </c>
      <c r="D104" s="64">
        <v>7</v>
      </c>
      <c r="E104" s="5">
        <v>618.04441999999995</v>
      </c>
      <c r="F104" s="57">
        <v>618.04441999999995</v>
      </c>
      <c r="G104" s="57">
        <v>618.04441999999995</v>
      </c>
      <c r="H104" s="57">
        <v>618.04441999999995</v>
      </c>
      <c r="I104" s="57">
        <v>618.04441999999995</v>
      </c>
      <c r="J104" s="57">
        <v>618.04441999999995</v>
      </c>
      <c r="K104" s="57">
        <v>618.04441999999995</v>
      </c>
      <c r="L104" s="57">
        <v>618.04441999999995</v>
      </c>
      <c r="M104" s="57">
        <v>618.04441999999995</v>
      </c>
      <c r="N104" s="57">
        <v>618.04441999999995</v>
      </c>
      <c r="O104" s="57">
        <v>618.04441999999995</v>
      </c>
      <c r="P104" s="57">
        <v>618.04441999999995</v>
      </c>
      <c r="Q104" s="57">
        <v>618.04441999999995</v>
      </c>
      <c r="R104" s="57">
        <v>618.04441999999995</v>
      </c>
      <c r="S104" s="57">
        <v>618.04441999999995</v>
      </c>
      <c r="T104" s="57">
        <v>618.04441999999995</v>
      </c>
      <c r="U104" s="57">
        <v>618.04441999999995</v>
      </c>
      <c r="V104" s="57">
        <v>618.04441999999995</v>
      </c>
      <c r="W104" s="57">
        <v>618.04441999999995</v>
      </c>
      <c r="X104" s="57">
        <v>618.04441999999995</v>
      </c>
      <c r="Y104" s="57">
        <v>618.04441999999995</v>
      </c>
      <c r="Z104" s="57">
        <v>618.04441999999995</v>
      </c>
      <c r="AA104" s="57">
        <v>618.04441999999995</v>
      </c>
      <c r="AB104" s="57">
        <v>618.04441999999995</v>
      </c>
      <c r="AC104" s="57">
        <v>618.04441999999995</v>
      </c>
      <c r="AD104" s="57">
        <v>618.04441999999995</v>
      </c>
      <c r="AE104" s="57">
        <v>618.04441999999995</v>
      </c>
      <c r="AF104" s="57">
        <v>618.04441999999995</v>
      </c>
      <c r="AG104" s="57">
        <v>618.04441999999995</v>
      </c>
      <c r="AH104" s="57">
        <v>618.04441999999995</v>
      </c>
      <c r="AI104" s="57">
        <v>618.04441999999995</v>
      </c>
      <c r="AJ104" s="57">
        <v>618.04441999999995</v>
      </c>
      <c r="AK104" s="57">
        <v>618.04441999999995</v>
      </c>
      <c r="AL104" s="57">
        <v>618.04441999999995</v>
      </c>
      <c r="AM104" s="57">
        <v>618.04441999999995</v>
      </c>
      <c r="AN104" s="57">
        <v>618.04441999999995</v>
      </c>
      <c r="AO104" s="57">
        <v>618.04441999999995</v>
      </c>
      <c r="AP104" s="57">
        <v>618.04441999999995</v>
      </c>
      <c r="AQ104" s="57">
        <v>618.04441999999995</v>
      </c>
      <c r="AR104" s="57">
        <v>618.04441999999995</v>
      </c>
      <c r="AS104" s="57">
        <v>618.04441999999995</v>
      </c>
      <c r="AT104" s="57">
        <v>618.04441999999995</v>
      </c>
    </row>
    <row r="105" spans="1:46" x14ac:dyDescent="0.25">
      <c r="A105" s="65">
        <v>2021</v>
      </c>
      <c r="B105" s="65">
        <v>12</v>
      </c>
      <c r="C105" s="75">
        <v>5</v>
      </c>
      <c r="D105" s="64">
        <v>8</v>
      </c>
      <c r="E105" s="5">
        <v>618.04441999999995</v>
      </c>
      <c r="F105" s="57">
        <v>618.04441999999995</v>
      </c>
      <c r="G105" s="57">
        <v>618.04441999999995</v>
      </c>
      <c r="H105" s="57">
        <v>618.04441999999995</v>
      </c>
      <c r="I105" s="57">
        <v>618.04441999999995</v>
      </c>
      <c r="J105" s="57">
        <v>618.04441999999995</v>
      </c>
      <c r="K105" s="57">
        <v>618.04441999999995</v>
      </c>
      <c r="L105" s="57">
        <v>618.04441999999995</v>
      </c>
      <c r="M105" s="57">
        <v>618.04441999999995</v>
      </c>
      <c r="N105" s="57">
        <v>618.04441999999995</v>
      </c>
      <c r="O105" s="57">
        <v>618.04441999999995</v>
      </c>
      <c r="P105" s="57">
        <v>618.04441999999995</v>
      </c>
      <c r="Q105" s="57">
        <v>618.04441999999995</v>
      </c>
      <c r="R105" s="57">
        <v>618.04441999999995</v>
      </c>
      <c r="S105" s="57">
        <v>618.04441999999995</v>
      </c>
      <c r="T105" s="57">
        <v>618.04441999999995</v>
      </c>
      <c r="U105" s="57">
        <v>618.04441999999995</v>
      </c>
      <c r="V105" s="57">
        <v>618.04441999999995</v>
      </c>
      <c r="W105" s="57">
        <v>618.04441999999995</v>
      </c>
      <c r="X105" s="57">
        <v>618.04441999999995</v>
      </c>
      <c r="Y105" s="57">
        <v>618.04441999999995</v>
      </c>
      <c r="Z105" s="57">
        <v>618.04441999999995</v>
      </c>
      <c r="AA105" s="57">
        <v>618.04441999999995</v>
      </c>
      <c r="AB105" s="57">
        <v>618.04441999999995</v>
      </c>
      <c r="AC105" s="57">
        <v>618.04441999999995</v>
      </c>
      <c r="AD105" s="57">
        <v>618.04441999999995</v>
      </c>
      <c r="AE105" s="57">
        <v>618.04441999999995</v>
      </c>
      <c r="AF105" s="57">
        <v>618.04441999999995</v>
      </c>
      <c r="AG105" s="57">
        <v>618.04441999999995</v>
      </c>
      <c r="AH105" s="57">
        <v>618.04441999999995</v>
      </c>
      <c r="AI105" s="57">
        <v>618.04441999999995</v>
      </c>
      <c r="AJ105" s="57">
        <v>618.04441999999995</v>
      </c>
      <c r="AK105" s="57">
        <v>618.04441999999995</v>
      </c>
      <c r="AL105" s="57">
        <v>618.04441999999995</v>
      </c>
      <c r="AM105" s="57">
        <v>618.04441999999995</v>
      </c>
      <c r="AN105" s="57">
        <v>618.04441999999995</v>
      </c>
      <c r="AO105" s="57">
        <v>618.04441999999995</v>
      </c>
      <c r="AP105" s="57">
        <v>618.04441999999995</v>
      </c>
      <c r="AQ105" s="57">
        <v>618.04441999999995</v>
      </c>
      <c r="AR105" s="57">
        <v>618.04441999999995</v>
      </c>
      <c r="AS105" s="57">
        <v>618.04441999999995</v>
      </c>
      <c r="AT105" s="57">
        <v>618.04441999999995</v>
      </c>
    </row>
    <row r="106" spans="1:46" x14ac:dyDescent="0.25">
      <c r="A106" s="65">
        <v>2021</v>
      </c>
      <c r="B106" s="65">
        <v>12</v>
      </c>
      <c r="C106" s="75">
        <v>5</v>
      </c>
      <c r="D106" s="64">
        <v>9</v>
      </c>
      <c r="E106" s="5">
        <v>618.04441999999995</v>
      </c>
      <c r="F106" s="57">
        <v>618.04441999999995</v>
      </c>
      <c r="G106" s="57">
        <v>618.04441999999995</v>
      </c>
      <c r="H106" s="57">
        <v>618.04441999999995</v>
      </c>
      <c r="I106" s="57">
        <v>618.04441999999995</v>
      </c>
      <c r="J106" s="57">
        <v>618.04441999999995</v>
      </c>
      <c r="K106" s="57">
        <v>618.04441999999995</v>
      </c>
      <c r="L106" s="57">
        <v>618.04441999999995</v>
      </c>
      <c r="M106" s="57">
        <v>618.04441999999995</v>
      </c>
      <c r="N106" s="57">
        <v>618.04441999999995</v>
      </c>
      <c r="O106" s="57">
        <v>618.04441999999995</v>
      </c>
      <c r="P106" s="57">
        <v>618.04441999999995</v>
      </c>
      <c r="Q106" s="57">
        <v>618.04441999999995</v>
      </c>
      <c r="R106" s="57">
        <v>618.04441999999995</v>
      </c>
      <c r="S106" s="57">
        <v>618.04441999999995</v>
      </c>
      <c r="T106" s="57">
        <v>618.04441999999995</v>
      </c>
      <c r="U106" s="57">
        <v>618.04441999999995</v>
      </c>
      <c r="V106" s="57">
        <v>618.04441999999995</v>
      </c>
      <c r="W106" s="57">
        <v>618.04441999999995</v>
      </c>
      <c r="X106" s="57">
        <v>618.04441999999995</v>
      </c>
      <c r="Y106" s="57">
        <v>618.04441999999995</v>
      </c>
      <c r="Z106" s="57">
        <v>618.04441999999995</v>
      </c>
      <c r="AA106" s="57">
        <v>618.04441999999995</v>
      </c>
      <c r="AB106" s="57">
        <v>618.04441999999995</v>
      </c>
      <c r="AC106" s="57">
        <v>618.04441999999995</v>
      </c>
      <c r="AD106" s="57">
        <v>618.04441999999995</v>
      </c>
      <c r="AE106" s="57">
        <v>618.04441999999995</v>
      </c>
      <c r="AF106" s="57">
        <v>618.04441999999995</v>
      </c>
      <c r="AG106" s="57">
        <v>618.04441999999995</v>
      </c>
      <c r="AH106" s="57">
        <v>618.04441999999995</v>
      </c>
      <c r="AI106" s="57">
        <v>618.04441999999995</v>
      </c>
      <c r="AJ106" s="57">
        <v>618.04441999999995</v>
      </c>
      <c r="AK106" s="57">
        <v>618.04441999999995</v>
      </c>
      <c r="AL106" s="57">
        <v>618.04441999999995</v>
      </c>
      <c r="AM106" s="57">
        <v>618.04441999999995</v>
      </c>
      <c r="AN106" s="57">
        <v>618.04441999999995</v>
      </c>
      <c r="AO106" s="57">
        <v>618.04441999999995</v>
      </c>
      <c r="AP106" s="57">
        <v>618.04441999999995</v>
      </c>
      <c r="AQ106" s="57">
        <v>618.04441999999995</v>
      </c>
      <c r="AR106" s="57">
        <v>618.04441999999995</v>
      </c>
      <c r="AS106" s="57">
        <v>618.04441999999995</v>
      </c>
      <c r="AT106" s="57">
        <v>618.04441999999995</v>
      </c>
    </row>
    <row r="107" spans="1:46" x14ac:dyDescent="0.25">
      <c r="A107" s="65">
        <v>2021</v>
      </c>
      <c r="B107" s="65">
        <v>12</v>
      </c>
      <c r="C107" s="75">
        <v>5</v>
      </c>
      <c r="D107" s="64">
        <v>10</v>
      </c>
      <c r="E107" s="5">
        <v>618.04441999999995</v>
      </c>
      <c r="F107" s="57">
        <v>618.04441999999995</v>
      </c>
      <c r="G107" s="57">
        <v>618.04441999999995</v>
      </c>
      <c r="H107" s="57">
        <v>618.04441999999995</v>
      </c>
      <c r="I107" s="57">
        <v>618.04441999999995</v>
      </c>
      <c r="J107" s="57">
        <v>618.04441999999995</v>
      </c>
      <c r="K107" s="57">
        <v>618.04441999999995</v>
      </c>
      <c r="L107" s="57">
        <v>618.04441999999995</v>
      </c>
      <c r="M107" s="57">
        <v>618.04441999999995</v>
      </c>
      <c r="N107" s="57">
        <v>618.04441999999995</v>
      </c>
      <c r="O107" s="57">
        <v>618.04441999999995</v>
      </c>
      <c r="P107" s="57">
        <v>618.04441999999995</v>
      </c>
      <c r="Q107" s="57">
        <v>618.04441999999995</v>
      </c>
      <c r="R107" s="57">
        <v>618.04441999999995</v>
      </c>
      <c r="S107" s="57">
        <v>618.04441999999995</v>
      </c>
      <c r="T107" s="57">
        <v>618.04441999999995</v>
      </c>
      <c r="U107" s="57">
        <v>618.04441999999995</v>
      </c>
      <c r="V107" s="57">
        <v>618.04441999999995</v>
      </c>
      <c r="W107" s="57">
        <v>618.04441999999995</v>
      </c>
      <c r="X107" s="57">
        <v>618.04441999999995</v>
      </c>
      <c r="Y107" s="57">
        <v>618.04441999999995</v>
      </c>
      <c r="Z107" s="57">
        <v>618.04441999999995</v>
      </c>
      <c r="AA107" s="57">
        <v>618.04441999999995</v>
      </c>
      <c r="AB107" s="57">
        <v>618.04441999999995</v>
      </c>
      <c r="AC107" s="57">
        <v>618.04441999999995</v>
      </c>
      <c r="AD107" s="57">
        <v>618.04441999999995</v>
      </c>
      <c r="AE107" s="57">
        <v>618.04441999999995</v>
      </c>
      <c r="AF107" s="57">
        <v>618.04441999999995</v>
      </c>
      <c r="AG107" s="57">
        <v>618.04441999999995</v>
      </c>
      <c r="AH107" s="57">
        <v>618.04441999999995</v>
      </c>
      <c r="AI107" s="57">
        <v>618.04441999999995</v>
      </c>
      <c r="AJ107" s="57">
        <v>618.04441999999995</v>
      </c>
      <c r="AK107" s="57">
        <v>618.04441999999995</v>
      </c>
      <c r="AL107" s="57">
        <v>618.04441999999995</v>
      </c>
      <c r="AM107" s="57">
        <v>618.04441999999995</v>
      </c>
      <c r="AN107" s="57">
        <v>618.04441999999995</v>
      </c>
      <c r="AO107" s="57">
        <v>618.04441999999995</v>
      </c>
      <c r="AP107" s="57">
        <v>618.04441999999995</v>
      </c>
      <c r="AQ107" s="57">
        <v>618.04441999999995</v>
      </c>
      <c r="AR107" s="57">
        <v>618.04441999999995</v>
      </c>
      <c r="AS107" s="57">
        <v>618.04441999999995</v>
      </c>
      <c r="AT107" s="57">
        <v>618.04441999999995</v>
      </c>
    </row>
    <row r="108" spans="1:46" x14ac:dyDescent="0.25">
      <c r="A108" s="65">
        <v>2021</v>
      </c>
      <c r="B108" s="65">
        <v>12</v>
      </c>
      <c r="C108" s="75">
        <v>5</v>
      </c>
      <c r="D108" s="64">
        <v>11</v>
      </c>
      <c r="E108" s="5">
        <v>618.04441999999995</v>
      </c>
      <c r="F108" s="57">
        <v>618.04441999999995</v>
      </c>
      <c r="G108" s="57">
        <v>618.04441999999995</v>
      </c>
      <c r="H108" s="57">
        <v>618.04441999999995</v>
      </c>
      <c r="I108" s="57">
        <v>618.04441999999995</v>
      </c>
      <c r="J108" s="57">
        <v>618.04441999999995</v>
      </c>
      <c r="K108" s="57">
        <v>618.04441999999995</v>
      </c>
      <c r="L108" s="57">
        <v>618.04441999999995</v>
      </c>
      <c r="M108" s="57">
        <v>618.04441999999995</v>
      </c>
      <c r="N108" s="57">
        <v>618.04441999999995</v>
      </c>
      <c r="O108" s="57">
        <v>618.04441999999995</v>
      </c>
      <c r="P108" s="57">
        <v>618.04441999999995</v>
      </c>
      <c r="Q108" s="57">
        <v>618.04441999999995</v>
      </c>
      <c r="R108" s="57">
        <v>618.04441999999995</v>
      </c>
      <c r="S108" s="57">
        <v>618.04441999999995</v>
      </c>
      <c r="T108" s="57">
        <v>618.04441999999995</v>
      </c>
      <c r="U108" s="57">
        <v>618.04441999999995</v>
      </c>
      <c r="V108" s="57">
        <v>618.04441999999995</v>
      </c>
      <c r="W108" s="57">
        <v>618.04441999999995</v>
      </c>
      <c r="X108" s="57">
        <v>618.04441999999995</v>
      </c>
      <c r="Y108" s="57">
        <v>618.04441999999995</v>
      </c>
      <c r="Z108" s="57">
        <v>618.04441999999995</v>
      </c>
      <c r="AA108" s="57">
        <v>618.04441999999995</v>
      </c>
      <c r="AB108" s="57">
        <v>618.04441999999995</v>
      </c>
      <c r="AC108" s="57">
        <v>618.04441999999995</v>
      </c>
      <c r="AD108" s="57">
        <v>618.04441999999995</v>
      </c>
      <c r="AE108" s="57">
        <v>618.04441999999995</v>
      </c>
      <c r="AF108" s="57">
        <v>618.04441999999995</v>
      </c>
      <c r="AG108" s="57">
        <v>618.04441999999995</v>
      </c>
      <c r="AH108" s="57">
        <v>618.04441999999995</v>
      </c>
      <c r="AI108" s="57">
        <v>618.04441999999995</v>
      </c>
      <c r="AJ108" s="57">
        <v>618.04441999999995</v>
      </c>
      <c r="AK108" s="57">
        <v>618.04441999999995</v>
      </c>
      <c r="AL108" s="57">
        <v>618.04441999999995</v>
      </c>
      <c r="AM108" s="57">
        <v>618.04441999999995</v>
      </c>
      <c r="AN108" s="57">
        <v>618.04441999999995</v>
      </c>
      <c r="AO108" s="57">
        <v>618.04441999999995</v>
      </c>
      <c r="AP108" s="57">
        <v>618.04441999999995</v>
      </c>
      <c r="AQ108" s="57">
        <v>618.04441999999995</v>
      </c>
      <c r="AR108" s="57">
        <v>618.04441999999995</v>
      </c>
      <c r="AS108" s="57">
        <v>618.04441999999995</v>
      </c>
      <c r="AT108" s="57">
        <v>618.04441999999995</v>
      </c>
    </row>
    <row r="109" spans="1:46" x14ac:dyDescent="0.25">
      <c r="A109" s="65">
        <v>2021</v>
      </c>
      <c r="B109" s="65">
        <v>12</v>
      </c>
      <c r="C109" s="75">
        <v>5</v>
      </c>
      <c r="D109" s="64">
        <v>12</v>
      </c>
      <c r="E109" s="5">
        <v>618.04441999999995</v>
      </c>
      <c r="F109" s="57">
        <v>618.04441999999995</v>
      </c>
      <c r="G109" s="57">
        <v>618.04441999999995</v>
      </c>
      <c r="H109" s="57">
        <v>618.04441999999995</v>
      </c>
      <c r="I109" s="57">
        <v>618.04441999999995</v>
      </c>
      <c r="J109" s="57">
        <v>618.04441999999995</v>
      </c>
      <c r="K109" s="57">
        <v>618.04441999999995</v>
      </c>
      <c r="L109" s="57">
        <v>618.04441999999995</v>
      </c>
      <c r="M109" s="57">
        <v>618.04441999999995</v>
      </c>
      <c r="N109" s="57">
        <v>618.04441999999995</v>
      </c>
      <c r="O109" s="57">
        <v>618.04441999999995</v>
      </c>
      <c r="P109" s="57">
        <v>618.04441999999995</v>
      </c>
      <c r="Q109" s="57">
        <v>618.04441999999995</v>
      </c>
      <c r="R109" s="57">
        <v>618.04441999999995</v>
      </c>
      <c r="S109" s="57">
        <v>618.04441999999995</v>
      </c>
      <c r="T109" s="57">
        <v>618.04441999999995</v>
      </c>
      <c r="U109" s="57">
        <v>618.04441999999995</v>
      </c>
      <c r="V109" s="57">
        <v>618.04441999999995</v>
      </c>
      <c r="W109" s="57">
        <v>618.04441999999995</v>
      </c>
      <c r="X109" s="57">
        <v>618.04441999999995</v>
      </c>
      <c r="Y109" s="57">
        <v>618.04441999999995</v>
      </c>
      <c r="Z109" s="57">
        <v>618.04441999999995</v>
      </c>
      <c r="AA109" s="57">
        <v>618.04441999999995</v>
      </c>
      <c r="AB109" s="57">
        <v>618.04441999999995</v>
      </c>
      <c r="AC109" s="57">
        <v>618.04441999999995</v>
      </c>
      <c r="AD109" s="57">
        <v>618.04441999999995</v>
      </c>
      <c r="AE109" s="57">
        <v>618.04441999999995</v>
      </c>
      <c r="AF109" s="57">
        <v>618.04441999999995</v>
      </c>
      <c r="AG109" s="57">
        <v>618.04441999999995</v>
      </c>
      <c r="AH109" s="57">
        <v>618.04441999999995</v>
      </c>
      <c r="AI109" s="57">
        <v>618.04441999999995</v>
      </c>
      <c r="AJ109" s="57">
        <v>618.04441999999995</v>
      </c>
      <c r="AK109" s="57">
        <v>618.04441999999995</v>
      </c>
      <c r="AL109" s="57">
        <v>618.04441999999995</v>
      </c>
      <c r="AM109" s="57">
        <v>618.04441999999995</v>
      </c>
      <c r="AN109" s="57">
        <v>618.04441999999995</v>
      </c>
      <c r="AO109" s="57">
        <v>618.04441999999995</v>
      </c>
      <c r="AP109" s="57">
        <v>618.04441999999995</v>
      </c>
      <c r="AQ109" s="57">
        <v>618.04441999999995</v>
      </c>
      <c r="AR109" s="57">
        <v>618.04441999999995</v>
      </c>
      <c r="AS109" s="57">
        <v>618.04441999999995</v>
      </c>
      <c r="AT109" s="57">
        <v>618.04441999999995</v>
      </c>
    </row>
    <row r="110" spans="1:46" x14ac:dyDescent="0.25">
      <c r="A110" s="65">
        <v>2021</v>
      </c>
      <c r="B110" s="65">
        <v>12</v>
      </c>
      <c r="C110" s="75">
        <v>5</v>
      </c>
      <c r="D110" s="64">
        <v>13</v>
      </c>
      <c r="E110" s="5">
        <v>618.04441999999995</v>
      </c>
      <c r="F110" s="57">
        <v>618.04441999999995</v>
      </c>
      <c r="G110" s="57">
        <v>618.04441999999995</v>
      </c>
      <c r="H110" s="57">
        <v>618.04441999999995</v>
      </c>
      <c r="I110" s="57">
        <v>618.04441999999995</v>
      </c>
      <c r="J110" s="57">
        <v>618.04441999999995</v>
      </c>
      <c r="K110" s="57">
        <v>618.04441999999995</v>
      </c>
      <c r="L110" s="57">
        <v>618.04441999999995</v>
      </c>
      <c r="M110" s="57">
        <v>618.04441999999995</v>
      </c>
      <c r="N110" s="57">
        <v>618.04441999999995</v>
      </c>
      <c r="O110" s="57">
        <v>618.04441999999995</v>
      </c>
      <c r="P110" s="57">
        <v>618.04441999999995</v>
      </c>
      <c r="Q110" s="57">
        <v>618.04441999999995</v>
      </c>
      <c r="R110" s="57">
        <v>618.04441999999995</v>
      </c>
      <c r="S110" s="57">
        <v>618.04441999999995</v>
      </c>
      <c r="T110" s="57">
        <v>618.04441999999995</v>
      </c>
      <c r="U110" s="57">
        <v>618.04441999999995</v>
      </c>
      <c r="V110" s="57">
        <v>618.04441999999995</v>
      </c>
      <c r="W110" s="57">
        <v>618.04441999999995</v>
      </c>
      <c r="X110" s="57">
        <v>618.04441999999995</v>
      </c>
      <c r="Y110" s="57">
        <v>618.04441999999995</v>
      </c>
      <c r="Z110" s="57">
        <v>618.04441999999995</v>
      </c>
      <c r="AA110" s="57">
        <v>618.04441999999995</v>
      </c>
      <c r="AB110" s="57">
        <v>618.04441999999995</v>
      </c>
      <c r="AC110" s="57">
        <v>618.04441999999995</v>
      </c>
      <c r="AD110" s="57">
        <v>618.04441999999995</v>
      </c>
      <c r="AE110" s="57">
        <v>618.04441999999995</v>
      </c>
      <c r="AF110" s="57">
        <v>618.04441999999995</v>
      </c>
      <c r="AG110" s="57">
        <v>618.04441999999995</v>
      </c>
      <c r="AH110" s="57">
        <v>618.04441999999995</v>
      </c>
      <c r="AI110" s="57">
        <v>618.04441999999995</v>
      </c>
      <c r="AJ110" s="57">
        <v>618.04441999999995</v>
      </c>
      <c r="AK110" s="57">
        <v>618.04441999999995</v>
      </c>
      <c r="AL110" s="57">
        <v>618.04441999999995</v>
      </c>
      <c r="AM110" s="57">
        <v>618.04441999999995</v>
      </c>
      <c r="AN110" s="57">
        <v>618.04441999999995</v>
      </c>
      <c r="AO110" s="57">
        <v>618.04441999999995</v>
      </c>
      <c r="AP110" s="57">
        <v>618.04441999999995</v>
      </c>
      <c r="AQ110" s="57">
        <v>618.04441999999995</v>
      </c>
      <c r="AR110" s="57">
        <v>618.04441999999995</v>
      </c>
      <c r="AS110" s="57">
        <v>618.04441999999995</v>
      </c>
      <c r="AT110" s="57">
        <v>618.04441999999995</v>
      </c>
    </row>
    <row r="111" spans="1:46" x14ac:dyDescent="0.25">
      <c r="A111" s="65">
        <v>2021</v>
      </c>
      <c r="B111" s="65">
        <v>12</v>
      </c>
      <c r="C111" s="75">
        <v>5</v>
      </c>
      <c r="D111" s="64">
        <v>14</v>
      </c>
      <c r="E111" s="5">
        <v>618.04441999999995</v>
      </c>
      <c r="F111" s="57">
        <v>618.04441999999995</v>
      </c>
      <c r="G111" s="57">
        <v>618.04441999999995</v>
      </c>
      <c r="H111" s="57">
        <v>618.04441999999995</v>
      </c>
      <c r="I111" s="57">
        <v>618.04441999999995</v>
      </c>
      <c r="J111" s="57">
        <v>618.04441999999995</v>
      </c>
      <c r="K111" s="57">
        <v>618.04441999999995</v>
      </c>
      <c r="L111" s="57">
        <v>618.04441999999995</v>
      </c>
      <c r="M111" s="57">
        <v>618.04441999999995</v>
      </c>
      <c r="N111" s="57">
        <v>618.04441999999995</v>
      </c>
      <c r="O111" s="57">
        <v>618.04441999999995</v>
      </c>
      <c r="P111" s="57">
        <v>618.04441999999995</v>
      </c>
      <c r="Q111" s="57">
        <v>618.04441999999995</v>
      </c>
      <c r="R111" s="57">
        <v>618.04441999999995</v>
      </c>
      <c r="S111" s="57">
        <v>618.04441999999995</v>
      </c>
      <c r="T111" s="57">
        <v>618.04441999999995</v>
      </c>
      <c r="U111" s="57">
        <v>618.04441999999995</v>
      </c>
      <c r="V111" s="57">
        <v>618.04441999999995</v>
      </c>
      <c r="W111" s="57">
        <v>618.04441999999995</v>
      </c>
      <c r="X111" s="57">
        <v>618.04441999999995</v>
      </c>
      <c r="Y111" s="57">
        <v>618.04441999999995</v>
      </c>
      <c r="Z111" s="57">
        <v>618.04441999999995</v>
      </c>
      <c r="AA111" s="57">
        <v>618.04441999999995</v>
      </c>
      <c r="AB111" s="57">
        <v>618.04441999999995</v>
      </c>
      <c r="AC111" s="57">
        <v>618.04441999999995</v>
      </c>
      <c r="AD111" s="57">
        <v>618.04441999999995</v>
      </c>
      <c r="AE111" s="57">
        <v>618.04441999999995</v>
      </c>
      <c r="AF111" s="57">
        <v>618.04441999999995</v>
      </c>
      <c r="AG111" s="57">
        <v>618.04441999999995</v>
      </c>
      <c r="AH111" s="57">
        <v>618.04441999999995</v>
      </c>
      <c r="AI111" s="57">
        <v>618.04441999999995</v>
      </c>
      <c r="AJ111" s="57">
        <v>618.04441999999995</v>
      </c>
      <c r="AK111" s="57">
        <v>618.04441999999995</v>
      </c>
      <c r="AL111" s="57">
        <v>618.04441999999995</v>
      </c>
      <c r="AM111" s="57">
        <v>618.04441999999995</v>
      </c>
      <c r="AN111" s="57">
        <v>618.04441999999995</v>
      </c>
      <c r="AO111" s="57">
        <v>618.04441999999995</v>
      </c>
      <c r="AP111" s="57">
        <v>618.04441999999995</v>
      </c>
      <c r="AQ111" s="57">
        <v>618.04441999999995</v>
      </c>
      <c r="AR111" s="57">
        <v>618.04441999999995</v>
      </c>
      <c r="AS111" s="57">
        <v>618.04441999999995</v>
      </c>
      <c r="AT111" s="57">
        <v>618.04441999999995</v>
      </c>
    </row>
    <row r="112" spans="1:46" x14ac:dyDescent="0.25">
      <c r="A112" s="65">
        <v>2021</v>
      </c>
      <c r="B112" s="65">
        <v>12</v>
      </c>
      <c r="C112" s="75">
        <v>5</v>
      </c>
      <c r="D112" s="64">
        <v>15</v>
      </c>
      <c r="E112" s="5">
        <v>618.04441999999995</v>
      </c>
      <c r="F112" s="57">
        <v>618.04441999999995</v>
      </c>
      <c r="G112" s="57">
        <v>618.04441999999995</v>
      </c>
      <c r="H112" s="57">
        <v>618.04441999999995</v>
      </c>
      <c r="I112" s="57">
        <v>618.04441999999995</v>
      </c>
      <c r="J112" s="57">
        <v>618.04441999999995</v>
      </c>
      <c r="K112" s="57">
        <v>618.04441999999995</v>
      </c>
      <c r="L112" s="57">
        <v>618.04441999999995</v>
      </c>
      <c r="M112" s="57">
        <v>618.04441999999995</v>
      </c>
      <c r="N112" s="57">
        <v>618.04441999999995</v>
      </c>
      <c r="O112" s="57">
        <v>618.04441999999995</v>
      </c>
      <c r="P112" s="57">
        <v>618.04441999999995</v>
      </c>
      <c r="Q112" s="57">
        <v>618.04441999999995</v>
      </c>
      <c r="R112" s="57">
        <v>618.04441999999995</v>
      </c>
      <c r="S112" s="57">
        <v>618.04441999999995</v>
      </c>
      <c r="T112" s="57">
        <v>618.04441999999995</v>
      </c>
      <c r="U112" s="57">
        <v>618.04441999999995</v>
      </c>
      <c r="V112" s="57">
        <v>618.04441999999995</v>
      </c>
      <c r="W112" s="57">
        <v>618.04441999999995</v>
      </c>
      <c r="X112" s="57">
        <v>618.04441999999995</v>
      </c>
      <c r="Y112" s="57">
        <v>618.04441999999995</v>
      </c>
      <c r="Z112" s="57">
        <v>618.04441999999995</v>
      </c>
      <c r="AA112" s="57">
        <v>618.04441999999995</v>
      </c>
      <c r="AB112" s="57">
        <v>618.04441999999995</v>
      </c>
      <c r="AC112" s="57">
        <v>618.04441999999995</v>
      </c>
      <c r="AD112" s="57">
        <v>618.04441999999995</v>
      </c>
      <c r="AE112" s="57">
        <v>618.04441999999995</v>
      </c>
      <c r="AF112" s="57">
        <v>618.04441999999995</v>
      </c>
      <c r="AG112" s="57">
        <v>618.04441999999995</v>
      </c>
      <c r="AH112" s="57">
        <v>618.04441999999995</v>
      </c>
      <c r="AI112" s="57">
        <v>618.04441999999995</v>
      </c>
      <c r="AJ112" s="57">
        <v>618.04441999999995</v>
      </c>
      <c r="AK112" s="57">
        <v>618.04441999999995</v>
      </c>
      <c r="AL112" s="57">
        <v>618.04441999999995</v>
      </c>
      <c r="AM112" s="57">
        <v>618.04441999999995</v>
      </c>
      <c r="AN112" s="57">
        <v>618.04441999999995</v>
      </c>
      <c r="AO112" s="57">
        <v>618.04441999999995</v>
      </c>
      <c r="AP112" s="57">
        <v>618.04441999999995</v>
      </c>
      <c r="AQ112" s="57">
        <v>618.04441999999995</v>
      </c>
      <c r="AR112" s="57">
        <v>618.04441999999995</v>
      </c>
      <c r="AS112" s="57">
        <v>618.04441999999995</v>
      </c>
      <c r="AT112" s="57">
        <v>618.04441999999995</v>
      </c>
    </row>
    <row r="113" spans="1:46" x14ac:dyDescent="0.25">
      <c r="A113" s="65">
        <v>2021</v>
      </c>
      <c r="B113" s="65">
        <v>12</v>
      </c>
      <c r="C113" s="75">
        <v>5</v>
      </c>
      <c r="D113" s="64">
        <v>16</v>
      </c>
      <c r="E113" s="5">
        <v>618.04441999999995</v>
      </c>
      <c r="F113" s="57">
        <v>618.04441999999995</v>
      </c>
      <c r="G113" s="57">
        <v>618.04441999999995</v>
      </c>
      <c r="H113" s="57">
        <v>618.04441999999995</v>
      </c>
      <c r="I113" s="57">
        <v>618.04441999999995</v>
      </c>
      <c r="J113" s="57">
        <v>618.04441999999995</v>
      </c>
      <c r="K113" s="57">
        <v>618.04441999999995</v>
      </c>
      <c r="L113" s="57">
        <v>618.04441999999995</v>
      </c>
      <c r="M113" s="57">
        <v>618.04441999999995</v>
      </c>
      <c r="N113" s="57">
        <v>618.04441999999995</v>
      </c>
      <c r="O113" s="57">
        <v>618.04441999999995</v>
      </c>
      <c r="P113" s="57">
        <v>618.04441999999995</v>
      </c>
      <c r="Q113" s="57">
        <v>618.04441999999995</v>
      </c>
      <c r="R113" s="57">
        <v>618.04441999999995</v>
      </c>
      <c r="S113" s="57">
        <v>618.04441999999995</v>
      </c>
      <c r="T113" s="57">
        <v>618.04441999999995</v>
      </c>
      <c r="U113" s="57">
        <v>618.04441999999995</v>
      </c>
      <c r="V113" s="57">
        <v>618.04441999999995</v>
      </c>
      <c r="W113" s="57">
        <v>618.04441999999995</v>
      </c>
      <c r="X113" s="57">
        <v>618.04441999999995</v>
      </c>
      <c r="Y113" s="57">
        <v>618.04441999999995</v>
      </c>
      <c r="Z113" s="57">
        <v>618.04441999999995</v>
      </c>
      <c r="AA113" s="57">
        <v>618.04441999999995</v>
      </c>
      <c r="AB113" s="57">
        <v>618.04441999999995</v>
      </c>
      <c r="AC113" s="57">
        <v>618.04441999999995</v>
      </c>
      <c r="AD113" s="57">
        <v>618.04441999999995</v>
      </c>
      <c r="AE113" s="57">
        <v>618.04441999999995</v>
      </c>
      <c r="AF113" s="57">
        <v>618.04441999999995</v>
      </c>
      <c r="AG113" s="57">
        <v>618.04441999999995</v>
      </c>
      <c r="AH113" s="57">
        <v>618.04441999999995</v>
      </c>
      <c r="AI113" s="57">
        <v>618.04441999999995</v>
      </c>
      <c r="AJ113" s="57">
        <v>618.04441999999995</v>
      </c>
      <c r="AK113" s="57">
        <v>618.04441999999995</v>
      </c>
      <c r="AL113" s="57">
        <v>618.04441999999995</v>
      </c>
      <c r="AM113" s="57">
        <v>618.04441999999995</v>
      </c>
      <c r="AN113" s="57">
        <v>618.04441999999995</v>
      </c>
      <c r="AO113" s="57">
        <v>618.04441999999995</v>
      </c>
      <c r="AP113" s="57">
        <v>618.04441999999995</v>
      </c>
      <c r="AQ113" s="57">
        <v>618.04441999999995</v>
      </c>
      <c r="AR113" s="57">
        <v>618.04441999999995</v>
      </c>
      <c r="AS113" s="57">
        <v>618.04441999999995</v>
      </c>
      <c r="AT113" s="57">
        <v>618.04441999999995</v>
      </c>
    </row>
    <row r="114" spans="1:46" x14ac:dyDescent="0.25">
      <c r="A114" s="65">
        <v>2021</v>
      </c>
      <c r="B114" s="65">
        <v>12</v>
      </c>
      <c r="C114" s="75">
        <v>5</v>
      </c>
      <c r="D114" s="64">
        <v>17</v>
      </c>
      <c r="E114" s="5">
        <v>618.04441999999995</v>
      </c>
      <c r="F114" s="57">
        <v>618.04441999999995</v>
      </c>
      <c r="G114" s="57">
        <v>618.04441999999995</v>
      </c>
      <c r="H114" s="57">
        <v>618.04441999999995</v>
      </c>
      <c r="I114" s="57">
        <v>618.04441999999995</v>
      </c>
      <c r="J114" s="57">
        <v>618.04441999999995</v>
      </c>
      <c r="K114" s="57">
        <v>618.04441999999995</v>
      </c>
      <c r="L114" s="57">
        <v>618.04441999999995</v>
      </c>
      <c r="M114" s="57">
        <v>618.04441999999995</v>
      </c>
      <c r="N114" s="57">
        <v>618.04441999999995</v>
      </c>
      <c r="O114" s="57">
        <v>618.04441999999995</v>
      </c>
      <c r="P114" s="57">
        <v>618.04441999999995</v>
      </c>
      <c r="Q114" s="57">
        <v>618.04441999999995</v>
      </c>
      <c r="R114" s="57">
        <v>618.04441999999995</v>
      </c>
      <c r="S114" s="57">
        <v>618.04441999999995</v>
      </c>
      <c r="T114" s="57">
        <v>618.04441999999995</v>
      </c>
      <c r="U114" s="57">
        <v>618.04441999999995</v>
      </c>
      <c r="V114" s="57">
        <v>618.04441999999995</v>
      </c>
      <c r="W114" s="57">
        <v>618.04441999999995</v>
      </c>
      <c r="X114" s="57">
        <v>618.04441999999995</v>
      </c>
      <c r="Y114" s="57">
        <v>618.04441999999995</v>
      </c>
      <c r="Z114" s="57">
        <v>618.04441999999995</v>
      </c>
      <c r="AA114" s="57">
        <v>618.04441999999995</v>
      </c>
      <c r="AB114" s="57">
        <v>618.04441999999995</v>
      </c>
      <c r="AC114" s="57">
        <v>618.04441999999995</v>
      </c>
      <c r="AD114" s="57">
        <v>618.04441999999995</v>
      </c>
      <c r="AE114" s="57">
        <v>618.04441999999995</v>
      </c>
      <c r="AF114" s="57">
        <v>618.04441999999995</v>
      </c>
      <c r="AG114" s="57">
        <v>618.04441999999995</v>
      </c>
      <c r="AH114" s="57">
        <v>618.04441999999995</v>
      </c>
      <c r="AI114" s="57">
        <v>618.04441999999995</v>
      </c>
      <c r="AJ114" s="57">
        <v>618.04441999999995</v>
      </c>
      <c r="AK114" s="57">
        <v>618.04441999999995</v>
      </c>
      <c r="AL114" s="57">
        <v>618.04441999999995</v>
      </c>
      <c r="AM114" s="57">
        <v>618.04441999999995</v>
      </c>
      <c r="AN114" s="57">
        <v>618.04441999999995</v>
      </c>
      <c r="AO114" s="57">
        <v>618.04441999999995</v>
      </c>
      <c r="AP114" s="57">
        <v>618.04441999999995</v>
      </c>
      <c r="AQ114" s="57">
        <v>618.04441999999995</v>
      </c>
      <c r="AR114" s="57">
        <v>618.04441999999995</v>
      </c>
      <c r="AS114" s="57">
        <v>618.04441999999995</v>
      </c>
      <c r="AT114" s="57">
        <v>618.04441999999995</v>
      </c>
    </row>
    <row r="115" spans="1:46" x14ac:dyDescent="0.25">
      <c r="A115" s="65">
        <v>2021</v>
      </c>
      <c r="B115" s="65">
        <v>12</v>
      </c>
      <c r="C115" s="75">
        <v>5</v>
      </c>
      <c r="D115" s="64">
        <v>18</v>
      </c>
      <c r="E115" s="5">
        <v>618.04441999999995</v>
      </c>
      <c r="F115" s="57">
        <v>618.04441999999995</v>
      </c>
      <c r="G115" s="57">
        <v>618.04441999999995</v>
      </c>
      <c r="H115" s="57">
        <v>618.04441999999995</v>
      </c>
      <c r="I115" s="57">
        <v>618.04441999999995</v>
      </c>
      <c r="J115" s="57">
        <v>618.04441999999995</v>
      </c>
      <c r="K115" s="57">
        <v>618.04441999999995</v>
      </c>
      <c r="L115" s="57">
        <v>618.04441999999995</v>
      </c>
      <c r="M115" s="57">
        <v>618.04441999999995</v>
      </c>
      <c r="N115" s="57">
        <v>618.04441999999995</v>
      </c>
      <c r="O115" s="57">
        <v>618.04441999999995</v>
      </c>
      <c r="P115" s="57">
        <v>618.04441999999995</v>
      </c>
      <c r="Q115" s="57">
        <v>618.04441999999995</v>
      </c>
      <c r="R115" s="57">
        <v>618.04441999999995</v>
      </c>
      <c r="S115" s="57">
        <v>618.04441999999995</v>
      </c>
      <c r="T115" s="57">
        <v>618.04441999999995</v>
      </c>
      <c r="U115" s="57">
        <v>618.04441999999995</v>
      </c>
      <c r="V115" s="57">
        <v>618.04441999999995</v>
      </c>
      <c r="W115" s="57">
        <v>618.04441999999995</v>
      </c>
      <c r="X115" s="57">
        <v>618.04441999999995</v>
      </c>
      <c r="Y115" s="57">
        <v>618.04441999999995</v>
      </c>
      <c r="Z115" s="57">
        <v>618.04441999999995</v>
      </c>
      <c r="AA115" s="57">
        <v>618.04441999999995</v>
      </c>
      <c r="AB115" s="57">
        <v>618.04441999999995</v>
      </c>
      <c r="AC115" s="57">
        <v>618.04441999999995</v>
      </c>
      <c r="AD115" s="57">
        <v>618.04441999999995</v>
      </c>
      <c r="AE115" s="57">
        <v>618.04441999999995</v>
      </c>
      <c r="AF115" s="57">
        <v>618.04441999999995</v>
      </c>
      <c r="AG115" s="57">
        <v>618.04441999999995</v>
      </c>
      <c r="AH115" s="57">
        <v>618.04441999999995</v>
      </c>
      <c r="AI115" s="57">
        <v>618.04441999999995</v>
      </c>
      <c r="AJ115" s="57">
        <v>618.04441999999995</v>
      </c>
      <c r="AK115" s="57">
        <v>618.04441999999995</v>
      </c>
      <c r="AL115" s="57">
        <v>618.04441999999995</v>
      </c>
      <c r="AM115" s="57">
        <v>618.04441999999995</v>
      </c>
      <c r="AN115" s="57">
        <v>618.04441999999995</v>
      </c>
      <c r="AO115" s="57">
        <v>618.04441999999995</v>
      </c>
      <c r="AP115" s="57">
        <v>618.04441999999995</v>
      </c>
      <c r="AQ115" s="57">
        <v>618.04441999999995</v>
      </c>
      <c r="AR115" s="57">
        <v>618.04441999999995</v>
      </c>
      <c r="AS115" s="57">
        <v>618.04441999999995</v>
      </c>
      <c r="AT115" s="57">
        <v>618.04441999999995</v>
      </c>
    </row>
    <row r="116" spans="1:46" x14ac:dyDescent="0.25">
      <c r="A116" s="65">
        <v>2021</v>
      </c>
      <c r="B116" s="65">
        <v>12</v>
      </c>
      <c r="C116" s="75">
        <v>5</v>
      </c>
      <c r="D116" s="64">
        <v>19</v>
      </c>
      <c r="E116" s="5">
        <v>618.04441999999995</v>
      </c>
      <c r="F116" s="57">
        <v>618.04441999999995</v>
      </c>
      <c r="G116" s="57">
        <v>618.04441999999995</v>
      </c>
      <c r="H116" s="57">
        <v>618.04441999999995</v>
      </c>
      <c r="I116" s="57">
        <v>618.04441999999995</v>
      </c>
      <c r="J116" s="57">
        <v>618.04441999999995</v>
      </c>
      <c r="K116" s="57">
        <v>618.04441999999995</v>
      </c>
      <c r="L116" s="57">
        <v>618.04441999999995</v>
      </c>
      <c r="M116" s="57">
        <v>618.04441999999995</v>
      </c>
      <c r="N116" s="57">
        <v>618.04441999999995</v>
      </c>
      <c r="O116" s="57">
        <v>618.04441999999995</v>
      </c>
      <c r="P116" s="57">
        <v>618.04441999999995</v>
      </c>
      <c r="Q116" s="57">
        <v>618.04441999999995</v>
      </c>
      <c r="R116" s="57">
        <v>618.04441999999995</v>
      </c>
      <c r="S116" s="57">
        <v>618.04441999999995</v>
      </c>
      <c r="T116" s="57">
        <v>618.04441999999995</v>
      </c>
      <c r="U116" s="57">
        <v>618.04441999999995</v>
      </c>
      <c r="V116" s="57">
        <v>618.04441999999995</v>
      </c>
      <c r="W116" s="57">
        <v>618.04441999999995</v>
      </c>
      <c r="X116" s="57">
        <v>618.04441999999995</v>
      </c>
      <c r="Y116" s="57">
        <v>618.04441999999995</v>
      </c>
      <c r="Z116" s="57">
        <v>618.04441999999995</v>
      </c>
      <c r="AA116" s="57">
        <v>618.04441999999995</v>
      </c>
      <c r="AB116" s="57">
        <v>618.04441999999995</v>
      </c>
      <c r="AC116" s="57">
        <v>618.04441999999995</v>
      </c>
      <c r="AD116" s="57">
        <v>618.04441999999995</v>
      </c>
      <c r="AE116" s="57">
        <v>618.04441999999995</v>
      </c>
      <c r="AF116" s="57">
        <v>618.04441999999995</v>
      </c>
      <c r="AG116" s="57">
        <v>618.04441999999995</v>
      </c>
      <c r="AH116" s="57">
        <v>618.04441999999995</v>
      </c>
      <c r="AI116" s="57">
        <v>618.04441999999995</v>
      </c>
      <c r="AJ116" s="57">
        <v>618.04441999999995</v>
      </c>
      <c r="AK116" s="57">
        <v>618.04441999999995</v>
      </c>
      <c r="AL116" s="57">
        <v>618.04441999999995</v>
      </c>
      <c r="AM116" s="57">
        <v>618.04441999999995</v>
      </c>
      <c r="AN116" s="57">
        <v>618.04441999999995</v>
      </c>
      <c r="AO116" s="57">
        <v>618.04441999999995</v>
      </c>
      <c r="AP116" s="57">
        <v>618.04441999999995</v>
      </c>
      <c r="AQ116" s="57">
        <v>618.04441999999995</v>
      </c>
      <c r="AR116" s="57">
        <v>618.04441999999995</v>
      </c>
      <c r="AS116" s="57">
        <v>618.04441999999995</v>
      </c>
      <c r="AT116" s="57">
        <v>618.04441999999995</v>
      </c>
    </row>
    <row r="117" spans="1:46" x14ac:dyDescent="0.25">
      <c r="A117" s="65">
        <v>2021</v>
      </c>
      <c r="B117" s="65">
        <v>12</v>
      </c>
      <c r="C117" s="75">
        <v>5</v>
      </c>
      <c r="D117" s="64">
        <v>20</v>
      </c>
      <c r="E117" s="5">
        <v>618.04441999999995</v>
      </c>
      <c r="F117" s="57">
        <v>618.04441999999995</v>
      </c>
      <c r="G117" s="57">
        <v>618.04441999999995</v>
      </c>
      <c r="H117" s="57">
        <v>618.04441999999995</v>
      </c>
      <c r="I117" s="57">
        <v>618.04441999999995</v>
      </c>
      <c r="J117" s="57">
        <v>618.04441999999995</v>
      </c>
      <c r="K117" s="57">
        <v>618.04441999999995</v>
      </c>
      <c r="L117" s="57">
        <v>618.04441999999995</v>
      </c>
      <c r="M117" s="57">
        <v>618.04441999999995</v>
      </c>
      <c r="N117" s="57">
        <v>618.04441999999995</v>
      </c>
      <c r="O117" s="57">
        <v>618.04441999999995</v>
      </c>
      <c r="P117" s="57">
        <v>618.04441999999995</v>
      </c>
      <c r="Q117" s="57">
        <v>618.04441999999995</v>
      </c>
      <c r="R117" s="57">
        <v>618.04441999999995</v>
      </c>
      <c r="S117" s="57">
        <v>618.04441999999995</v>
      </c>
      <c r="T117" s="57">
        <v>618.04441999999995</v>
      </c>
      <c r="U117" s="57">
        <v>618.04441999999995</v>
      </c>
      <c r="V117" s="57">
        <v>618.04441999999995</v>
      </c>
      <c r="W117" s="57">
        <v>618.04441999999995</v>
      </c>
      <c r="X117" s="57">
        <v>618.04441999999995</v>
      </c>
      <c r="Y117" s="57">
        <v>618.04441999999995</v>
      </c>
      <c r="Z117" s="57">
        <v>618.04441999999995</v>
      </c>
      <c r="AA117" s="57">
        <v>618.04441999999995</v>
      </c>
      <c r="AB117" s="57">
        <v>618.04441999999995</v>
      </c>
      <c r="AC117" s="57">
        <v>618.04441999999995</v>
      </c>
      <c r="AD117" s="57">
        <v>618.04441999999995</v>
      </c>
      <c r="AE117" s="57">
        <v>618.04441999999995</v>
      </c>
      <c r="AF117" s="57">
        <v>618.04441999999995</v>
      </c>
      <c r="AG117" s="57">
        <v>618.04441999999995</v>
      </c>
      <c r="AH117" s="57">
        <v>618.04441999999995</v>
      </c>
      <c r="AI117" s="57">
        <v>618.04441999999995</v>
      </c>
      <c r="AJ117" s="57">
        <v>618.04441999999995</v>
      </c>
      <c r="AK117" s="57">
        <v>618.04441999999995</v>
      </c>
      <c r="AL117" s="57">
        <v>618.04441999999995</v>
      </c>
      <c r="AM117" s="57">
        <v>618.04441999999995</v>
      </c>
      <c r="AN117" s="57">
        <v>618.04441999999995</v>
      </c>
      <c r="AO117" s="57">
        <v>618.04441999999995</v>
      </c>
      <c r="AP117" s="57">
        <v>618.04441999999995</v>
      </c>
      <c r="AQ117" s="57">
        <v>618.04441999999995</v>
      </c>
      <c r="AR117" s="57">
        <v>618.04441999999995</v>
      </c>
      <c r="AS117" s="57">
        <v>618.04441999999995</v>
      </c>
      <c r="AT117" s="57">
        <v>618.04441999999995</v>
      </c>
    </row>
    <row r="118" spans="1:46" x14ac:dyDescent="0.25">
      <c r="A118" s="65">
        <v>2021</v>
      </c>
      <c r="B118" s="65">
        <v>12</v>
      </c>
      <c r="C118" s="75">
        <v>5</v>
      </c>
      <c r="D118" s="64">
        <v>21</v>
      </c>
      <c r="E118" s="5">
        <v>618.04441999999995</v>
      </c>
      <c r="F118" s="57">
        <v>618.04441999999995</v>
      </c>
      <c r="G118" s="57">
        <v>618.04441999999995</v>
      </c>
      <c r="H118" s="57">
        <v>618.04441999999995</v>
      </c>
      <c r="I118" s="57">
        <v>618.04441999999995</v>
      </c>
      <c r="J118" s="57">
        <v>618.04441999999995</v>
      </c>
      <c r="K118" s="57">
        <v>618.04441999999995</v>
      </c>
      <c r="L118" s="57">
        <v>618.04441999999995</v>
      </c>
      <c r="M118" s="57">
        <v>618.04441999999995</v>
      </c>
      <c r="N118" s="57">
        <v>618.04441999999995</v>
      </c>
      <c r="O118" s="57">
        <v>618.04441999999995</v>
      </c>
      <c r="P118" s="57">
        <v>618.04441999999995</v>
      </c>
      <c r="Q118" s="57">
        <v>618.04441999999995</v>
      </c>
      <c r="R118" s="57">
        <v>618.04441999999995</v>
      </c>
      <c r="S118" s="57">
        <v>618.04441999999995</v>
      </c>
      <c r="T118" s="57">
        <v>618.04441999999995</v>
      </c>
      <c r="U118" s="57">
        <v>618.04441999999995</v>
      </c>
      <c r="V118" s="57">
        <v>618.04441999999995</v>
      </c>
      <c r="W118" s="57">
        <v>618.04441999999995</v>
      </c>
      <c r="X118" s="57">
        <v>618.04441999999995</v>
      </c>
      <c r="Y118" s="57">
        <v>618.04441999999995</v>
      </c>
      <c r="Z118" s="57">
        <v>618.04441999999995</v>
      </c>
      <c r="AA118" s="57">
        <v>618.04441999999995</v>
      </c>
      <c r="AB118" s="57">
        <v>618.04441999999995</v>
      </c>
      <c r="AC118" s="57">
        <v>618.04441999999995</v>
      </c>
      <c r="AD118" s="57">
        <v>618.04441999999995</v>
      </c>
      <c r="AE118" s="57">
        <v>618.04441999999995</v>
      </c>
      <c r="AF118" s="57">
        <v>618.04441999999995</v>
      </c>
      <c r="AG118" s="57">
        <v>618.04441999999995</v>
      </c>
      <c r="AH118" s="57">
        <v>618.04441999999995</v>
      </c>
      <c r="AI118" s="57">
        <v>618.04441999999995</v>
      </c>
      <c r="AJ118" s="57">
        <v>618.04441999999995</v>
      </c>
      <c r="AK118" s="57">
        <v>618.04441999999995</v>
      </c>
      <c r="AL118" s="57">
        <v>618.04441999999995</v>
      </c>
      <c r="AM118" s="57">
        <v>618.04441999999995</v>
      </c>
      <c r="AN118" s="57">
        <v>618.04441999999995</v>
      </c>
      <c r="AO118" s="57">
        <v>618.04441999999995</v>
      </c>
      <c r="AP118" s="57">
        <v>618.04441999999995</v>
      </c>
      <c r="AQ118" s="57">
        <v>618.04441999999995</v>
      </c>
      <c r="AR118" s="57">
        <v>618.04441999999995</v>
      </c>
      <c r="AS118" s="57">
        <v>618.04441999999995</v>
      </c>
      <c r="AT118" s="57">
        <v>618.04441999999995</v>
      </c>
    </row>
    <row r="119" spans="1:46" x14ac:dyDescent="0.25">
      <c r="A119" s="65">
        <v>2021</v>
      </c>
      <c r="B119" s="65">
        <v>12</v>
      </c>
      <c r="C119" s="75">
        <v>5</v>
      </c>
      <c r="D119" s="64">
        <v>22</v>
      </c>
      <c r="E119" s="5">
        <v>618.04441999999995</v>
      </c>
      <c r="F119" s="57">
        <v>618.04441999999995</v>
      </c>
      <c r="G119" s="57">
        <v>618.04441999999995</v>
      </c>
      <c r="H119" s="57">
        <v>618.04441999999995</v>
      </c>
      <c r="I119" s="57">
        <v>618.04441999999995</v>
      </c>
      <c r="J119" s="57">
        <v>618.04441999999995</v>
      </c>
      <c r="K119" s="57">
        <v>618.04441999999995</v>
      </c>
      <c r="L119" s="57">
        <v>618.04441999999995</v>
      </c>
      <c r="M119" s="57">
        <v>618.04441999999995</v>
      </c>
      <c r="N119" s="57">
        <v>618.04441999999995</v>
      </c>
      <c r="O119" s="57">
        <v>618.04441999999995</v>
      </c>
      <c r="P119" s="57">
        <v>618.04441999999995</v>
      </c>
      <c r="Q119" s="57">
        <v>618.04441999999995</v>
      </c>
      <c r="R119" s="57">
        <v>618.04441999999995</v>
      </c>
      <c r="S119" s="57">
        <v>618.04441999999995</v>
      </c>
      <c r="T119" s="57">
        <v>618.04441999999995</v>
      </c>
      <c r="U119" s="57">
        <v>618.04441999999995</v>
      </c>
      <c r="V119" s="57">
        <v>618.04441999999995</v>
      </c>
      <c r="W119" s="57">
        <v>618.04441999999995</v>
      </c>
      <c r="X119" s="57">
        <v>618.04441999999995</v>
      </c>
      <c r="Y119" s="57">
        <v>618.04441999999995</v>
      </c>
      <c r="Z119" s="57">
        <v>618.04441999999995</v>
      </c>
      <c r="AA119" s="57">
        <v>618.04441999999995</v>
      </c>
      <c r="AB119" s="57">
        <v>618.04441999999995</v>
      </c>
      <c r="AC119" s="57">
        <v>618.04441999999995</v>
      </c>
      <c r="AD119" s="57">
        <v>618.04441999999995</v>
      </c>
      <c r="AE119" s="57">
        <v>618.04441999999995</v>
      </c>
      <c r="AF119" s="57">
        <v>618.04441999999995</v>
      </c>
      <c r="AG119" s="57">
        <v>618.04441999999995</v>
      </c>
      <c r="AH119" s="57">
        <v>618.04441999999995</v>
      </c>
      <c r="AI119" s="57">
        <v>618.04441999999995</v>
      </c>
      <c r="AJ119" s="57">
        <v>618.04441999999995</v>
      </c>
      <c r="AK119" s="57">
        <v>618.04441999999995</v>
      </c>
      <c r="AL119" s="57">
        <v>618.04441999999995</v>
      </c>
      <c r="AM119" s="57">
        <v>618.04441999999995</v>
      </c>
      <c r="AN119" s="57">
        <v>618.04441999999995</v>
      </c>
      <c r="AO119" s="57">
        <v>618.04441999999995</v>
      </c>
      <c r="AP119" s="57">
        <v>618.04441999999995</v>
      </c>
      <c r="AQ119" s="57">
        <v>618.04441999999995</v>
      </c>
      <c r="AR119" s="57">
        <v>618.04441999999995</v>
      </c>
      <c r="AS119" s="57">
        <v>618.04441999999995</v>
      </c>
      <c r="AT119" s="57">
        <v>618.04441999999995</v>
      </c>
    </row>
    <row r="120" spans="1:46" x14ac:dyDescent="0.25">
      <c r="A120" s="65">
        <v>2021</v>
      </c>
      <c r="B120" s="65">
        <v>12</v>
      </c>
      <c r="C120" s="75">
        <v>5</v>
      </c>
      <c r="D120" s="64">
        <v>23</v>
      </c>
      <c r="E120" s="5">
        <v>618.04441999999995</v>
      </c>
      <c r="F120" s="57">
        <v>618.04441999999995</v>
      </c>
      <c r="G120" s="57">
        <v>618.04441999999995</v>
      </c>
      <c r="H120" s="57">
        <v>618.04441999999995</v>
      </c>
      <c r="I120" s="57">
        <v>618.04441999999995</v>
      </c>
      <c r="J120" s="57">
        <v>618.04441999999995</v>
      </c>
      <c r="K120" s="57">
        <v>618.04441999999995</v>
      </c>
      <c r="L120" s="57">
        <v>618.04441999999995</v>
      </c>
      <c r="M120" s="57">
        <v>618.04441999999995</v>
      </c>
      <c r="N120" s="57">
        <v>618.04441999999995</v>
      </c>
      <c r="O120" s="57">
        <v>618.04441999999995</v>
      </c>
      <c r="P120" s="57">
        <v>618.04441999999995</v>
      </c>
      <c r="Q120" s="57">
        <v>618.04441999999995</v>
      </c>
      <c r="R120" s="57">
        <v>618.04441999999995</v>
      </c>
      <c r="S120" s="57">
        <v>618.04441999999995</v>
      </c>
      <c r="T120" s="57">
        <v>618.04441999999995</v>
      </c>
      <c r="U120" s="57">
        <v>618.04441999999995</v>
      </c>
      <c r="V120" s="57">
        <v>618.04441999999995</v>
      </c>
      <c r="W120" s="57">
        <v>618.04441999999995</v>
      </c>
      <c r="X120" s="57">
        <v>618.04441999999995</v>
      </c>
      <c r="Y120" s="57">
        <v>618.04441999999995</v>
      </c>
      <c r="Z120" s="57">
        <v>618.04441999999995</v>
      </c>
      <c r="AA120" s="57">
        <v>618.04441999999995</v>
      </c>
      <c r="AB120" s="57">
        <v>618.04441999999995</v>
      </c>
      <c r="AC120" s="57">
        <v>618.04441999999995</v>
      </c>
      <c r="AD120" s="57">
        <v>618.04441999999995</v>
      </c>
      <c r="AE120" s="57">
        <v>618.04441999999995</v>
      </c>
      <c r="AF120" s="57">
        <v>618.04441999999995</v>
      </c>
      <c r="AG120" s="57">
        <v>618.04441999999995</v>
      </c>
      <c r="AH120" s="57">
        <v>618.04441999999995</v>
      </c>
      <c r="AI120" s="57">
        <v>618.04441999999995</v>
      </c>
      <c r="AJ120" s="57">
        <v>618.04441999999995</v>
      </c>
      <c r="AK120" s="57">
        <v>618.04441999999995</v>
      </c>
      <c r="AL120" s="57">
        <v>618.04441999999995</v>
      </c>
      <c r="AM120" s="57">
        <v>618.04441999999995</v>
      </c>
      <c r="AN120" s="57">
        <v>618.04441999999995</v>
      </c>
      <c r="AO120" s="57">
        <v>618.04441999999995</v>
      </c>
      <c r="AP120" s="57">
        <v>618.04441999999995</v>
      </c>
      <c r="AQ120" s="57">
        <v>618.04441999999995</v>
      </c>
      <c r="AR120" s="57">
        <v>618.04441999999995</v>
      </c>
      <c r="AS120" s="57">
        <v>618.04441999999995</v>
      </c>
      <c r="AT120" s="57">
        <v>618.04441999999995</v>
      </c>
    </row>
    <row r="121" spans="1:46" x14ac:dyDescent="0.25">
      <c r="A121" s="65">
        <v>2021</v>
      </c>
      <c r="B121" s="65">
        <v>12</v>
      </c>
      <c r="C121" s="75">
        <v>5</v>
      </c>
      <c r="D121" s="64">
        <v>24</v>
      </c>
      <c r="E121" s="5">
        <v>618.04441999999995</v>
      </c>
      <c r="F121" s="57">
        <v>618.04441999999995</v>
      </c>
      <c r="G121" s="57">
        <v>618.04441999999995</v>
      </c>
      <c r="H121" s="57">
        <v>618.04441999999995</v>
      </c>
      <c r="I121" s="57">
        <v>618.04441999999995</v>
      </c>
      <c r="J121" s="57">
        <v>618.04441999999995</v>
      </c>
      <c r="K121" s="57">
        <v>618.04441999999995</v>
      </c>
      <c r="L121" s="57">
        <v>618.04441999999995</v>
      </c>
      <c r="M121" s="57">
        <v>618.04441999999995</v>
      </c>
      <c r="N121" s="57">
        <v>618.04441999999995</v>
      </c>
      <c r="O121" s="57">
        <v>618.04441999999995</v>
      </c>
      <c r="P121" s="57">
        <v>618.04441999999995</v>
      </c>
      <c r="Q121" s="57">
        <v>618.04441999999995</v>
      </c>
      <c r="R121" s="57">
        <v>618.04441999999995</v>
      </c>
      <c r="S121" s="57">
        <v>618.04441999999995</v>
      </c>
      <c r="T121" s="57">
        <v>618.04441999999995</v>
      </c>
      <c r="U121" s="57">
        <v>618.04441999999995</v>
      </c>
      <c r="V121" s="57">
        <v>618.04441999999995</v>
      </c>
      <c r="W121" s="57">
        <v>618.04441999999995</v>
      </c>
      <c r="X121" s="57">
        <v>618.04441999999995</v>
      </c>
      <c r="Y121" s="57">
        <v>618.04441999999995</v>
      </c>
      <c r="Z121" s="57">
        <v>618.04441999999995</v>
      </c>
      <c r="AA121" s="57">
        <v>618.04441999999995</v>
      </c>
      <c r="AB121" s="57">
        <v>618.04441999999995</v>
      </c>
      <c r="AC121" s="57">
        <v>618.04441999999995</v>
      </c>
      <c r="AD121" s="57">
        <v>618.04441999999995</v>
      </c>
      <c r="AE121" s="57">
        <v>618.04441999999995</v>
      </c>
      <c r="AF121" s="57">
        <v>618.04441999999995</v>
      </c>
      <c r="AG121" s="57">
        <v>618.04441999999995</v>
      </c>
      <c r="AH121" s="57">
        <v>618.04441999999995</v>
      </c>
      <c r="AI121" s="57">
        <v>618.04441999999995</v>
      </c>
      <c r="AJ121" s="57">
        <v>618.04441999999995</v>
      </c>
      <c r="AK121" s="57">
        <v>618.04441999999995</v>
      </c>
      <c r="AL121" s="57">
        <v>618.04441999999995</v>
      </c>
      <c r="AM121" s="57">
        <v>618.04441999999995</v>
      </c>
      <c r="AN121" s="57">
        <v>618.04441999999995</v>
      </c>
      <c r="AO121" s="57">
        <v>618.04441999999995</v>
      </c>
      <c r="AP121" s="57">
        <v>618.04441999999995</v>
      </c>
      <c r="AQ121" s="57">
        <v>618.04441999999995</v>
      </c>
      <c r="AR121" s="57">
        <v>618.04441999999995</v>
      </c>
      <c r="AS121" s="57">
        <v>618.04441999999995</v>
      </c>
      <c r="AT121" s="57">
        <v>618.04441999999995</v>
      </c>
    </row>
    <row r="122" spans="1:46" x14ac:dyDescent="0.25">
      <c r="A122" s="65">
        <v>2021</v>
      </c>
      <c r="B122" s="65">
        <v>12</v>
      </c>
      <c r="C122" s="75">
        <v>6</v>
      </c>
      <c r="D122" s="64">
        <v>1</v>
      </c>
      <c r="E122" s="5">
        <v>618.04441999999995</v>
      </c>
      <c r="F122" s="57">
        <v>618.04441999999995</v>
      </c>
      <c r="G122" s="57">
        <v>618.04441999999995</v>
      </c>
      <c r="H122" s="57">
        <v>618.04441999999995</v>
      </c>
      <c r="I122" s="57">
        <v>618.04441999999995</v>
      </c>
      <c r="J122" s="57">
        <v>618.04441999999995</v>
      </c>
      <c r="K122" s="57">
        <v>618.04441999999995</v>
      </c>
      <c r="L122" s="57">
        <v>618.04441999999995</v>
      </c>
      <c r="M122" s="57">
        <v>618.04441999999995</v>
      </c>
      <c r="N122" s="57">
        <v>618.04441999999995</v>
      </c>
      <c r="O122" s="57">
        <v>618.04441999999995</v>
      </c>
      <c r="P122" s="57">
        <v>618.04441999999995</v>
      </c>
      <c r="Q122" s="57">
        <v>618.04441999999995</v>
      </c>
      <c r="R122" s="57">
        <v>618.04441999999995</v>
      </c>
      <c r="S122" s="57">
        <v>618.04441999999995</v>
      </c>
      <c r="T122" s="57">
        <v>618.04441999999995</v>
      </c>
      <c r="U122" s="57">
        <v>618.04441999999995</v>
      </c>
      <c r="V122" s="57">
        <v>618.04441999999995</v>
      </c>
      <c r="W122" s="57">
        <v>618.04441999999995</v>
      </c>
      <c r="X122" s="57">
        <v>618.04441999999995</v>
      </c>
      <c r="Y122" s="57">
        <v>618.04441999999995</v>
      </c>
      <c r="Z122" s="57">
        <v>618.04441999999995</v>
      </c>
      <c r="AA122" s="57">
        <v>618.04441999999995</v>
      </c>
      <c r="AB122" s="57">
        <v>618.04441999999995</v>
      </c>
      <c r="AC122" s="57">
        <v>618.04441999999995</v>
      </c>
      <c r="AD122" s="57">
        <v>618.04441999999995</v>
      </c>
      <c r="AE122" s="57">
        <v>618.04441999999995</v>
      </c>
      <c r="AF122" s="57">
        <v>618.04441999999995</v>
      </c>
      <c r="AG122" s="57">
        <v>618.04441999999995</v>
      </c>
      <c r="AH122" s="57">
        <v>618.04441999999995</v>
      </c>
      <c r="AI122" s="57">
        <v>618.04441999999995</v>
      </c>
      <c r="AJ122" s="57">
        <v>618.04441999999995</v>
      </c>
      <c r="AK122" s="57">
        <v>618.04441999999995</v>
      </c>
      <c r="AL122" s="57">
        <v>618.04441999999995</v>
      </c>
      <c r="AM122" s="57">
        <v>618.04441999999995</v>
      </c>
      <c r="AN122" s="57">
        <v>618.04441999999995</v>
      </c>
      <c r="AO122" s="57">
        <v>618.04441999999995</v>
      </c>
      <c r="AP122" s="57">
        <v>618.04441999999995</v>
      </c>
      <c r="AQ122" s="57">
        <v>618.04441999999995</v>
      </c>
      <c r="AR122" s="57">
        <v>618.04441999999995</v>
      </c>
      <c r="AS122" s="57">
        <v>618.04441999999995</v>
      </c>
      <c r="AT122" s="57">
        <v>618.04441999999995</v>
      </c>
    </row>
    <row r="123" spans="1:46" x14ac:dyDescent="0.25">
      <c r="A123" s="65">
        <v>2021</v>
      </c>
      <c r="B123" s="65">
        <v>12</v>
      </c>
      <c r="C123" s="75">
        <v>6</v>
      </c>
      <c r="D123" s="64">
        <v>2</v>
      </c>
      <c r="E123" s="5">
        <v>618.04441999999995</v>
      </c>
      <c r="F123" s="57">
        <v>618.04441999999995</v>
      </c>
      <c r="G123" s="57">
        <v>618.04441999999995</v>
      </c>
      <c r="H123" s="57">
        <v>618.04441999999995</v>
      </c>
      <c r="I123" s="57">
        <v>618.04441999999995</v>
      </c>
      <c r="J123" s="57">
        <v>618.04441999999995</v>
      </c>
      <c r="K123" s="57">
        <v>618.04441999999995</v>
      </c>
      <c r="L123" s="57">
        <v>618.04441999999995</v>
      </c>
      <c r="M123" s="57">
        <v>618.04441999999995</v>
      </c>
      <c r="N123" s="57">
        <v>618.04441999999995</v>
      </c>
      <c r="O123" s="57">
        <v>618.04441999999995</v>
      </c>
      <c r="P123" s="57">
        <v>618.04441999999995</v>
      </c>
      <c r="Q123" s="57">
        <v>618.04441999999995</v>
      </c>
      <c r="R123" s="57">
        <v>618.04441999999995</v>
      </c>
      <c r="S123" s="57">
        <v>618.04441999999995</v>
      </c>
      <c r="T123" s="57">
        <v>618.04441999999995</v>
      </c>
      <c r="U123" s="57">
        <v>618.04441999999995</v>
      </c>
      <c r="V123" s="57">
        <v>618.04441999999995</v>
      </c>
      <c r="W123" s="57">
        <v>618.04441999999995</v>
      </c>
      <c r="X123" s="57">
        <v>618.04441999999995</v>
      </c>
      <c r="Y123" s="57">
        <v>618.04441999999995</v>
      </c>
      <c r="Z123" s="57">
        <v>618.04441999999995</v>
      </c>
      <c r="AA123" s="57">
        <v>618.04441999999995</v>
      </c>
      <c r="AB123" s="57">
        <v>618.04441999999995</v>
      </c>
      <c r="AC123" s="57">
        <v>618.04441999999995</v>
      </c>
      <c r="AD123" s="57">
        <v>618.04441999999995</v>
      </c>
      <c r="AE123" s="57">
        <v>618.04441999999995</v>
      </c>
      <c r="AF123" s="57">
        <v>618.04441999999995</v>
      </c>
      <c r="AG123" s="57">
        <v>618.04441999999995</v>
      </c>
      <c r="AH123" s="57">
        <v>618.04441999999995</v>
      </c>
      <c r="AI123" s="57">
        <v>618.04441999999995</v>
      </c>
      <c r="AJ123" s="57">
        <v>618.04441999999995</v>
      </c>
      <c r="AK123" s="57">
        <v>618.04441999999995</v>
      </c>
      <c r="AL123" s="57">
        <v>618.04441999999995</v>
      </c>
      <c r="AM123" s="57">
        <v>618.04441999999995</v>
      </c>
      <c r="AN123" s="57">
        <v>618.04441999999995</v>
      </c>
      <c r="AO123" s="57">
        <v>618.04441999999995</v>
      </c>
      <c r="AP123" s="57">
        <v>618.04441999999995</v>
      </c>
      <c r="AQ123" s="57">
        <v>618.04441999999995</v>
      </c>
      <c r="AR123" s="57">
        <v>618.04441999999995</v>
      </c>
      <c r="AS123" s="57">
        <v>618.04441999999995</v>
      </c>
      <c r="AT123" s="57">
        <v>618.04441999999995</v>
      </c>
    </row>
    <row r="124" spans="1:46" x14ac:dyDescent="0.25">
      <c r="A124" s="65">
        <v>2021</v>
      </c>
      <c r="B124" s="65">
        <v>12</v>
      </c>
      <c r="C124" s="75">
        <v>6</v>
      </c>
      <c r="D124" s="64">
        <v>3</v>
      </c>
      <c r="E124" s="5">
        <v>618.04441999999995</v>
      </c>
      <c r="F124" s="57">
        <v>618.04441999999995</v>
      </c>
      <c r="G124" s="57">
        <v>618.04441999999995</v>
      </c>
      <c r="H124" s="57">
        <v>618.04441999999995</v>
      </c>
      <c r="I124" s="57">
        <v>618.04441999999995</v>
      </c>
      <c r="J124" s="57">
        <v>618.04441999999995</v>
      </c>
      <c r="K124" s="57">
        <v>618.04441999999995</v>
      </c>
      <c r="L124" s="57">
        <v>618.04441999999995</v>
      </c>
      <c r="M124" s="57">
        <v>618.04441999999995</v>
      </c>
      <c r="N124" s="57">
        <v>618.04441999999995</v>
      </c>
      <c r="O124" s="57">
        <v>618.04441999999995</v>
      </c>
      <c r="P124" s="57">
        <v>618.04441999999995</v>
      </c>
      <c r="Q124" s="57">
        <v>618.04441999999995</v>
      </c>
      <c r="R124" s="57">
        <v>618.04441999999995</v>
      </c>
      <c r="S124" s="57">
        <v>618.04441999999995</v>
      </c>
      <c r="T124" s="57">
        <v>618.04441999999995</v>
      </c>
      <c r="U124" s="57">
        <v>618.04441999999995</v>
      </c>
      <c r="V124" s="57">
        <v>618.04441999999995</v>
      </c>
      <c r="W124" s="57">
        <v>618.04441999999995</v>
      </c>
      <c r="X124" s="57">
        <v>618.04441999999995</v>
      </c>
      <c r="Y124" s="57">
        <v>618.04441999999995</v>
      </c>
      <c r="Z124" s="57">
        <v>618.04441999999995</v>
      </c>
      <c r="AA124" s="57">
        <v>618.04441999999995</v>
      </c>
      <c r="AB124" s="57">
        <v>618.04441999999995</v>
      </c>
      <c r="AC124" s="57">
        <v>618.04441999999995</v>
      </c>
      <c r="AD124" s="57">
        <v>618.04441999999995</v>
      </c>
      <c r="AE124" s="57">
        <v>618.04441999999995</v>
      </c>
      <c r="AF124" s="57">
        <v>618.04441999999995</v>
      </c>
      <c r="AG124" s="57">
        <v>618.04441999999995</v>
      </c>
      <c r="AH124" s="57">
        <v>618.04441999999995</v>
      </c>
      <c r="AI124" s="57">
        <v>618.04441999999995</v>
      </c>
      <c r="AJ124" s="57">
        <v>618.04441999999995</v>
      </c>
      <c r="AK124" s="57">
        <v>618.04441999999995</v>
      </c>
      <c r="AL124" s="57">
        <v>618.04441999999995</v>
      </c>
      <c r="AM124" s="57">
        <v>618.04441999999995</v>
      </c>
      <c r="AN124" s="57">
        <v>618.04441999999995</v>
      </c>
      <c r="AO124" s="57">
        <v>618.04441999999995</v>
      </c>
      <c r="AP124" s="57">
        <v>618.04441999999995</v>
      </c>
      <c r="AQ124" s="57">
        <v>618.04441999999995</v>
      </c>
      <c r="AR124" s="57">
        <v>618.04441999999995</v>
      </c>
      <c r="AS124" s="57">
        <v>618.04441999999995</v>
      </c>
      <c r="AT124" s="57">
        <v>618.04441999999995</v>
      </c>
    </row>
    <row r="125" spans="1:46" x14ac:dyDescent="0.25">
      <c r="A125" s="65">
        <v>2021</v>
      </c>
      <c r="B125" s="65">
        <v>12</v>
      </c>
      <c r="C125" s="75">
        <v>6</v>
      </c>
      <c r="D125" s="64">
        <v>4</v>
      </c>
      <c r="E125" s="5">
        <v>618.04441999999995</v>
      </c>
      <c r="F125" s="57">
        <v>618.04441999999995</v>
      </c>
      <c r="G125" s="57">
        <v>618.04441999999995</v>
      </c>
      <c r="H125" s="57">
        <v>618.04441999999995</v>
      </c>
      <c r="I125" s="57">
        <v>618.04441999999995</v>
      </c>
      <c r="J125" s="57">
        <v>618.04441999999995</v>
      </c>
      <c r="K125" s="57">
        <v>618.04441999999995</v>
      </c>
      <c r="L125" s="57">
        <v>618.04441999999995</v>
      </c>
      <c r="M125" s="57">
        <v>618.04441999999995</v>
      </c>
      <c r="N125" s="57">
        <v>618.04441999999995</v>
      </c>
      <c r="O125" s="57">
        <v>618.04441999999995</v>
      </c>
      <c r="P125" s="57">
        <v>618.04441999999995</v>
      </c>
      <c r="Q125" s="57">
        <v>618.04441999999995</v>
      </c>
      <c r="R125" s="57">
        <v>618.04441999999995</v>
      </c>
      <c r="S125" s="57">
        <v>618.04441999999995</v>
      </c>
      <c r="T125" s="57">
        <v>618.04441999999995</v>
      </c>
      <c r="U125" s="57">
        <v>618.04441999999995</v>
      </c>
      <c r="V125" s="57">
        <v>618.04441999999995</v>
      </c>
      <c r="W125" s="57">
        <v>618.04441999999995</v>
      </c>
      <c r="X125" s="57">
        <v>618.04441999999995</v>
      </c>
      <c r="Y125" s="57">
        <v>618.04441999999995</v>
      </c>
      <c r="Z125" s="57">
        <v>618.04441999999995</v>
      </c>
      <c r="AA125" s="57">
        <v>618.04441999999995</v>
      </c>
      <c r="AB125" s="57">
        <v>618.04441999999995</v>
      </c>
      <c r="AC125" s="57">
        <v>618.04441999999995</v>
      </c>
      <c r="AD125" s="57">
        <v>618.04441999999995</v>
      </c>
      <c r="AE125" s="57">
        <v>618.04441999999995</v>
      </c>
      <c r="AF125" s="57">
        <v>618.04441999999995</v>
      </c>
      <c r="AG125" s="57">
        <v>618.04441999999995</v>
      </c>
      <c r="AH125" s="57">
        <v>618.04441999999995</v>
      </c>
      <c r="AI125" s="57">
        <v>618.04441999999995</v>
      </c>
      <c r="AJ125" s="57">
        <v>618.04441999999995</v>
      </c>
      <c r="AK125" s="57">
        <v>618.04441999999995</v>
      </c>
      <c r="AL125" s="57">
        <v>618.04441999999995</v>
      </c>
      <c r="AM125" s="57">
        <v>618.04441999999995</v>
      </c>
      <c r="AN125" s="57">
        <v>618.04441999999995</v>
      </c>
      <c r="AO125" s="57">
        <v>618.04441999999995</v>
      </c>
      <c r="AP125" s="57">
        <v>618.04441999999995</v>
      </c>
      <c r="AQ125" s="57">
        <v>618.04441999999995</v>
      </c>
      <c r="AR125" s="57">
        <v>618.04441999999995</v>
      </c>
      <c r="AS125" s="57">
        <v>618.04441999999995</v>
      </c>
      <c r="AT125" s="57">
        <v>618.04441999999995</v>
      </c>
    </row>
    <row r="126" spans="1:46" x14ac:dyDescent="0.25">
      <c r="A126" s="65">
        <v>2021</v>
      </c>
      <c r="B126" s="65">
        <v>12</v>
      </c>
      <c r="C126" s="75">
        <v>6</v>
      </c>
      <c r="D126" s="64">
        <v>5</v>
      </c>
      <c r="E126" s="5">
        <v>618.04441999999995</v>
      </c>
      <c r="F126" s="57">
        <v>618.04441999999995</v>
      </c>
      <c r="G126" s="57">
        <v>618.04441999999995</v>
      </c>
      <c r="H126" s="57">
        <v>618.04441999999995</v>
      </c>
      <c r="I126" s="57">
        <v>618.04441999999995</v>
      </c>
      <c r="J126" s="57">
        <v>618.04441999999995</v>
      </c>
      <c r="K126" s="57">
        <v>618.04441999999995</v>
      </c>
      <c r="L126" s="57">
        <v>618.04441999999995</v>
      </c>
      <c r="M126" s="57">
        <v>618.04441999999995</v>
      </c>
      <c r="N126" s="57">
        <v>618.04441999999995</v>
      </c>
      <c r="O126" s="57">
        <v>618.04441999999995</v>
      </c>
      <c r="P126" s="57">
        <v>618.04441999999995</v>
      </c>
      <c r="Q126" s="57">
        <v>618.04441999999995</v>
      </c>
      <c r="R126" s="57">
        <v>618.04441999999995</v>
      </c>
      <c r="S126" s="57">
        <v>618.04441999999995</v>
      </c>
      <c r="T126" s="57">
        <v>618.04441999999995</v>
      </c>
      <c r="U126" s="57">
        <v>618.04441999999995</v>
      </c>
      <c r="V126" s="57">
        <v>618.04441999999995</v>
      </c>
      <c r="W126" s="57">
        <v>618.04441999999995</v>
      </c>
      <c r="X126" s="57">
        <v>618.04441999999995</v>
      </c>
      <c r="Y126" s="57">
        <v>618.04441999999995</v>
      </c>
      <c r="Z126" s="57">
        <v>618.04441999999995</v>
      </c>
      <c r="AA126" s="57">
        <v>618.04441999999995</v>
      </c>
      <c r="AB126" s="57">
        <v>618.04441999999995</v>
      </c>
      <c r="AC126" s="57">
        <v>618.04441999999995</v>
      </c>
      <c r="AD126" s="57">
        <v>618.04441999999995</v>
      </c>
      <c r="AE126" s="57">
        <v>618.04441999999995</v>
      </c>
      <c r="AF126" s="57">
        <v>618.04441999999995</v>
      </c>
      <c r="AG126" s="57">
        <v>618.04441999999995</v>
      </c>
      <c r="AH126" s="57">
        <v>618.04441999999995</v>
      </c>
      <c r="AI126" s="57">
        <v>618.04441999999995</v>
      </c>
      <c r="AJ126" s="57">
        <v>618.04441999999995</v>
      </c>
      <c r="AK126" s="57">
        <v>618.04441999999995</v>
      </c>
      <c r="AL126" s="57">
        <v>618.04441999999995</v>
      </c>
      <c r="AM126" s="57">
        <v>618.04441999999995</v>
      </c>
      <c r="AN126" s="57">
        <v>618.04441999999995</v>
      </c>
      <c r="AO126" s="57">
        <v>618.04441999999995</v>
      </c>
      <c r="AP126" s="57">
        <v>618.04441999999995</v>
      </c>
      <c r="AQ126" s="57">
        <v>618.04441999999995</v>
      </c>
      <c r="AR126" s="57">
        <v>618.04441999999995</v>
      </c>
      <c r="AS126" s="57">
        <v>618.04441999999995</v>
      </c>
      <c r="AT126" s="57">
        <v>618.04441999999995</v>
      </c>
    </row>
    <row r="127" spans="1:46" x14ac:dyDescent="0.25">
      <c r="A127" s="65">
        <v>2021</v>
      </c>
      <c r="B127" s="65">
        <v>12</v>
      </c>
      <c r="C127" s="75">
        <v>6</v>
      </c>
      <c r="D127" s="64">
        <v>6</v>
      </c>
      <c r="E127" s="5">
        <v>618.04441999999995</v>
      </c>
      <c r="F127" s="57">
        <v>618.04441999999995</v>
      </c>
      <c r="G127" s="57">
        <v>618.04441999999995</v>
      </c>
      <c r="H127" s="57">
        <v>618.04441999999995</v>
      </c>
      <c r="I127" s="57">
        <v>618.04441999999995</v>
      </c>
      <c r="J127" s="57">
        <v>618.04441999999995</v>
      </c>
      <c r="K127" s="57">
        <v>618.04441999999995</v>
      </c>
      <c r="L127" s="57">
        <v>618.04441999999995</v>
      </c>
      <c r="M127" s="57">
        <v>618.04441999999995</v>
      </c>
      <c r="N127" s="57">
        <v>618.04441999999995</v>
      </c>
      <c r="O127" s="57">
        <v>618.04441999999995</v>
      </c>
      <c r="P127" s="57">
        <v>618.04441999999995</v>
      </c>
      <c r="Q127" s="57">
        <v>618.04441999999995</v>
      </c>
      <c r="R127" s="57">
        <v>618.04441999999995</v>
      </c>
      <c r="S127" s="57">
        <v>618.04441999999995</v>
      </c>
      <c r="T127" s="57">
        <v>618.04441999999995</v>
      </c>
      <c r="U127" s="57">
        <v>618.04441999999995</v>
      </c>
      <c r="V127" s="57">
        <v>618.04441999999995</v>
      </c>
      <c r="W127" s="57">
        <v>618.04441999999995</v>
      </c>
      <c r="X127" s="57">
        <v>618.04441999999995</v>
      </c>
      <c r="Y127" s="57">
        <v>618.04441999999995</v>
      </c>
      <c r="Z127" s="57">
        <v>618.04441999999995</v>
      </c>
      <c r="AA127" s="57">
        <v>618.04441999999995</v>
      </c>
      <c r="AB127" s="57">
        <v>618.04441999999995</v>
      </c>
      <c r="AC127" s="57">
        <v>618.04441999999995</v>
      </c>
      <c r="AD127" s="57">
        <v>618.04441999999995</v>
      </c>
      <c r="AE127" s="57">
        <v>618.04441999999995</v>
      </c>
      <c r="AF127" s="57">
        <v>618.04441999999995</v>
      </c>
      <c r="AG127" s="57">
        <v>618.04441999999995</v>
      </c>
      <c r="AH127" s="57">
        <v>618.04441999999995</v>
      </c>
      <c r="AI127" s="57">
        <v>618.04441999999995</v>
      </c>
      <c r="AJ127" s="57">
        <v>618.04441999999995</v>
      </c>
      <c r="AK127" s="57">
        <v>618.04441999999995</v>
      </c>
      <c r="AL127" s="57">
        <v>618.04441999999995</v>
      </c>
      <c r="AM127" s="57">
        <v>618.04441999999995</v>
      </c>
      <c r="AN127" s="57">
        <v>618.04441999999995</v>
      </c>
      <c r="AO127" s="57">
        <v>618.04441999999995</v>
      </c>
      <c r="AP127" s="57">
        <v>618.04441999999995</v>
      </c>
      <c r="AQ127" s="57">
        <v>618.04441999999995</v>
      </c>
      <c r="AR127" s="57">
        <v>618.04441999999995</v>
      </c>
      <c r="AS127" s="57">
        <v>618.04441999999995</v>
      </c>
      <c r="AT127" s="57">
        <v>618.04441999999995</v>
      </c>
    </row>
    <row r="128" spans="1:46" x14ac:dyDescent="0.25">
      <c r="A128" s="65">
        <v>2021</v>
      </c>
      <c r="B128" s="65">
        <v>12</v>
      </c>
      <c r="C128" s="75">
        <v>6</v>
      </c>
      <c r="D128" s="64">
        <v>7</v>
      </c>
      <c r="E128" s="5">
        <v>618.04441999999995</v>
      </c>
      <c r="F128" s="57">
        <v>618.04441999999995</v>
      </c>
      <c r="G128" s="57">
        <v>618.04441999999995</v>
      </c>
      <c r="H128" s="57">
        <v>618.04441999999995</v>
      </c>
      <c r="I128" s="57">
        <v>618.04441999999995</v>
      </c>
      <c r="J128" s="57">
        <v>618.04441999999995</v>
      </c>
      <c r="K128" s="57">
        <v>618.04441999999995</v>
      </c>
      <c r="L128" s="57">
        <v>618.04441999999995</v>
      </c>
      <c r="M128" s="57">
        <v>618.04441999999995</v>
      </c>
      <c r="N128" s="57">
        <v>618.04441999999995</v>
      </c>
      <c r="O128" s="57">
        <v>618.04441999999995</v>
      </c>
      <c r="P128" s="57">
        <v>618.04441999999995</v>
      </c>
      <c r="Q128" s="57">
        <v>618.04441999999995</v>
      </c>
      <c r="R128" s="57">
        <v>618.04441999999995</v>
      </c>
      <c r="S128" s="57">
        <v>618.04441999999995</v>
      </c>
      <c r="T128" s="57">
        <v>618.04441999999995</v>
      </c>
      <c r="U128" s="57">
        <v>618.04441999999995</v>
      </c>
      <c r="V128" s="57">
        <v>618.04441999999995</v>
      </c>
      <c r="W128" s="57">
        <v>618.04441999999995</v>
      </c>
      <c r="X128" s="57">
        <v>618.04441999999995</v>
      </c>
      <c r="Y128" s="57">
        <v>618.04441999999995</v>
      </c>
      <c r="Z128" s="57">
        <v>618.04441999999995</v>
      </c>
      <c r="AA128" s="57">
        <v>618.04441999999995</v>
      </c>
      <c r="AB128" s="57">
        <v>618.04441999999995</v>
      </c>
      <c r="AC128" s="57">
        <v>618.04441999999995</v>
      </c>
      <c r="AD128" s="57">
        <v>618.04441999999995</v>
      </c>
      <c r="AE128" s="57">
        <v>618.04441999999995</v>
      </c>
      <c r="AF128" s="57">
        <v>618.04441999999995</v>
      </c>
      <c r="AG128" s="57">
        <v>618.04441999999995</v>
      </c>
      <c r="AH128" s="57">
        <v>618.04441999999995</v>
      </c>
      <c r="AI128" s="57">
        <v>618.04441999999995</v>
      </c>
      <c r="AJ128" s="57">
        <v>618.04441999999995</v>
      </c>
      <c r="AK128" s="57">
        <v>618.04441999999995</v>
      </c>
      <c r="AL128" s="57">
        <v>618.04441999999995</v>
      </c>
      <c r="AM128" s="57">
        <v>618.04441999999995</v>
      </c>
      <c r="AN128" s="57">
        <v>618.04441999999995</v>
      </c>
      <c r="AO128" s="57">
        <v>618.04441999999995</v>
      </c>
      <c r="AP128" s="57">
        <v>618.04441999999995</v>
      </c>
      <c r="AQ128" s="57">
        <v>618.04441999999995</v>
      </c>
      <c r="AR128" s="57">
        <v>618.04441999999995</v>
      </c>
      <c r="AS128" s="57">
        <v>618.04441999999995</v>
      </c>
      <c r="AT128" s="57">
        <v>618.04441999999995</v>
      </c>
    </row>
    <row r="129" spans="1:46" x14ac:dyDescent="0.25">
      <c r="A129" s="65">
        <v>2021</v>
      </c>
      <c r="B129" s="65">
        <v>12</v>
      </c>
      <c r="C129" s="75">
        <v>6</v>
      </c>
      <c r="D129" s="64">
        <v>8</v>
      </c>
      <c r="E129" s="5">
        <v>618.04441999999995</v>
      </c>
      <c r="F129" s="57">
        <v>618.04441999999995</v>
      </c>
      <c r="G129" s="57">
        <v>618.04441999999995</v>
      </c>
      <c r="H129" s="57">
        <v>618.04441999999995</v>
      </c>
      <c r="I129" s="57">
        <v>618.04441999999995</v>
      </c>
      <c r="J129" s="57">
        <v>618.04441999999995</v>
      </c>
      <c r="K129" s="57">
        <v>618.04441999999995</v>
      </c>
      <c r="L129" s="57">
        <v>618.04441999999995</v>
      </c>
      <c r="M129" s="57">
        <v>618.04441999999995</v>
      </c>
      <c r="N129" s="57">
        <v>618.04441999999995</v>
      </c>
      <c r="O129" s="57">
        <v>618.04441999999995</v>
      </c>
      <c r="P129" s="57">
        <v>618.04441999999995</v>
      </c>
      <c r="Q129" s="57">
        <v>618.04441999999995</v>
      </c>
      <c r="R129" s="57">
        <v>618.04441999999995</v>
      </c>
      <c r="S129" s="57">
        <v>618.04441999999995</v>
      </c>
      <c r="T129" s="57">
        <v>618.04441999999995</v>
      </c>
      <c r="U129" s="57">
        <v>618.04441999999995</v>
      </c>
      <c r="V129" s="57">
        <v>618.04441999999995</v>
      </c>
      <c r="W129" s="57">
        <v>618.04441999999995</v>
      </c>
      <c r="X129" s="57">
        <v>618.04441999999995</v>
      </c>
      <c r="Y129" s="57">
        <v>618.04441999999995</v>
      </c>
      <c r="Z129" s="57">
        <v>618.04441999999995</v>
      </c>
      <c r="AA129" s="57">
        <v>618.04441999999995</v>
      </c>
      <c r="AB129" s="57">
        <v>618.04441999999995</v>
      </c>
      <c r="AC129" s="57">
        <v>618.04441999999995</v>
      </c>
      <c r="AD129" s="57">
        <v>618.04441999999995</v>
      </c>
      <c r="AE129" s="57">
        <v>618.04441999999995</v>
      </c>
      <c r="AF129" s="57">
        <v>618.04441999999995</v>
      </c>
      <c r="AG129" s="57">
        <v>618.04441999999995</v>
      </c>
      <c r="AH129" s="57">
        <v>618.04441999999995</v>
      </c>
      <c r="AI129" s="57">
        <v>618.04441999999995</v>
      </c>
      <c r="AJ129" s="57">
        <v>618.04441999999995</v>
      </c>
      <c r="AK129" s="57">
        <v>618.04441999999995</v>
      </c>
      <c r="AL129" s="57">
        <v>618.04441999999995</v>
      </c>
      <c r="AM129" s="57">
        <v>618.04441999999995</v>
      </c>
      <c r="AN129" s="57">
        <v>618.04441999999995</v>
      </c>
      <c r="AO129" s="57">
        <v>618.04441999999995</v>
      </c>
      <c r="AP129" s="57">
        <v>618.04441999999995</v>
      </c>
      <c r="AQ129" s="57">
        <v>618.04441999999995</v>
      </c>
      <c r="AR129" s="57">
        <v>618.04441999999995</v>
      </c>
      <c r="AS129" s="57">
        <v>618.04441999999995</v>
      </c>
      <c r="AT129" s="57">
        <v>618.04441999999995</v>
      </c>
    </row>
    <row r="130" spans="1:46" x14ac:dyDescent="0.25">
      <c r="A130" s="65">
        <v>2021</v>
      </c>
      <c r="B130" s="65">
        <v>12</v>
      </c>
      <c r="C130" s="75">
        <v>6</v>
      </c>
      <c r="D130" s="64">
        <v>9</v>
      </c>
      <c r="E130" s="5">
        <v>618.04441999999995</v>
      </c>
      <c r="F130" s="57">
        <v>618.04441999999995</v>
      </c>
      <c r="G130" s="57">
        <v>618.04441999999995</v>
      </c>
      <c r="H130" s="57">
        <v>618.04441999999995</v>
      </c>
      <c r="I130" s="57">
        <v>618.04441999999995</v>
      </c>
      <c r="J130" s="57">
        <v>618.04441999999995</v>
      </c>
      <c r="K130" s="57">
        <v>618.04441999999995</v>
      </c>
      <c r="L130" s="57">
        <v>618.04441999999995</v>
      </c>
      <c r="M130" s="57">
        <v>618.04441999999995</v>
      </c>
      <c r="N130" s="57">
        <v>618.04441999999995</v>
      </c>
      <c r="O130" s="57">
        <v>618.04441999999995</v>
      </c>
      <c r="P130" s="57">
        <v>618.04441999999995</v>
      </c>
      <c r="Q130" s="57">
        <v>618.04441999999995</v>
      </c>
      <c r="R130" s="57">
        <v>618.04441999999995</v>
      </c>
      <c r="S130" s="57">
        <v>618.04441999999995</v>
      </c>
      <c r="T130" s="57">
        <v>618.04441999999995</v>
      </c>
      <c r="U130" s="57">
        <v>618.04441999999995</v>
      </c>
      <c r="V130" s="57">
        <v>618.04441999999995</v>
      </c>
      <c r="W130" s="57">
        <v>618.04441999999995</v>
      </c>
      <c r="X130" s="57">
        <v>618.04441999999995</v>
      </c>
      <c r="Y130" s="57">
        <v>618.04441999999995</v>
      </c>
      <c r="Z130" s="57">
        <v>618.04441999999995</v>
      </c>
      <c r="AA130" s="57">
        <v>618.04441999999995</v>
      </c>
      <c r="AB130" s="57">
        <v>618.04441999999995</v>
      </c>
      <c r="AC130" s="57">
        <v>618.04441999999995</v>
      </c>
      <c r="AD130" s="57">
        <v>618.04441999999995</v>
      </c>
      <c r="AE130" s="57">
        <v>618.04441999999995</v>
      </c>
      <c r="AF130" s="57">
        <v>618.04441999999995</v>
      </c>
      <c r="AG130" s="57">
        <v>618.04441999999995</v>
      </c>
      <c r="AH130" s="57">
        <v>618.04441999999995</v>
      </c>
      <c r="AI130" s="57">
        <v>618.04441999999995</v>
      </c>
      <c r="AJ130" s="57">
        <v>618.04441999999995</v>
      </c>
      <c r="AK130" s="57">
        <v>618.04441999999995</v>
      </c>
      <c r="AL130" s="57">
        <v>618.04441999999995</v>
      </c>
      <c r="AM130" s="57">
        <v>618.04441999999995</v>
      </c>
      <c r="AN130" s="57">
        <v>618.04441999999995</v>
      </c>
      <c r="AO130" s="57">
        <v>618.04441999999995</v>
      </c>
      <c r="AP130" s="57">
        <v>618.04441999999995</v>
      </c>
      <c r="AQ130" s="57">
        <v>618.04441999999995</v>
      </c>
      <c r="AR130" s="57">
        <v>618.04441999999995</v>
      </c>
      <c r="AS130" s="57">
        <v>618.04441999999995</v>
      </c>
      <c r="AT130" s="57">
        <v>618.04441999999995</v>
      </c>
    </row>
    <row r="131" spans="1:46" x14ac:dyDescent="0.25">
      <c r="A131" s="65">
        <v>2021</v>
      </c>
      <c r="B131" s="65">
        <v>12</v>
      </c>
      <c r="C131" s="75">
        <v>6</v>
      </c>
      <c r="D131" s="64">
        <v>10</v>
      </c>
      <c r="E131" s="5">
        <v>618.04441999999995</v>
      </c>
      <c r="F131" s="57">
        <v>618.04441999999995</v>
      </c>
      <c r="G131" s="57">
        <v>618.04441999999995</v>
      </c>
      <c r="H131" s="57">
        <v>618.04441999999995</v>
      </c>
      <c r="I131" s="57">
        <v>618.04441999999995</v>
      </c>
      <c r="J131" s="57">
        <v>618.04441999999995</v>
      </c>
      <c r="K131" s="57">
        <v>618.04441999999995</v>
      </c>
      <c r="L131" s="57">
        <v>618.04441999999995</v>
      </c>
      <c r="M131" s="57">
        <v>618.04441999999995</v>
      </c>
      <c r="N131" s="57">
        <v>618.04441999999995</v>
      </c>
      <c r="O131" s="57">
        <v>618.04441999999995</v>
      </c>
      <c r="P131" s="57">
        <v>618.04441999999995</v>
      </c>
      <c r="Q131" s="57">
        <v>618.04441999999995</v>
      </c>
      <c r="R131" s="57">
        <v>618.04441999999995</v>
      </c>
      <c r="S131" s="57">
        <v>618.04441999999995</v>
      </c>
      <c r="T131" s="57">
        <v>618.04441999999995</v>
      </c>
      <c r="U131" s="57">
        <v>618.04441999999995</v>
      </c>
      <c r="V131" s="57">
        <v>618.04441999999995</v>
      </c>
      <c r="W131" s="57">
        <v>618.04441999999995</v>
      </c>
      <c r="X131" s="57">
        <v>618.04441999999995</v>
      </c>
      <c r="Y131" s="57">
        <v>618.04441999999995</v>
      </c>
      <c r="Z131" s="57">
        <v>618.04441999999995</v>
      </c>
      <c r="AA131" s="57">
        <v>618.04441999999995</v>
      </c>
      <c r="AB131" s="57">
        <v>618.04441999999995</v>
      </c>
      <c r="AC131" s="57">
        <v>618.04441999999995</v>
      </c>
      <c r="AD131" s="57">
        <v>618.04441999999995</v>
      </c>
      <c r="AE131" s="57">
        <v>618.04441999999995</v>
      </c>
      <c r="AF131" s="57">
        <v>618.04441999999995</v>
      </c>
      <c r="AG131" s="57">
        <v>618.04441999999995</v>
      </c>
      <c r="AH131" s="57">
        <v>618.04441999999995</v>
      </c>
      <c r="AI131" s="57">
        <v>618.04441999999995</v>
      </c>
      <c r="AJ131" s="57">
        <v>618.04441999999995</v>
      </c>
      <c r="AK131" s="57">
        <v>618.04441999999995</v>
      </c>
      <c r="AL131" s="57">
        <v>618.04441999999995</v>
      </c>
      <c r="AM131" s="57">
        <v>618.04441999999995</v>
      </c>
      <c r="AN131" s="57">
        <v>618.04441999999995</v>
      </c>
      <c r="AO131" s="57">
        <v>618.04441999999995</v>
      </c>
      <c r="AP131" s="57">
        <v>618.04441999999995</v>
      </c>
      <c r="AQ131" s="57">
        <v>618.04441999999995</v>
      </c>
      <c r="AR131" s="57">
        <v>618.04441999999995</v>
      </c>
      <c r="AS131" s="57">
        <v>618.04441999999995</v>
      </c>
      <c r="AT131" s="57">
        <v>618.04441999999995</v>
      </c>
    </row>
    <row r="132" spans="1:46" x14ac:dyDescent="0.25">
      <c r="A132" s="65">
        <v>2021</v>
      </c>
      <c r="B132" s="65">
        <v>12</v>
      </c>
      <c r="C132" s="75">
        <v>6</v>
      </c>
      <c r="D132" s="64">
        <v>11</v>
      </c>
      <c r="E132" s="5">
        <v>618.04441999999995</v>
      </c>
      <c r="F132" s="57">
        <v>618.04441999999995</v>
      </c>
      <c r="G132" s="57">
        <v>618.04441999999995</v>
      </c>
      <c r="H132" s="57">
        <v>618.04441999999995</v>
      </c>
      <c r="I132" s="57">
        <v>618.04441999999995</v>
      </c>
      <c r="J132" s="57">
        <v>618.04441999999995</v>
      </c>
      <c r="K132" s="57">
        <v>618.04441999999995</v>
      </c>
      <c r="L132" s="57">
        <v>618.04441999999995</v>
      </c>
      <c r="M132" s="57">
        <v>618.04441999999995</v>
      </c>
      <c r="N132" s="57">
        <v>618.04441999999995</v>
      </c>
      <c r="O132" s="57">
        <v>618.04441999999995</v>
      </c>
      <c r="P132" s="57">
        <v>618.04441999999995</v>
      </c>
      <c r="Q132" s="57">
        <v>618.04441999999995</v>
      </c>
      <c r="R132" s="57">
        <v>618.04441999999995</v>
      </c>
      <c r="S132" s="57">
        <v>618.04441999999995</v>
      </c>
      <c r="T132" s="57">
        <v>618.04441999999995</v>
      </c>
      <c r="U132" s="57">
        <v>618.04441999999995</v>
      </c>
      <c r="V132" s="57">
        <v>618.04441999999995</v>
      </c>
      <c r="W132" s="57">
        <v>618.04441999999995</v>
      </c>
      <c r="X132" s="57">
        <v>618.04441999999995</v>
      </c>
      <c r="Y132" s="57">
        <v>618.04441999999995</v>
      </c>
      <c r="Z132" s="57">
        <v>618.04441999999995</v>
      </c>
      <c r="AA132" s="57">
        <v>618.04441999999995</v>
      </c>
      <c r="AB132" s="57">
        <v>618.04441999999995</v>
      </c>
      <c r="AC132" s="57">
        <v>618.04441999999995</v>
      </c>
      <c r="AD132" s="57">
        <v>618.04441999999995</v>
      </c>
      <c r="AE132" s="57">
        <v>618.04441999999995</v>
      </c>
      <c r="AF132" s="57">
        <v>618.04441999999995</v>
      </c>
      <c r="AG132" s="57">
        <v>618.04441999999995</v>
      </c>
      <c r="AH132" s="57">
        <v>618.04441999999995</v>
      </c>
      <c r="AI132" s="57">
        <v>618.04441999999995</v>
      </c>
      <c r="AJ132" s="57">
        <v>618.04441999999995</v>
      </c>
      <c r="AK132" s="57">
        <v>618.04441999999995</v>
      </c>
      <c r="AL132" s="57">
        <v>618.04441999999995</v>
      </c>
      <c r="AM132" s="57">
        <v>618.04441999999995</v>
      </c>
      <c r="AN132" s="57">
        <v>618.04441999999995</v>
      </c>
      <c r="AO132" s="57">
        <v>618.04441999999995</v>
      </c>
      <c r="AP132" s="57">
        <v>618.04441999999995</v>
      </c>
      <c r="AQ132" s="57">
        <v>618.04441999999995</v>
      </c>
      <c r="AR132" s="57">
        <v>618.04441999999995</v>
      </c>
      <c r="AS132" s="57">
        <v>618.04441999999995</v>
      </c>
      <c r="AT132" s="57">
        <v>618.04441999999995</v>
      </c>
    </row>
    <row r="133" spans="1:46" x14ac:dyDescent="0.25">
      <c r="A133" s="65">
        <v>2021</v>
      </c>
      <c r="B133" s="65">
        <v>12</v>
      </c>
      <c r="C133" s="75">
        <v>6</v>
      </c>
      <c r="D133" s="64">
        <v>12</v>
      </c>
      <c r="E133" s="5">
        <v>618.04441999999995</v>
      </c>
      <c r="F133" s="57">
        <v>618.04441999999995</v>
      </c>
      <c r="G133" s="57">
        <v>618.04441999999995</v>
      </c>
      <c r="H133" s="57">
        <v>618.04441999999995</v>
      </c>
      <c r="I133" s="57">
        <v>618.04441999999995</v>
      </c>
      <c r="J133" s="57">
        <v>618.04441999999995</v>
      </c>
      <c r="K133" s="57">
        <v>618.04441999999995</v>
      </c>
      <c r="L133" s="57">
        <v>618.04441999999995</v>
      </c>
      <c r="M133" s="57">
        <v>618.04441999999995</v>
      </c>
      <c r="N133" s="57">
        <v>618.04441999999995</v>
      </c>
      <c r="O133" s="57">
        <v>618.04441999999995</v>
      </c>
      <c r="P133" s="57">
        <v>618.04441999999995</v>
      </c>
      <c r="Q133" s="57">
        <v>618.04441999999995</v>
      </c>
      <c r="R133" s="57">
        <v>618.04441999999995</v>
      </c>
      <c r="S133" s="57">
        <v>618.04441999999995</v>
      </c>
      <c r="T133" s="57">
        <v>618.04441999999995</v>
      </c>
      <c r="U133" s="57">
        <v>618.04441999999995</v>
      </c>
      <c r="V133" s="57">
        <v>618.04441999999995</v>
      </c>
      <c r="W133" s="57">
        <v>618.04441999999995</v>
      </c>
      <c r="X133" s="57">
        <v>618.04441999999995</v>
      </c>
      <c r="Y133" s="57">
        <v>618.04441999999995</v>
      </c>
      <c r="Z133" s="57">
        <v>618.04441999999995</v>
      </c>
      <c r="AA133" s="57">
        <v>618.04441999999995</v>
      </c>
      <c r="AB133" s="57">
        <v>618.04441999999995</v>
      </c>
      <c r="AC133" s="57">
        <v>618.04441999999995</v>
      </c>
      <c r="AD133" s="57">
        <v>618.04441999999995</v>
      </c>
      <c r="AE133" s="57">
        <v>618.04441999999995</v>
      </c>
      <c r="AF133" s="57">
        <v>618.04441999999995</v>
      </c>
      <c r="AG133" s="57">
        <v>618.04441999999995</v>
      </c>
      <c r="AH133" s="57">
        <v>618.04441999999995</v>
      </c>
      <c r="AI133" s="57">
        <v>618.04441999999995</v>
      </c>
      <c r="AJ133" s="57">
        <v>618.04441999999995</v>
      </c>
      <c r="AK133" s="57">
        <v>618.04441999999995</v>
      </c>
      <c r="AL133" s="57">
        <v>618.04441999999995</v>
      </c>
      <c r="AM133" s="57">
        <v>618.04441999999995</v>
      </c>
      <c r="AN133" s="57">
        <v>618.04441999999995</v>
      </c>
      <c r="AO133" s="57">
        <v>618.04441999999995</v>
      </c>
      <c r="AP133" s="57">
        <v>618.04441999999995</v>
      </c>
      <c r="AQ133" s="57">
        <v>618.04441999999995</v>
      </c>
      <c r="AR133" s="57">
        <v>618.04441999999995</v>
      </c>
      <c r="AS133" s="57">
        <v>618.04441999999995</v>
      </c>
      <c r="AT133" s="57">
        <v>618.04441999999995</v>
      </c>
    </row>
    <row r="134" spans="1:46" x14ac:dyDescent="0.25">
      <c r="A134" s="65">
        <v>2021</v>
      </c>
      <c r="B134" s="65">
        <v>12</v>
      </c>
      <c r="C134" s="75">
        <v>6</v>
      </c>
      <c r="D134" s="64">
        <v>13</v>
      </c>
      <c r="E134" s="5">
        <v>618.04441999999995</v>
      </c>
      <c r="F134" s="57">
        <v>618.04441999999995</v>
      </c>
      <c r="G134" s="57">
        <v>618.04441999999995</v>
      </c>
      <c r="H134" s="57">
        <v>618.04441999999995</v>
      </c>
      <c r="I134" s="57">
        <v>618.04441999999995</v>
      </c>
      <c r="J134" s="57">
        <v>618.04441999999995</v>
      </c>
      <c r="K134" s="57">
        <v>618.04441999999995</v>
      </c>
      <c r="L134" s="57">
        <v>618.04441999999995</v>
      </c>
      <c r="M134" s="57">
        <v>618.04441999999995</v>
      </c>
      <c r="N134" s="57">
        <v>618.04441999999995</v>
      </c>
      <c r="O134" s="57">
        <v>618.04441999999995</v>
      </c>
      <c r="P134" s="57">
        <v>618.04441999999995</v>
      </c>
      <c r="Q134" s="57">
        <v>618.04441999999995</v>
      </c>
      <c r="R134" s="57">
        <v>618.04441999999995</v>
      </c>
      <c r="S134" s="57">
        <v>618.04441999999995</v>
      </c>
      <c r="T134" s="57">
        <v>618.04441999999995</v>
      </c>
      <c r="U134" s="57">
        <v>618.04441999999995</v>
      </c>
      <c r="V134" s="57">
        <v>618.04441999999995</v>
      </c>
      <c r="W134" s="57">
        <v>618.04441999999995</v>
      </c>
      <c r="X134" s="57">
        <v>618.04441999999995</v>
      </c>
      <c r="Y134" s="57">
        <v>618.04441999999995</v>
      </c>
      <c r="Z134" s="57">
        <v>618.04441999999995</v>
      </c>
      <c r="AA134" s="57">
        <v>618.04441999999995</v>
      </c>
      <c r="AB134" s="57">
        <v>618.04441999999995</v>
      </c>
      <c r="AC134" s="57">
        <v>618.04441999999995</v>
      </c>
      <c r="AD134" s="57">
        <v>618.04441999999995</v>
      </c>
      <c r="AE134" s="57">
        <v>618.04441999999995</v>
      </c>
      <c r="AF134" s="57">
        <v>618.04441999999995</v>
      </c>
      <c r="AG134" s="57">
        <v>618.04441999999995</v>
      </c>
      <c r="AH134" s="57">
        <v>618.04441999999995</v>
      </c>
      <c r="AI134" s="57">
        <v>618.04441999999995</v>
      </c>
      <c r="AJ134" s="57">
        <v>618.04441999999995</v>
      </c>
      <c r="AK134" s="57">
        <v>618.04441999999995</v>
      </c>
      <c r="AL134" s="57">
        <v>618.04441999999995</v>
      </c>
      <c r="AM134" s="57">
        <v>618.04441999999995</v>
      </c>
      <c r="AN134" s="57">
        <v>618.04441999999995</v>
      </c>
      <c r="AO134" s="57">
        <v>618.04441999999995</v>
      </c>
      <c r="AP134" s="57">
        <v>618.04441999999995</v>
      </c>
      <c r="AQ134" s="57">
        <v>618.04441999999995</v>
      </c>
      <c r="AR134" s="57">
        <v>618.04441999999995</v>
      </c>
      <c r="AS134" s="57">
        <v>618.04441999999995</v>
      </c>
      <c r="AT134" s="57">
        <v>618.04441999999995</v>
      </c>
    </row>
    <row r="135" spans="1:46" x14ac:dyDescent="0.25">
      <c r="A135" s="65">
        <v>2021</v>
      </c>
      <c r="B135" s="65">
        <v>12</v>
      </c>
      <c r="C135" s="75">
        <v>6</v>
      </c>
      <c r="D135" s="64">
        <v>14</v>
      </c>
      <c r="E135" s="5">
        <v>618.04441999999995</v>
      </c>
      <c r="F135" s="57">
        <v>618.04441999999995</v>
      </c>
      <c r="G135" s="57">
        <v>618.04441999999995</v>
      </c>
      <c r="H135" s="57">
        <v>618.04441999999995</v>
      </c>
      <c r="I135" s="57">
        <v>618.04441999999995</v>
      </c>
      <c r="J135" s="57">
        <v>618.04441999999995</v>
      </c>
      <c r="K135" s="57">
        <v>618.04441999999995</v>
      </c>
      <c r="L135" s="57">
        <v>618.04441999999995</v>
      </c>
      <c r="M135" s="57">
        <v>618.04441999999995</v>
      </c>
      <c r="N135" s="57">
        <v>618.04441999999995</v>
      </c>
      <c r="O135" s="57">
        <v>618.04441999999995</v>
      </c>
      <c r="P135" s="57">
        <v>618.04441999999995</v>
      </c>
      <c r="Q135" s="57">
        <v>618.04441999999995</v>
      </c>
      <c r="R135" s="57">
        <v>618.04441999999995</v>
      </c>
      <c r="S135" s="57">
        <v>618.04441999999995</v>
      </c>
      <c r="T135" s="57">
        <v>618.04441999999995</v>
      </c>
      <c r="U135" s="57">
        <v>618.04441999999995</v>
      </c>
      <c r="V135" s="57">
        <v>618.04441999999995</v>
      </c>
      <c r="W135" s="57">
        <v>618.04441999999995</v>
      </c>
      <c r="X135" s="57">
        <v>618.04441999999995</v>
      </c>
      <c r="Y135" s="57">
        <v>618.04441999999995</v>
      </c>
      <c r="Z135" s="57">
        <v>618.04441999999995</v>
      </c>
      <c r="AA135" s="57">
        <v>618.04441999999995</v>
      </c>
      <c r="AB135" s="57">
        <v>618.04441999999995</v>
      </c>
      <c r="AC135" s="57">
        <v>618.04441999999995</v>
      </c>
      <c r="AD135" s="57">
        <v>618.04441999999995</v>
      </c>
      <c r="AE135" s="57">
        <v>618.04441999999995</v>
      </c>
      <c r="AF135" s="57">
        <v>618.04441999999995</v>
      </c>
      <c r="AG135" s="57">
        <v>618.04441999999995</v>
      </c>
      <c r="AH135" s="57">
        <v>618.04441999999995</v>
      </c>
      <c r="AI135" s="57">
        <v>618.04441999999995</v>
      </c>
      <c r="AJ135" s="57">
        <v>618.04441999999995</v>
      </c>
      <c r="AK135" s="57">
        <v>618.04441999999995</v>
      </c>
      <c r="AL135" s="57">
        <v>618.04441999999995</v>
      </c>
      <c r="AM135" s="57">
        <v>618.04441999999995</v>
      </c>
      <c r="AN135" s="57">
        <v>618.04441999999995</v>
      </c>
      <c r="AO135" s="57">
        <v>618.04441999999995</v>
      </c>
      <c r="AP135" s="57">
        <v>618.04441999999995</v>
      </c>
      <c r="AQ135" s="57">
        <v>618.04441999999995</v>
      </c>
      <c r="AR135" s="57">
        <v>618.04441999999995</v>
      </c>
      <c r="AS135" s="57">
        <v>618.04441999999995</v>
      </c>
      <c r="AT135" s="57">
        <v>618.04441999999995</v>
      </c>
    </row>
    <row r="136" spans="1:46" x14ac:dyDescent="0.25">
      <c r="A136" s="65">
        <v>2021</v>
      </c>
      <c r="B136" s="65">
        <v>12</v>
      </c>
      <c r="C136" s="75">
        <v>6</v>
      </c>
      <c r="D136" s="64">
        <v>15</v>
      </c>
      <c r="E136" s="5">
        <v>618.04441999999995</v>
      </c>
      <c r="F136" s="57">
        <v>618.04441999999995</v>
      </c>
      <c r="G136" s="57">
        <v>618.04441999999995</v>
      </c>
      <c r="H136" s="57">
        <v>618.04441999999995</v>
      </c>
      <c r="I136" s="57">
        <v>618.04441999999995</v>
      </c>
      <c r="J136" s="57">
        <v>618.04441999999995</v>
      </c>
      <c r="K136" s="57">
        <v>618.04441999999995</v>
      </c>
      <c r="L136" s="57">
        <v>618.04441999999995</v>
      </c>
      <c r="M136" s="57">
        <v>618.04441999999995</v>
      </c>
      <c r="N136" s="57">
        <v>618.04441999999995</v>
      </c>
      <c r="O136" s="57">
        <v>618.04441999999995</v>
      </c>
      <c r="P136" s="57">
        <v>618.04441999999995</v>
      </c>
      <c r="Q136" s="57">
        <v>618.04441999999995</v>
      </c>
      <c r="R136" s="57">
        <v>618.04441999999995</v>
      </c>
      <c r="S136" s="57">
        <v>618.04441999999995</v>
      </c>
      <c r="T136" s="57">
        <v>618.04441999999995</v>
      </c>
      <c r="U136" s="57">
        <v>618.04441999999995</v>
      </c>
      <c r="V136" s="57">
        <v>618.04441999999995</v>
      </c>
      <c r="W136" s="57">
        <v>618.04441999999995</v>
      </c>
      <c r="X136" s="57">
        <v>618.04441999999995</v>
      </c>
      <c r="Y136" s="57">
        <v>618.04441999999995</v>
      </c>
      <c r="Z136" s="57">
        <v>618.04441999999995</v>
      </c>
      <c r="AA136" s="57">
        <v>618.04441999999995</v>
      </c>
      <c r="AB136" s="57">
        <v>618.04441999999995</v>
      </c>
      <c r="AC136" s="57">
        <v>618.04441999999995</v>
      </c>
      <c r="AD136" s="57">
        <v>618.04441999999995</v>
      </c>
      <c r="AE136" s="57">
        <v>618.04441999999995</v>
      </c>
      <c r="AF136" s="57">
        <v>618.04441999999995</v>
      </c>
      <c r="AG136" s="57">
        <v>618.04441999999995</v>
      </c>
      <c r="AH136" s="57">
        <v>618.04441999999995</v>
      </c>
      <c r="AI136" s="57">
        <v>618.04441999999995</v>
      </c>
      <c r="AJ136" s="57">
        <v>618.04441999999995</v>
      </c>
      <c r="AK136" s="57">
        <v>618.04441999999995</v>
      </c>
      <c r="AL136" s="57">
        <v>618.04441999999995</v>
      </c>
      <c r="AM136" s="57">
        <v>618.04441999999995</v>
      </c>
      <c r="AN136" s="57">
        <v>618.04441999999995</v>
      </c>
      <c r="AO136" s="57">
        <v>618.04441999999995</v>
      </c>
      <c r="AP136" s="57">
        <v>618.04441999999995</v>
      </c>
      <c r="AQ136" s="57">
        <v>618.04441999999995</v>
      </c>
      <c r="AR136" s="57">
        <v>618.04441999999995</v>
      </c>
      <c r="AS136" s="57">
        <v>618.04441999999995</v>
      </c>
      <c r="AT136" s="57">
        <v>618.04441999999995</v>
      </c>
    </row>
    <row r="137" spans="1:46" x14ac:dyDescent="0.25">
      <c r="A137" s="65">
        <v>2021</v>
      </c>
      <c r="B137" s="65">
        <v>12</v>
      </c>
      <c r="C137" s="75">
        <v>6</v>
      </c>
      <c r="D137" s="64">
        <v>16</v>
      </c>
      <c r="E137" s="5">
        <v>618.04441999999995</v>
      </c>
      <c r="F137" s="57">
        <v>618.04441999999995</v>
      </c>
      <c r="G137" s="57">
        <v>618.04441999999995</v>
      </c>
      <c r="H137" s="57">
        <v>618.04441999999995</v>
      </c>
      <c r="I137" s="57">
        <v>618.04441999999995</v>
      </c>
      <c r="J137" s="57">
        <v>618.04441999999995</v>
      </c>
      <c r="K137" s="57">
        <v>618.04441999999995</v>
      </c>
      <c r="L137" s="57">
        <v>618.04441999999995</v>
      </c>
      <c r="M137" s="57">
        <v>618.04441999999995</v>
      </c>
      <c r="N137" s="57">
        <v>618.04441999999995</v>
      </c>
      <c r="O137" s="57">
        <v>618.04441999999995</v>
      </c>
      <c r="P137" s="57">
        <v>618.04441999999995</v>
      </c>
      <c r="Q137" s="57">
        <v>618.04441999999995</v>
      </c>
      <c r="R137" s="57">
        <v>618.04441999999995</v>
      </c>
      <c r="S137" s="57">
        <v>618.04441999999995</v>
      </c>
      <c r="T137" s="57">
        <v>618.04441999999995</v>
      </c>
      <c r="U137" s="57">
        <v>618.04441999999995</v>
      </c>
      <c r="V137" s="57">
        <v>618.04441999999995</v>
      </c>
      <c r="W137" s="57">
        <v>618.04441999999995</v>
      </c>
      <c r="X137" s="57">
        <v>618.04441999999995</v>
      </c>
      <c r="Y137" s="57">
        <v>618.04441999999995</v>
      </c>
      <c r="Z137" s="57">
        <v>618.04441999999995</v>
      </c>
      <c r="AA137" s="57">
        <v>618.04441999999995</v>
      </c>
      <c r="AB137" s="57">
        <v>618.04441999999995</v>
      </c>
      <c r="AC137" s="57">
        <v>618.04441999999995</v>
      </c>
      <c r="AD137" s="57">
        <v>618.04441999999995</v>
      </c>
      <c r="AE137" s="57">
        <v>618.04441999999995</v>
      </c>
      <c r="AF137" s="57">
        <v>618.04441999999995</v>
      </c>
      <c r="AG137" s="57">
        <v>618.04441999999995</v>
      </c>
      <c r="AH137" s="57">
        <v>618.04441999999995</v>
      </c>
      <c r="AI137" s="57">
        <v>618.04441999999995</v>
      </c>
      <c r="AJ137" s="57">
        <v>618.04441999999995</v>
      </c>
      <c r="AK137" s="57">
        <v>618.04441999999995</v>
      </c>
      <c r="AL137" s="57">
        <v>618.04441999999995</v>
      </c>
      <c r="AM137" s="57">
        <v>618.04441999999995</v>
      </c>
      <c r="AN137" s="57">
        <v>618.04441999999995</v>
      </c>
      <c r="AO137" s="57">
        <v>618.04441999999995</v>
      </c>
      <c r="AP137" s="57">
        <v>618.04441999999995</v>
      </c>
      <c r="AQ137" s="57">
        <v>618.04441999999995</v>
      </c>
      <c r="AR137" s="57">
        <v>618.04441999999995</v>
      </c>
      <c r="AS137" s="57">
        <v>618.04441999999995</v>
      </c>
      <c r="AT137" s="57">
        <v>618.04441999999995</v>
      </c>
    </row>
    <row r="138" spans="1:46" x14ac:dyDescent="0.25">
      <c r="A138" s="65">
        <v>2021</v>
      </c>
      <c r="B138" s="65">
        <v>12</v>
      </c>
      <c r="C138" s="75">
        <v>6</v>
      </c>
      <c r="D138" s="64">
        <v>17</v>
      </c>
      <c r="E138" s="5">
        <v>618.04441999999995</v>
      </c>
      <c r="F138" s="57">
        <v>618.04441999999995</v>
      </c>
      <c r="G138" s="57">
        <v>618.04441999999995</v>
      </c>
      <c r="H138" s="57">
        <v>618.04441999999995</v>
      </c>
      <c r="I138" s="57">
        <v>618.04441999999995</v>
      </c>
      <c r="J138" s="57">
        <v>618.04441999999995</v>
      </c>
      <c r="K138" s="57">
        <v>618.04441999999995</v>
      </c>
      <c r="L138" s="57">
        <v>618.04441999999995</v>
      </c>
      <c r="M138" s="57">
        <v>618.04441999999995</v>
      </c>
      <c r="N138" s="57">
        <v>618.04441999999995</v>
      </c>
      <c r="O138" s="57">
        <v>618.04441999999995</v>
      </c>
      <c r="P138" s="57">
        <v>618.04441999999995</v>
      </c>
      <c r="Q138" s="57">
        <v>618.04441999999995</v>
      </c>
      <c r="R138" s="57">
        <v>618.04441999999995</v>
      </c>
      <c r="S138" s="57">
        <v>618.04441999999995</v>
      </c>
      <c r="T138" s="57">
        <v>618.04441999999995</v>
      </c>
      <c r="U138" s="57">
        <v>618.04441999999995</v>
      </c>
      <c r="V138" s="57">
        <v>618.04441999999995</v>
      </c>
      <c r="W138" s="57">
        <v>618.04441999999995</v>
      </c>
      <c r="X138" s="57">
        <v>618.04441999999995</v>
      </c>
      <c r="Y138" s="57">
        <v>618.04441999999995</v>
      </c>
      <c r="Z138" s="57">
        <v>618.04441999999995</v>
      </c>
      <c r="AA138" s="57">
        <v>618.04441999999995</v>
      </c>
      <c r="AB138" s="57">
        <v>618.04441999999995</v>
      </c>
      <c r="AC138" s="57">
        <v>618.04441999999995</v>
      </c>
      <c r="AD138" s="57">
        <v>618.04441999999995</v>
      </c>
      <c r="AE138" s="57">
        <v>618.04441999999995</v>
      </c>
      <c r="AF138" s="57">
        <v>618.04441999999995</v>
      </c>
      <c r="AG138" s="57">
        <v>618.04441999999995</v>
      </c>
      <c r="AH138" s="57">
        <v>618.04441999999995</v>
      </c>
      <c r="AI138" s="57">
        <v>618.04441999999995</v>
      </c>
      <c r="AJ138" s="57">
        <v>618.04441999999995</v>
      </c>
      <c r="AK138" s="57">
        <v>618.04441999999995</v>
      </c>
      <c r="AL138" s="57">
        <v>618.04441999999995</v>
      </c>
      <c r="AM138" s="57">
        <v>618.04441999999995</v>
      </c>
      <c r="AN138" s="57">
        <v>618.04441999999995</v>
      </c>
      <c r="AO138" s="57">
        <v>618.04441999999995</v>
      </c>
      <c r="AP138" s="57">
        <v>618.04441999999995</v>
      </c>
      <c r="AQ138" s="57">
        <v>618.04441999999995</v>
      </c>
      <c r="AR138" s="57">
        <v>618.04441999999995</v>
      </c>
      <c r="AS138" s="57">
        <v>618.04441999999995</v>
      </c>
      <c r="AT138" s="57">
        <v>618.04441999999995</v>
      </c>
    </row>
    <row r="139" spans="1:46" x14ac:dyDescent="0.25">
      <c r="A139" s="65">
        <v>2021</v>
      </c>
      <c r="B139" s="65">
        <v>12</v>
      </c>
      <c r="C139" s="75">
        <v>6</v>
      </c>
      <c r="D139" s="64">
        <v>18</v>
      </c>
      <c r="E139" s="5">
        <v>618.04441999999995</v>
      </c>
      <c r="F139" s="57">
        <v>618.04441999999995</v>
      </c>
      <c r="G139" s="57">
        <v>618.04441999999995</v>
      </c>
      <c r="H139" s="57">
        <v>618.04441999999995</v>
      </c>
      <c r="I139" s="57">
        <v>618.04441999999995</v>
      </c>
      <c r="J139" s="57">
        <v>618.04441999999995</v>
      </c>
      <c r="K139" s="57">
        <v>618.04441999999995</v>
      </c>
      <c r="L139" s="57">
        <v>618.04441999999995</v>
      </c>
      <c r="M139" s="57">
        <v>618.04441999999995</v>
      </c>
      <c r="N139" s="57">
        <v>618.04441999999995</v>
      </c>
      <c r="O139" s="57">
        <v>618.04441999999995</v>
      </c>
      <c r="P139" s="57">
        <v>618.04441999999995</v>
      </c>
      <c r="Q139" s="57">
        <v>618.04441999999995</v>
      </c>
      <c r="R139" s="57">
        <v>618.04441999999995</v>
      </c>
      <c r="S139" s="57">
        <v>618.04441999999995</v>
      </c>
      <c r="T139" s="57">
        <v>618.04441999999995</v>
      </c>
      <c r="U139" s="57">
        <v>618.04441999999995</v>
      </c>
      <c r="V139" s="57">
        <v>618.04441999999995</v>
      </c>
      <c r="W139" s="57">
        <v>618.04441999999995</v>
      </c>
      <c r="X139" s="57">
        <v>618.04441999999995</v>
      </c>
      <c r="Y139" s="57">
        <v>618.04441999999995</v>
      </c>
      <c r="Z139" s="57">
        <v>618.04441999999995</v>
      </c>
      <c r="AA139" s="57">
        <v>618.04441999999995</v>
      </c>
      <c r="AB139" s="57">
        <v>618.04441999999995</v>
      </c>
      <c r="AC139" s="57">
        <v>618.04441999999995</v>
      </c>
      <c r="AD139" s="57">
        <v>618.04441999999995</v>
      </c>
      <c r="AE139" s="57">
        <v>618.04441999999995</v>
      </c>
      <c r="AF139" s="57">
        <v>618.04441999999995</v>
      </c>
      <c r="AG139" s="57">
        <v>618.04441999999995</v>
      </c>
      <c r="AH139" s="57">
        <v>618.04441999999995</v>
      </c>
      <c r="AI139" s="57">
        <v>618.04441999999995</v>
      </c>
      <c r="AJ139" s="57">
        <v>618.04441999999995</v>
      </c>
      <c r="AK139" s="57">
        <v>618.04441999999995</v>
      </c>
      <c r="AL139" s="57">
        <v>618.04441999999995</v>
      </c>
      <c r="AM139" s="57">
        <v>618.04441999999995</v>
      </c>
      <c r="AN139" s="57">
        <v>618.04441999999995</v>
      </c>
      <c r="AO139" s="57">
        <v>618.04441999999995</v>
      </c>
      <c r="AP139" s="57">
        <v>618.04441999999995</v>
      </c>
      <c r="AQ139" s="57">
        <v>618.04441999999995</v>
      </c>
      <c r="AR139" s="57">
        <v>618.04441999999995</v>
      </c>
      <c r="AS139" s="57">
        <v>618.04441999999995</v>
      </c>
      <c r="AT139" s="57">
        <v>618.04441999999995</v>
      </c>
    </row>
    <row r="140" spans="1:46" x14ac:dyDescent="0.25">
      <c r="A140" s="65">
        <v>2021</v>
      </c>
      <c r="B140" s="65">
        <v>12</v>
      </c>
      <c r="C140" s="75">
        <v>6</v>
      </c>
      <c r="D140" s="64">
        <v>19</v>
      </c>
      <c r="E140" s="5">
        <v>618.04441999999995</v>
      </c>
      <c r="F140" s="57">
        <v>618.04441999999995</v>
      </c>
      <c r="G140" s="57">
        <v>618.04441999999995</v>
      </c>
      <c r="H140" s="57">
        <v>618.04441999999995</v>
      </c>
      <c r="I140" s="57">
        <v>618.04441999999995</v>
      </c>
      <c r="J140" s="57">
        <v>618.04441999999995</v>
      </c>
      <c r="K140" s="57">
        <v>618.04441999999995</v>
      </c>
      <c r="L140" s="57">
        <v>618.04441999999995</v>
      </c>
      <c r="M140" s="57">
        <v>618.04441999999995</v>
      </c>
      <c r="N140" s="57">
        <v>618.04441999999995</v>
      </c>
      <c r="O140" s="57">
        <v>618.04441999999995</v>
      </c>
      <c r="P140" s="57">
        <v>618.04441999999995</v>
      </c>
      <c r="Q140" s="57">
        <v>618.04441999999995</v>
      </c>
      <c r="R140" s="57">
        <v>618.04441999999995</v>
      </c>
      <c r="S140" s="57">
        <v>618.04441999999995</v>
      </c>
      <c r="T140" s="57">
        <v>618.04441999999995</v>
      </c>
      <c r="U140" s="57">
        <v>618.04441999999995</v>
      </c>
      <c r="V140" s="57">
        <v>618.04441999999995</v>
      </c>
      <c r="W140" s="57">
        <v>618.04441999999995</v>
      </c>
      <c r="X140" s="57">
        <v>618.04441999999995</v>
      </c>
      <c r="Y140" s="57">
        <v>618.04441999999995</v>
      </c>
      <c r="Z140" s="57">
        <v>618.04441999999995</v>
      </c>
      <c r="AA140" s="57">
        <v>618.04441999999995</v>
      </c>
      <c r="AB140" s="57">
        <v>618.04441999999995</v>
      </c>
      <c r="AC140" s="57">
        <v>618.04441999999995</v>
      </c>
      <c r="AD140" s="57">
        <v>618.04441999999995</v>
      </c>
      <c r="AE140" s="57">
        <v>618.04441999999995</v>
      </c>
      <c r="AF140" s="57">
        <v>618.04441999999995</v>
      </c>
      <c r="AG140" s="57">
        <v>618.04441999999995</v>
      </c>
      <c r="AH140" s="57">
        <v>618.04441999999995</v>
      </c>
      <c r="AI140" s="57">
        <v>618.04441999999995</v>
      </c>
      <c r="AJ140" s="57">
        <v>618.04441999999995</v>
      </c>
      <c r="AK140" s="57">
        <v>618.04441999999995</v>
      </c>
      <c r="AL140" s="57">
        <v>618.04441999999995</v>
      </c>
      <c r="AM140" s="57">
        <v>618.04441999999995</v>
      </c>
      <c r="AN140" s="57">
        <v>618.04441999999995</v>
      </c>
      <c r="AO140" s="57">
        <v>618.04441999999995</v>
      </c>
      <c r="AP140" s="57">
        <v>618.04441999999995</v>
      </c>
      <c r="AQ140" s="57">
        <v>618.04441999999995</v>
      </c>
      <c r="AR140" s="57">
        <v>618.04441999999995</v>
      </c>
      <c r="AS140" s="57">
        <v>618.04441999999995</v>
      </c>
      <c r="AT140" s="57">
        <v>618.04441999999995</v>
      </c>
    </row>
    <row r="141" spans="1:46" x14ac:dyDescent="0.25">
      <c r="A141" s="65">
        <v>2021</v>
      </c>
      <c r="B141" s="65">
        <v>12</v>
      </c>
      <c r="C141" s="75">
        <v>6</v>
      </c>
      <c r="D141" s="64">
        <v>20</v>
      </c>
      <c r="E141" s="5">
        <v>618.04441999999995</v>
      </c>
      <c r="F141" s="57">
        <v>618.04441999999995</v>
      </c>
      <c r="G141" s="57">
        <v>618.04441999999995</v>
      </c>
      <c r="H141" s="57">
        <v>618.04441999999995</v>
      </c>
      <c r="I141" s="57">
        <v>618.04441999999995</v>
      </c>
      <c r="J141" s="57">
        <v>618.04441999999995</v>
      </c>
      <c r="K141" s="57">
        <v>618.04441999999995</v>
      </c>
      <c r="L141" s="57">
        <v>618.04441999999995</v>
      </c>
      <c r="M141" s="57">
        <v>618.04441999999995</v>
      </c>
      <c r="N141" s="57">
        <v>618.04441999999995</v>
      </c>
      <c r="O141" s="57">
        <v>618.04441999999995</v>
      </c>
      <c r="P141" s="57">
        <v>618.04441999999995</v>
      </c>
      <c r="Q141" s="57">
        <v>618.04441999999995</v>
      </c>
      <c r="R141" s="57">
        <v>618.04441999999995</v>
      </c>
      <c r="S141" s="57">
        <v>618.04441999999995</v>
      </c>
      <c r="T141" s="57">
        <v>618.04441999999995</v>
      </c>
      <c r="U141" s="57">
        <v>618.04441999999995</v>
      </c>
      <c r="V141" s="57">
        <v>618.04441999999995</v>
      </c>
      <c r="W141" s="57">
        <v>618.04441999999995</v>
      </c>
      <c r="X141" s="57">
        <v>618.04441999999995</v>
      </c>
      <c r="Y141" s="57">
        <v>618.04441999999995</v>
      </c>
      <c r="Z141" s="57">
        <v>618.04441999999995</v>
      </c>
      <c r="AA141" s="57">
        <v>618.04441999999995</v>
      </c>
      <c r="AB141" s="57">
        <v>618.04441999999995</v>
      </c>
      <c r="AC141" s="57">
        <v>618.04441999999995</v>
      </c>
      <c r="AD141" s="57">
        <v>618.04441999999995</v>
      </c>
      <c r="AE141" s="57">
        <v>618.04441999999995</v>
      </c>
      <c r="AF141" s="57">
        <v>618.04441999999995</v>
      </c>
      <c r="AG141" s="57">
        <v>618.04441999999995</v>
      </c>
      <c r="AH141" s="57">
        <v>618.04441999999995</v>
      </c>
      <c r="AI141" s="57">
        <v>618.04441999999995</v>
      </c>
      <c r="AJ141" s="57">
        <v>618.04441999999995</v>
      </c>
      <c r="AK141" s="57">
        <v>618.04441999999995</v>
      </c>
      <c r="AL141" s="57">
        <v>618.04441999999995</v>
      </c>
      <c r="AM141" s="57">
        <v>618.04441999999995</v>
      </c>
      <c r="AN141" s="57">
        <v>618.04441999999995</v>
      </c>
      <c r="AO141" s="57">
        <v>618.04441999999995</v>
      </c>
      <c r="AP141" s="57">
        <v>618.04441999999995</v>
      </c>
      <c r="AQ141" s="57">
        <v>618.04441999999995</v>
      </c>
      <c r="AR141" s="57">
        <v>618.04441999999995</v>
      </c>
      <c r="AS141" s="57">
        <v>618.04441999999995</v>
      </c>
      <c r="AT141" s="57">
        <v>618.04441999999995</v>
      </c>
    </row>
    <row r="142" spans="1:46" x14ac:dyDescent="0.25">
      <c r="A142" s="65">
        <v>2021</v>
      </c>
      <c r="B142" s="65">
        <v>12</v>
      </c>
      <c r="C142" s="75">
        <v>6</v>
      </c>
      <c r="D142" s="64">
        <v>21</v>
      </c>
      <c r="E142" s="5">
        <v>618.04441999999995</v>
      </c>
      <c r="F142" s="57">
        <v>618.04441999999995</v>
      </c>
      <c r="G142" s="57">
        <v>618.04441999999995</v>
      </c>
      <c r="H142" s="57">
        <v>618.04441999999995</v>
      </c>
      <c r="I142" s="57">
        <v>618.04441999999995</v>
      </c>
      <c r="J142" s="57">
        <v>618.04441999999995</v>
      </c>
      <c r="K142" s="57">
        <v>618.04441999999995</v>
      </c>
      <c r="L142" s="57">
        <v>618.04441999999995</v>
      </c>
      <c r="M142" s="57">
        <v>618.04441999999995</v>
      </c>
      <c r="N142" s="57">
        <v>618.04441999999995</v>
      </c>
      <c r="O142" s="57">
        <v>618.04441999999995</v>
      </c>
      <c r="P142" s="57">
        <v>618.04441999999995</v>
      </c>
      <c r="Q142" s="57">
        <v>618.04441999999995</v>
      </c>
      <c r="R142" s="57">
        <v>618.04441999999995</v>
      </c>
      <c r="S142" s="57">
        <v>618.04441999999995</v>
      </c>
      <c r="T142" s="57">
        <v>618.04441999999995</v>
      </c>
      <c r="U142" s="57">
        <v>618.04441999999995</v>
      </c>
      <c r="V142" s="57">
        <v>618.04441999999995</v>
      </c>
      <c r="W142" s="57">
        <v>618.04441999999995</v>
      </c>
      <c r="X142" s="57">
        <v>618.04441999999995</v>
      </c>
      <c r="Y142" s="57">
        <v>618.04441999999995</v>
      </c>
      <c r="Z142" s="57">
        <v>618.04441999999995</v>
      </c>
      <c r="AA142" s="57">
        <v>618.04441999999995</v>
      </c>
      <c r="AB142" s="57">
        <v>618.04441999999995</v>
      </c>
      <c r="AC142" s="57">
        <v>618.04441999999995</v>
      </c>
      <c r="AD142" s="57">
        <v>618.04441999999995</v>
      </c>
      <c r="AE142" s="57">
        <v>618.04441999999995</v>
      </c>
      <c r="AF142" s="57">
        <v>618.04441999999995</v>
      </c>
      <c r="AG142" s="57">
        <v>618.04441999999995</v>
      </c>
      <c r="AH142" s="57">
        <v>618.04441999999995</v>
      </c>
      <c r="AI142" s="57">
        <v>618.04441999999995</v>
      </c>
      <c r="AJ142" s="57">
        <v>618.04441999999995</v>
      </c>
      <c r="AK142" s="57">
        <v>618.04441999999995</v>
      </c>
      <c r="AL142" s="57">
        <v>618.04441999999995</v>
      </c>
      <c r="AM142" s="57">
        <v>618.04441999999995</v>
      </c>
      <c r="AN142" s="57">
        <v>618.04441999999995</v>
      </c>
      <c r="AO142" s="57">
        <v>618.04441999999995</v>
      </c>
      <c r="AP142" s="57">
        <v>618.04441999999995</v>
      </c>
      <c r="AQ142" s="57">
        <v>618.04441999999995</v>
      </c>
      <c r="AR142" s="57">
        <v>618.04441999999995</v>
      </c>
      <c r="AS142" s="57">
        <v>618.04441999999995</v>
      </c>
      <c r="AT142" s="57">
        <v>618.04441999999995</v>
      </c>
    </row>
    <row r="143" spans="1:46" x14ac:dyDescent="0.25">
      <c r="A143" s="65">
        <v>2021</v>
      </c>
      <c r="B143" s="65">
        <v>12</v>
      </c>
      <c r="C143" s="75">
        <v>6</v>
      </c>
      <c r="D143" s="64">
        <v>22</v>
      </c>
      <c r="E143" s="5">
        <v>618.04441999999995</v>
      </c>
      <c r="F143" s="57">
        <v>618.04441999999995</v>
      </c>
      <c r="G143" s="57">
        <v>618.04441999999995</v>
      </c>
      <c r="H143" s="57">
        <v>618.04441999999995</v>
      </c>
      <c r="I143" s="57">
        <v>618.04441999999995</v>
      </c>
      <c r="J143" s="57">
        <v>618.04441999999995</v>
      </c>
      <c r="K143" s="57">
        <v>618.04441999999995</v>
      </c>
      <c r="L143" s="57">
        <v>618.04441999999995</v>
      </c>
      <c r="M143" s="57">
        <v>618.04441999999995</v>
      </c>
      <c r="N143" s="57">
        <v>618.04441999999995</v>
      </c>
      <c r="O143" s="57">
        <v>618.04441999999995</v>
      </c>
      <c r="P143" s="57">
        <v>618.04441999999995</v>
      </c>
      <c r="Q143" s="57">
        <v>618.04441999999995</v>
      </c>
      <c r="R143" s="57">
        <v>618.04441999999995</v>
      </c>
      <c r="S143" s="57">
        <v>618.04441999999995</v>
      </c>
      <c r="T143" s="57">
        <v>618.04441999999995</v>
      </c>
      <c r="U143" s="57">
        <v>618.04441999999995</v>
      </c>
      <c r="V143" s="57">
        <v>618.04441999999995</v>
      </c>
      <c r="W143" s="57">
        <v>618.04441999999995</v>
      </c>
      <c r="X143" s="57">
        <v>618.04441999999995</v>
      </c>
      <c r="Y143" s="57">
        <v>618.04441999999995</v>
      </c>
      <c r="Z143" s="57">
        <v>618.04441999999995</v>
      </c>
      <c r="AA143" s="57">
        <v>618.04441999999995</v>
      </c>
      <c r="AB143" s="57">
        <v>618.04441999999995</v>
      </c>
      <c r="AC143" s="57">
        <v>618.04441999999995</v>
      </c>
      <c r="AD143" s="57">
        <v>618.04441999999995</v>
      </c>
      <c r="AE143" s="57">
        <v>618.04441999999995</v>
      </c>
      <c r="AF143" s="57">
        <v>618.04441999999995</v>
      </c>
      <c r="AG143" s="57">
        <v>618.04441999999995</v>
      </c>
      <c r="AH143" s="57">
        <v>618.04441999999995</v>
      </c>
      <c r="AI143" s="57">
        <v>618.04441999999995</v>
      </c>
      <c r="AJ143" s="57">
        <v>618.04441999999995</v>
      </c>
      <c r="AK143" s="57">
        <v>618.04441999999995</v>
      </c>
      <c r="AL143" s="57">
        <v>618.04441999999995</v>
      </c>
      <c r="AM143" s="57">
        <v>618.04441999999995</v>
      </c>
      <c r="AN143" s="57">
        <v>618.04441999999995</v>
      </c>
      <c r="AO143" s="57">
        <v>618.04441999999995</v>
      </c>
      <c r="AP143" s="57">
        <v>618.04441999999995</v>
      </c>
      <c r="AQ143" s="57">
        <v>618.04441999999995</v>
      </c>
      <c r="AR143" s="57">
        <v>618.04441999999995</v>
      </c>
      <c r="AS143" s="57">
        <v>618.04441999999995</v>
      </c>
      <c r="AT143" s="57">
        <v>618.04441999999995</v>
      </c>
    </row>
    <row r="144" spans="1:46" x14ac:dyDescent="0.25">
      <c r="A144" s="65">
        <v>2021</v>
      </c>
      <c r="B144" s="65">
        <v>12</v>
      </c>
      <c r="C144" s="75">
        <v>6</v>
      </c>
      <c r="D144" s="64">
        <v>23</v>
      </c>
      <c r="E144" s="5">
        <v>618.04441999999995</v>
      </c>
      <c r="F144" s="57">
        <v>618.04441999999995</v>
      </c>
      <c r="G144" s="57">
        <v>618.04441999999995</v>
      </c>
      <c r="H144" s="57">
        <v>618.04441999999995</v>
      </c>
      <c r="I144" s="57">
        <v>618.04441999999995</v>
      </c>
      <c r="J144" s="57">
        <v>618.04441999999995</v>
      </c>
      <c r="K144" s="57">
        <v>618.04441999999995</v>
      </c>
      <c r="L144" s="57">
        <v>618.04441999999995</v>
      </c>
      <c r="M144" s="57">
        <v>618.04441999999995</v>
      </c>
      <c r="N144" s="57">
        <v>618.04441999999995</v>
      </c>
      <c r="O144" s="57">
        <v>618.04441999999995</v>
      </c>
      <c r="P144" s="57">
        <v>618.04441999999995</v>
      </c>
      <c r="Q144" s="57">
        <v>618.04441999999995</v>
      </c>
      <c r="R144" s="57">
        <v>618.04441999999995</v>
      </c>
      <c r="S144" s="57">
        <v>618.04441999999995</v>
      </c>
      <c r="T144" s="57">
        <v>618.04441999999995</v>
      </c>
      <c r="U144" s="57">
        <v>618.04441999999995</v>
      </c>
      <c r="V144" s="57">
        <v>618.04441999999995</v>
      </c>
      <c r="W144" s="57">
        <v>618.04441999999995</v>
      </c>
      <c r="X144" s="57">
        <v>618.04441999999995</v>
      </c>
      <c r="Y144" s="57">
        <v>618.04441999999995</v>
      </c>
      <c r="Z144" s="57">
        <v>618.04441999999995</v>
      </c>
      <c r="AA144" s="57">
        <v>618.04441999999995</v>
      </c>
      <c r="AB144" s="57">
        <v>618.04441999999995</v>
      </c>
      <c r="AC144" s="57">
        <v>618.04441999999995</v>
      </c>
      <c r="AD144" s="57">
        <v>618.04441999999995</v>
      </c>
      <c r="AE144" s="57">
        <v>618.04441999999995</v>
      </c>
      <c r="AF144" s="57">
        <v>618.04441999999995</v>
      </c>
      <c r="AG144" s="57">
        <v>618.04441999999995</v>
      </c>
      <c r="AH144" s="57">
        <v>618.04441999999995</v>
      </c>
      <c r="AI144" s="57">
        <v>618.04441999999995</v>
      </c>
      <c r="AJ144" s="57">
        <v>618.04441999999995</v>
      </c>
      <c r="AK144" s="57">
        <v>618.04441999999995</v>
      </c>
      <c r="AL144" s="57">
        <v>618.04441999999995</v>
      </c>
      <c r="AM144" s="57">
        <v>618.04441999999995</v>
      </c>
      <c r="AN144" s="57">
        <v>618.04441999999995</v>
      </c>
      <c r="AO144" s="57">
        <v>618.04441999999995</v>
      </c>
      <c r="AP144" s="57">
        <v>618.04441999999995</v>
      </c>
      <c r="AQ144" s="57">
        <v>618.04441999999995</v>
      </c>
      <c r="AR144" s="57">
        <v>618.04441999999995</v>
      </c>
      <c r="AS144" s="57">
        <v>618.04441999999995</v>
      </c>
      <c r="AT144" s="57">
        <v>618.04441999999995</v>
      </c>
    </row>
    <row r="145" spans="1:46" x14ac:dyDescent="0.25">
      <c r="A145" s="65">
        <v>2021</v>
      </c>
      <c r="B145" s="65">
        <v>12</v>
      </c>
      <c r="C145" s="75">
        <v>6</v>
      </c>
      <c r="D145" s="64">
        <v>24</v>
      </c>
      <c r="E145" s="5">
        <v>618.04441999999995</v>
      </c>
      <c r="F145" s="57">
        <v>618.04441999999995</v>
      </c>
      <c r="G145" s="57">
        <v>618.04441999999995</v>
      </c>
      <c r="H145" s="57">
        <v>618.04441999999995</v>
      </c>
      <c r="I145" s="57">
        <v>618.04441999999995</v>
      </c>
      <c r="J145" s="57">
        <v>618.04441999999995</v>
      </c>
      <c r="K145" s="57">
        <v>618.04441999999995</v>
      </c>
      <c r="L145" s="57">
        <v>618.04441999999995</v>
      </c>
      <c r="M145" s="57">
        <v>618.04441999999995</v>
      </c>
      <c r="N145" s="57">
        <v>618.04441999999995</v>
      </c>
      <c r="O145" s="57">
        <v>618.04441999999995</v>
      </c>
      <c r="P145" s="57">
        <v>618.04441999999995</v>
      </c>
      <c r="Q145" s="57">
        <v>618.04441999999995</v>
      </c>
      <c r="R145" s="57">
        <v>618.04441999999995</v>
      </c>
      <c r="S145" s="57">
        <v>618.04441999999995</v>
      </c>
      <c r="T145" s="57">
        <v>618.04441999999995</v>
      </c>
      <c r="U145" s="57">
        <v>618.04441999999995</v>
      </c>
      <c r="V145" s="57">
        <v>618.04441999999995</v>
      </c>
      <c r="W145" s="57">
        <v>618.04441999999995</v>
      </c>
      <c r="X145" s="57">
        <v>618.04441999999995</v>
      </c>
      <c r="Y145" s="57">
        <v>618.04441999999995</v>
      </c>
      <c r="Z145" s="57">
        <v>618.04441999999995</v>
      </c>
      <c r="AA145" s="57">
        <v>618.04441999999995</v>
      </c>
      <c r="AB145" s="57">
        <v>618.04441999999995</v>
      </c>
      <c r="AC145" s="57">
        <v>618.04441999999995</v>
      </c>
      <c r="AD145" s="57">
        <v>618.04441999999995</v>
      </c>
      <c r="AE145" s="57">
        <v>618.04441999999995</v>
      </c>
      <c r="AF145" s="57">
        <v>618.04441999999995</v>
      </c>
      <c r="AG145" s="57">
        <v>618.04441999999995</v>
      </c>
      <c r="AH145" s="57">
        <v>618.04441999999995</v>
      </c>
      <c r="AI145" s="57">
        <v>618.04441999999995</v>
      </c>
      <c r="AJ145" s="57">
        <v>618.04441999999995</v>
      </c>
      <c r="AK145" s="57">
        <v>618.04441999999995</v>
      </c>
      <c r="AL145" s="57">
        <v>618.04441999999995</v>
      </c>
      <c r="AM145" s="57">
        <v>618.04441999999995</v>
      </c>
      <c r="AN145" s="57">
        <v>618.04441999999995</v>
      </c>
      <c r="AO145" s="57">
        <v>618.04441999999995</v>
      </c>
      <c r="AP145" s="57">
        <v>618.04441999999995</v>
      </c>
      <c r="AQ145" s="57">
        <v>618.04441999999995</v>
      </c>
      <c r="AR145" s="57">
        <v>618.04441999999995</v>
      </c>
      <c r="AS145" s="57">
        <v>618.04441999999995</v>
      </c>
      <c r="AT145" s="57">
        <v>618.04441999999995</v>
      </c>
    </row>
    <row r="146" spans="1:46" x14ac:dyDescent="0.25">
      <c r="A146" s="65">
        <v>2021</v>
      </c>
      <c r="B146" s="65">
        <v>12</v>
      </c>
      <c r="C146" s="75">
        <v>7</v>
      </c>
      <c r="D146" s="64">
        <v>1</v>
      </c>
      <c r="E146" s="5">
        <v>618.04441999999995</v>
      </c>
      <c r="F146" s="57">
        <v>618.04441999999995</v>
      </c>
      <c r="G146" s="57">
        <v>618.04441999999995</v>
      </c>
      <c r="H146" s="57">
        <v>618.04441999999995</v>
      </c>
      <c r="I146" s="57">
        <v>618.04441999999995</v>
      </c>
      <c r="J146" s="57">
        <v>618.04441999999995</v>
      </c>
      <c r="K146" s="57">
        <v>618.04441999999995</v>
      </c>
      <c r="L146" s="57">
        <v>618.04441999999995</v>
      </c>
      <c r="M146" s="57">
        <v>618.04441999999995</v>
      </c>
      <c r="N146" s="57">
        <v>618.04441999999995</v>
      </c>
      <c r="O146" s="57">
        <v>618.04441999999995</v>
      </c>
      <c r="P146" s="57">
        <v>618.04441999999995</v>
      </c>
      <c r="Q146" s="57">
        <v>618.04441999999995</v>
      </c>
      <c r="R146" s="57">
        <v>618.04441999999995</v>
      </c>
      <c r="S146" s="57">
        <v>618.04441999999995</v>
      </c>
      <c r="T146" s="57">
        <v>618.04441999999995</v>
      </c>
      <c r="U146" s="57">
        <v>618.04441999999995</v>
      </c>
      <c r="V146" s="57">
        <v>618.04441999999995</v>
      </c>
      <c r="W146" s="57">
        <v>618.04441999999995</v>
      </c>
      <c r="X146" s="57">
        <v>618.04441999999995</v>
      </c>
      <c r="Y146" s="57">
        <v>618.04441999999995</v>
      </c>
      <c r="Z146" s="57">
        <v>618.04441999999995</v>
      </c>
      <c r="AA146" s="57">
        <v>618.04441999999995</v>
      </c>
      <c r="AB146" s="57">
        <v>618.04441999999995</v>
      </c>
      <c r="AC146" s="57">
        <v>618.04441999999995</v>
      </c>
      <c r="AD146" s="57">
        <v>618.04441999999995</v>
      </c>
      <c r="AE146" s="57">
        <v>618.04441999999995</v>
      </c>
      <c r="AF146" s="57">
        <v>618.04441999999995</v>
      </c>
      <c r="AG146" s="57">
        <v>618.04441999999995</v>
      </c>
      <c r="AH146" s="57">
        <v>618.04441999999995</v>
      </c>
      <c r="AI146" s="57">
        <v>618.04441999999995</v>
      </c>
      <c r="AJ146" s="57">
        <v>618.04441999999995</v>
      </c>
      <c r="AK146" s="57">
        <v>618.04441999999995</v>
      </c>
      <c r="AL146" s="57">
        <v>618.04441999999995</v>
      </c>
      <c r="AM146" s="57">
        <v>618.04441999999995</v>
      </c>
      <c r="AN146" s="57">
        <v>618.04441999999995</v>
      </c>
      <c r="AO146" s="57">
        <v>618.04441999999995</v>
      </c>
      <c r="AP146" s="57">
        <v>618.04441999999995</v>
      </c>
      <c r="AQ146" s="57">
        <v>618.04441999999995</v>
      </c>
      <c r="AR146" s="57">
        <v>618.04441999999995</v>
      </c>
      <c r="AS146" s="57">
        <v>618.04441999999995</v>
      </c>
      <c r="AT146" s="57">
        <v>618.04441999999995</v>
      </c>
    </row>
    <row r="147" spans="1:46" x14ac:dyDescent="0.25">
      <c r="A147" s="65">
        <v>2021</v>
      </c>
      <c r="B147" s="65">
        <v>12</v>
      </c>
      <c r="C147" s="75">
        <v>7</v>
      </c>
      <c r="D147" s="64">
        <v>2</v>
      </c>
      <c r="E147" s="5">
        <v>618.04441999999995</v>
      </c>
      <c r="F147" s="57">
        <v>618.04441999999995</v>
      </c>
      <c r="G147" s="57">
        <v>618.04441999999995</v>
      </c>
      <c r="H147" s="57">
        <v>618.04441999999995</v>
      </c>
      <c r="I147" s="57">
        <v>618.04441999999995</v>
      </c>
      <c r="J147" s="57">
        <v>618.04441999999995</v>
      </c>
      <c r="K147" s="57">
        <v>618.04441999999995</v>
      </c>
      <c r="L147" s="57">
        <v>618.04441999999995</v>
      </c>
      <c r="M147" s="57">
        <v>618.04441999999995</v>
      </c>
      <c r="N147" s="57">
        <v>618.04441999999995</v>
      </c>
      <c r="O147" s="57">
        <v>618.04441999999995</v>
      </c>
      <c r="P147" s="57">
        <v>618.04441999999995</v>
      </c>
      <c r="Q147" s="57">
        <v>618.04441999999995</v>
      </c>
      <c r="R147" s="57">
        <v>618.04441999999995</v>
      </c>
      <c r="S147" s="57">
        <v>618.04441999999995</v>
      </c>
      <c r="T147" s="57">
        <v>618.04441999999995</v>
      </c>
      <c r="U147" s="57">
        <v>618.04441999999995</v>
      </c>
      <c r="V147" s="57">
        <v>618.04441999999995</v>
      </c>
      <c r="W147" s="57">
        <v>618.04441999999995</v>
      </c>
      <c r="X147" s="57">
        <v>618.04441999999995</v>
      </c>
      <c r="Y147" s="57">
        <v>618.04441999999995</v>
      </c>
      <c r="Z147" s="57">
        <v>618.04441999999995</v>
      </c>
      <c r="AA147" s="57">
        <v>618.04441999999995</v>
      </c>
      <c r="AB147" s="57">
        <v>618.04441999999995</v>
      </c>
      <c r="AC147" s="57">
        <v>618.04441999999995</v>
      </c>
      <c r="AD147" s="57">
        <v>618.04441999999995</v>
      </c>
      <c r="AE147" s="57">
        <v>618.04441999999995</v>
      </c>
      <c r="AF147" s="57">
        <v>618.04441999999995</v>
      </c>
      <c r="AG147" s="57">
        <v>618.04441999999995</v>
      </c>
      <c r="AH147" s="57">
        <v>618.04441999999995</v>
      </c>
      <c r="AI147" s="57">
        <v>618.04441999999995</v>
      </c>
      <c r="AJ147" s="57">
        <v>618.04441999999995</v>
      </c>
      <c r="AK147" s="57">
        <v>618.04441999999995</v>
      </c>
      <c r="AL147" s="57">
        <v>618.04441999999995</v>
      </c>
      <c r="AM147" s="57">
        <v>618.04441999999995</v>
      </c>
      <c r="AN147" s="57">
        <v>618.04441999999995</v>
      </c>
      <c r="AO147" s="57">
        <v>618.04441999999995</v>
      </c>
      <c r="AP147" s="57">
        <v>618.04441999999995</v>
      </c>
      <c r="AQ147" s="57">
        <v>618.04441999999995</v>
      </c>
      <c r="AR147" s="57">
        <v>618.04441999999995</v>
      </c>
      <c r="AS147" s="57">
        <v>618.04441999999995</v>
      </c>
      <c r="AT147" s="57">
        <v>618.04441999999995</v>
      </c>
    </row>
    <row r="148" spans="1:46" x14ac:dyDescent="0.25">
      <c r="A148" s="65">
        <v>2021</v>
      </c>
      <c r="B148" s="65">
        <v>12</v>
      </c>
      <c r="C148" s="75">
        <v>7</v>
      </c>
      <c r="D148" s="64">
        <v>3</v>
      </c>
      <c r="E148" s="5">
        <v>618.04441999999995</v>
      </c>
      <c r="F148" s="57">
        <v>618.04441999999995</v>
      </c>
      <c r="G148" s="57">
        <v>618.04441999999995</v>
      </c>
      <c r="H148" s="57">
        <v>618.04441999999995</v>
      </c>
      <c r="I148" s="57">
        <v>618.04441999999995</v>
      </c>
      <c r="J148" s="57">
        <v>618.04441999999995</v>
      </c>
      <c r="K148" s="57">
        <v>618.04441999999995</v>
      </c>
      <c r="L148" s="57">
        <v>618.04441999999995</v>
      </c>
      <c r="M148" s="57">
        <v>618.04441999999995</v>
      </c>
      <c r="N148" s="57">
        <v>618.04441999999995</v>
      </c>
      <c r="O148" s="57">
        <v>618.04441999999995</v>
      </c>
      <c r="P148" s="57">
        <v>618.04441999999995</v>
      </c>
      <c r="Q148" s="57">
        <v>618.04441999999995</v>
      </c>
      <c r="R148" s="57">
        <v>618.04441999999995</v>
      </c>
      <c r="S148" s="57">
        <v>618.04441999999995</v>
      </c>
      <c r="T148" s="57">
        <v>618.04441999999995</v>
      </c>
      <c r="U148" s="57">
        <v>618.04441999999995</v>
      </c>
      <c r="V148" s="57">
        <v>618.04441999999995</v>
      </c>
      <c r="W148" s="57">
        <v>618.04441999999995</v>
      </c>
      <c r="X148" s="57">
        <v>618.04441999999995</v>
      </c>
      <c r="Y148" s="57">
        <v>618.04441999999995</v>
      </c>
      <c r="Z148" s="57">
        <v>618.04441999999995</v>
      </c>
      <c r="AA148" s="57">
        <v>618.04441999999995</v>
      </c>
      <c r="AB148" s="57">
        <v>618.04441999999995</v>
      </c>
      <c r="AC148" s="57">
        <v>618.04441999999995</v>
      </c>
      <c r="AD148" s="57">
        <v>618.04441999999995</v>
      </c>
      <c r="AE148" s="57">
        <v>618.04441999999995</v>
      </c>
      <c r="AF148" s="57">
        <v>618.04441999999995</v>
      </c>
      <c r="AG148" s="57">
        <v>618.04441999999995</v>
      </c>
      <c r="AH148" s="57">
        <v>618.04441999999995</v>
      </c>
      <c r="AI148" s="57">
        <v>618.04441999999995</v>
      </c>
      <c r="AJ148" s="57">
        <v>618.04441999999995</v>
      </c>
      <c r="AK148" s="57">
        <v>618.04441999999995</v>
      </c>
      <c r="AL148" s="57">
        <v>618.04441999999995</v>
      </c>
      <c r="AM148" s="57">
        <v>618.04441999999995</v>
      </c>
      <c r="AN148" s="57">
        <v>618.04441999999995</v>
      </c>
      <c r="AO148" s="57">
        <v>618.04441999999995</v>
      </c>
      <c r="AP148" s="57">
        <v>618.04441999999995</v>
      </c>
      <c r="AQ148" s="57">
        <v>618.04441999999995</v>
      </c>
      <c r="AR148" s="57">
        <v>618.04441999999995</v>
      </c>
      <c r="AS148" s="57">
        <v>618.04441999999995</v>
      </c>
      <c r="AT148" s="57">
        <v>618.04441999999995</v>
      </c>
    </row>
    <row r="149" spans="1:46" x14ac:dyDescent="0.25">
      <c r="A149" s="65">
        <v>2021</v>
      </c>
      <c r="B149" s="65">
        <v>12</v>
      </c>
      <c r="C149" s="75">
        <v>7</v>
      </c>
      <c r="D149" s="64">
        <v>4</v>
      </c>
      <c r="E149" s="5">
        <v>618.04441999999995</v>
      </c>
      <c r="F149" s="57">
        <v>618.04441999999995</v>
      </c>
      <c r="G149" s="57">
        <v>618.04441999999995</v>
      </c>
      <c r="H149" s="57">
        <v>618.04441999999995</v>
      </c>
      <c r="I149" s="57">
        <v>618.04441999999995</v>
      </c>
      <c r="J149" s="57">
        <v>618.04441999999995</v>
      </c>
      <c r="K149" s="57">
        <v>618.04441999999995</v>
      </c>
      <c r="L149" s="57">
        <v>618.04441999999995</v>
      </c>
      <c r="M149" s="57">
        <v>618.04441999999995</v>
      </c>
      <c r="N149" s="57">
        <v>618.04441999999995</v>
      </c>
      <c r="O149" s="57">
        <v>618.04441999999995</v>
      </c>
      <c r="P149" s="57">
        <v>618.04441999999995</v>
      </c>
      <c r="Q149" s="57">
        <v>618.04441999999995</v>
      </c>
      <c r="R149" s="57">
        <v>618.04441999999995</v>
      </c>
      <c r="S149" s="57">
        <v>618.04441999999995</v>
      </c>
      <c r="T149" s="57">
        <v>618.04441999999995</v>
      </c>
      <c r="U149" s="57">
        <v>618.04441999999995</v>
      </c>
      <c r="V149" s="57">
        <v>618.04441999999995</v>
      </c>
      <c r="W149" s="57">
        <v>618.04441999999995</v>
      </c>
      <c r="X149" s="57">
        <v>618.04441999999995</v>
      </c>
      <c r="Y149" s="57">
        <v>618.04441999999995</v>
      </c>
      <c r="Z149" s="57">
        <v>618.04441999999995</v>
      </c>
      <c r="AA149" s="57">
        <v>618.04441999999995</v>
      </c>
      <c r="AB149" s="57">
        <v>618.04441999999995</v>
      </c>
      <c r="AC149" s="57">
        <v>618.04441999999995</v>
      </c>
      <c r="AD149" s="57">
        <v>618.04441999999995</v>
      </c>
      <c r="AE149" s="57">
        <v>618.04441999999995</v>
      </c>
      <c r="AF149" s="57">
        <v>618.04441999999995</v>
      </c>
      <c r="AG149" s="57">
        <v>618.04441999999995</v>
      </c>
      <c r="AH149" s="57">
        <v>618.04441999999995</v>
      </c>
      <c r="AI149" s="57">
        <v>618.04441999999995</v>
      </c>
      <c r="AJ149" s="57">
        <v>618.04441999999995</v>
      </c>
      <c r="AK149" s="57">
        <v>618.04441999999995</v>
      </c>
      <c r="AL149" s="57">
        <v>618.04441999999995</v>
      </c>
      <c r="AM149" s="57">
        <v>618.04441999999995</v>
      </c>
      <c r="AN149" s="57">
        <v>618.04441999999995</v>
      </c>
      <c r="AO149" s="57">
        <v>618.04441999999995</v>
      </c>
      <c r="AP149" s="57">
        <v>618.04441999999995</v>
      </c>
      <c r="AQ149" s="57">
        <v>618.04441999999995</v>
      </c>
      <c r="AR149" s="57">
        <v>618.04441999999995</v>
      </c>
      <c r="AS149" s="57">
        <v>618.04441999999995</v>
      </c>
      <c r="AT149" s="57">
        <v>618.04441999999995</v>
      </c>
    </row>
    <row r="150" spans="1:46" x14ac:dyDescent="0.25">
      <c r="A150" s="65">
        <v>2021</v>
      </c>
      <c r="B150" s="65">
        <v>12</v>
      </c>
      <c r="C150" s="75">
        <v>7</v>
      </c>
      <c r="D150" s="64">
        <v>5</v>
      </c>
      <c r="E150" s="5">
        <v>618.04441999999995</v>
      </c>
      <c r="F150" s="57">
        <v>618.04441999999995</v>
      </c>
      <c r="G150" s="57">
        <v>618.04441999999995</v>
      </c>
      <c r="H150" s="57">
        <v>618.04441999999995</v>
      </c>
      <c r="I150" s="57">
        <v>618.04441999999995</v>
      </c>
      <c r="J150" s="57">
        <v>618.04441999999995</v>
      </c>
      <c r="K150" s="57">
        <v>618.04441999999995</v>
      </c>
      <c r="L150" s="57">
        <v>618.04441999999995</v>
      </c>
      <c r="M150" s="57">
        <v>618.04441999999995</v>
      </c>
      <c r="N150" s="57">
        <v>618.04441999999995</v>
      </c>
      <c r="O150" s="57">
        <v>618.04441999999995</v>
      </c>
      <c r="P150" s="57">
        <v>618.04441999999995</v>
      </c>
      <c r="Q150" s="57">
        <v>618.04441999999995</v>
      </c>
      <c r="R150" s="57">
        <v>618.04441999999995</v>
      </c>
      <c r="S150" s="57">
        <v>618.04441999999995</v>
      </c>
      <c r="T150" s="57">
        <v>618.04441999999995</v>
      </c>
      <c r="U150" s="57">
        <v>618.04441999999995</v>
      </c>
      <c r="V150" s="57">
        <v>618.04441999999995</v>
      </c>
      <c r="W150" s="57">
        <v>618.04441999999995</v>
      </c>
      <c r="X150" s="57">
        <v>618.04441999999995</v>
      </c>
      <c r="Y150" s="57">
        <v>618.04441999999995</v>
      </c>
      <c r="Z150" s="57">
        <v>618.04441999999995</v>
      </c>
      <c r="AA150" s="57">
        <v>618.04441999999995</v>
      </c>
      <c r="AB150" s="57">
        <v>618.04441999999995</v>
      </c>
      <c r="AC150" s="57">
        <v>618.04441999999995</v>
      </c>
      <c r="AD150" s="57">
        <v>618.04441999999995</v>
      </c>
      <c r="AE150" s="57">
        <v>618.04441999999995</v>
      </c>
      <c r="AF150" s="57">
        <v>618.04441999999995</v>
      </c>
      <c r="AG150" s="57">
        <v>618.04441999999995</v>
      </c>
      <c r="AH150" s="57">
        <v>618.04441999999995</v>
      </c>
      <c r="AI150" s="57">
        <v>618.04441999999995</v>
      </c>
      <c r="AJ150" s="57">
        <v>618.04441999999995</v>
      </c>
      <c r="AK150" s="57">
        <v>618.04441999999995</v>
      </c>
      <c r="AL150" s="57">
        <v>618.04441999999995</v>
      </c>
      <c r="AM150" s="57">
        <v>618.04441999999995</v>
      </c>
      <c r="AN150" s="57">
        <v>618.04441999999995</v>
      </c>
      <c r="AO150" s="57">
        <v>618.04441999999995</v>
      </c>
      <c r="AP150" s="57">
        <v>618.04441999999995</v>
      </c>
      <c r="AQ150" s="57">
        <v>618.04441999999995</v>
      </c>
      <c r="AR150" s="57">
        <v>618.04441999999995</v>
      </c>
      <c r="AS150" s="57">
        <v>618.04441999999995</v>
      </c>
      <c r="AT150" s="57">
        <v>618.04441999999995</v>
      </c>
    </row>
    <row r="151" spans="1:46" x14ac:dyDescent="0.25">
      <c r="A151" s="65">
        <v>2021</v>
      </c>
      <c r="B151" s="65">
        <v>12</v>
      </c>
      <c r="C151" s="75">
        <v>7</v>
      </c>
      <c r="D151" s="64">
        <v>6</v>
      </c>
      <c r="E151" s="5">
        <v>618.04441999999995</v>
      </c>
      <c r="F151" s="57">
        <v>618.04441999999995</v>
      </c>
      <c r="G151" s="57">
        <v>618.04441999999995</v>
      </c>
      <c r="H151" s="57">
        <v>618.04441999999995</v>
      </c>
      <c r="I151" s="57">
        <v>618.04441999999995</v>
      </c>
      <c r="J151" s="57">
        <v>618.04441999999995</v>
      </c>
      <c r="K151" s="57">
        <v>618.04441999999995</v>
      </c>
      <c r="L151" s="57">
        <v>618.04441999999995</v>
      </c>
      <c r="M151" s="57">
        <v>618.04441999999995</v>
      </c>
      <c r="N151" s="57">
        <v>618.04441999999995</v>
      </c>
      <c r="O151" s="57">
        <v>618.04441999999995</v>
      </c>
      <c r="P151" s="57">
        <v>618.04441999999995</v>
      </c>
      <c r="Q151" s="57">
        <v>618.04441999999995</v>
      </c>
      <c r="R151" s="57">
        <v>618.04441999999995</v>
      </c>
      <c r="S151" s="57">
        <v>618.04441999999995</v>
      </c>
      <c r="T151" s="57">
        <v>618.04441999999995</v>
      </c>
      <c r="U151" s="57">
        <v>618.04441999999995</v>
      </c>
      <c r="V151" s="57">
        <v>618.04441999999995</v>
      </c>
      <c r="W151" s="57">
        <v>618.04441999999995</v>
      </c>
      <c r="X151" s="57">
        <v>618.04441999999995</v>
      </c>
      <c r="Y151" s="57">
        <v>618.04441999999995</v>
      </c>
      <c r="Z151" s="57">
        <v>618.04441999999995</v>
      </c>
      <c r="AA151" s="57">
        <v>618.04441999999995</v>
      </c>
      <c r="AB151" s="57">
        <v>618.04441999999995</v>
      </c>
      <c r="AC151" s="57">
        <v>618.04441999999995</v>
      </c>
      <c r="AD151" s="57">
        <v>618.04441999999995</v>
      </c>
      <c r="AE151" s="57">
        <v>618.04441999999995</v>
      </c>
      <c r="AF151" s="57">
        <v>618.04441999999995</v>
      </c>
      <c r="AG151" s="57">
        <v>618.04441999999995</v>
      </c>
      <c r="AH151" s="57">
        <v>618.04441999999995</v>
      </c>
      <c r="AI151" s="57">
        <v>618.04441999999995</v>
      </c>
      <c r="AJ151" s="57">
        <v>618.04441999999995</v>
      </c>
      <c r="AK151" s="57">
        <v>618.04441999999995</v>
      </c>
      <c r="AL151" s="57">
        <v>618.04441999999995</v>
      </c>
      <c r="AM151" s="57">
        <v>618.04441999999995</v>
      </c>
      <c r="AN151" s="57">
        <v>618.04441999999995</v>
      </c>
      <c r="AO151" s="57">
        <v>618.04441999999995</v>
      </c>
      <c r="AP151" s="57">
        <v>618.04441999999995</v>
      </c>
      <c r="AQ151" s="57">
        <v>618.04441999999995</v>
      </c>
      <c r="AR151" s="57">
        <v>618.04441999999995</v>
      </c>
      <c r="AS151" s="57">
        <v>618.04441999999995</v>
      </c>
      <c r="AT151" s="57">
        <v>618.04441999999995</v>
      </c>
    </row>
    <row r="152" spans="1:46" x14ac:dyDescent="0.25">
      <c r="A152" s="65">
        <v>2021</v>
      </c>
      <c r="B152" s="65">
        <v>12</v>
      </c>
      <c r="C152" s="75">
        <v>7</v>
      </c>
      <c r="D152" s="64">
        <v>7</v>
      </c>
      <c r="E152" s="5">
        <v>618.04441999999995</v>
      </c>
      <c r="F152" s="57">
        <v>618.04441999999995</v>
      </c>
      <c r="G152" s="57">
        <v>618.04441999999995</v>
      </c>
      <c r="H152" s="57">
        <v>618.04441999999995</v>
      </c>
      <c r="I152" s="57">
        <v>618.04441999999995</v>
      </c>
      <c r="J152" s="57">
        <v>618.04441999999995</v>
      </c>
      <c r="K152" s="57">
        <v>618.04441999999995</v>
      </c>
      <c r="L152" s="57">
        <v>618.04441999999995</v>
      </c>
      <c r="M152" s="57">
        <v>618.04441999999995</v>
      </c>
      <c r="N152" s="57">
        <v>618.04441999999995</v>
      </c>
      <c r="O152" s="57">
        <v>618.04441999999995</v>
      </c>
      <c r="P152" s="57">
        <v>618.04441999999995</v>
      </c>
      <c r="Q152" s="57">
        <v>618.04441999999995</v>
      </c>
      <c r="R152" s="57">
        <v>618.04441999999995</v>
      </c>
      <c r="S152" s="57">
        <v>618.04441999999995</v>
      </c>
      <c r="T152" s="57">
        <v>618.04441999999995</v>
      </c>
      <c r="U152" s="57">
        <v>618.04441999999995</v>
      </c>
      <c r="V152" s="57">
        <v>618.04441999999995</v>
      </c>
      <c r="W152" s="57">
        <v>618.04441999999995</v>
      </c>
      <c r="X152" s="57">
        <v>618.04441999999995</v>
      </c>
      <c r="Y152" s="57">
        <v>618.04441999999995</v>
      </c>
      <c r="Z152" s="57">
        <v>618.04441999999995</v>
      </c>
      <c r="AA152" s="57">
        <v>618.04441999999995</v>
      </c>
      <c r="AB152" s="57">
        <v>618.04441999999995</v>
      </c>
      <c r="AC152" s="57">
        <v>618.04441999999995</v>
      </c>
      <c r="AD152" s="57">
        <v>618.04441999999995</v>
      </c>
      <c r="AE152" s="57">
        <v>618.04441999999995</v>
      </c>
      <c r="AF152" s="57">
        <v>618.04441999999995</v>
      </c>
      <c r="AG152" s="57">
        <v>618.04441999999995</v>
      </c>
      <c r="AH152" s="57">
        <v>618.04441999999995</v>
      </c>
      <c r="AI152" s="57">
        <v>618.04441999999995</v>
      </c>
      <c r="AJ152" s="57">
        <v>618.04441999999995</v>
      </c>
      <c r="AK152" s="57">
        <v>618.04441999999995</v>
      </c>
      <c r="AL152" s="57">
        <v>618.04441999999995</v>
      </c>
      <c r="AM152" s="57">
        <v>618.04441999999995</v>
      </c>
      <c r="AN152" s="57">
        <v>618.04441999999995</v>
      </c>
      <c r="AO152" s="57">
        <v>618.04441999999995</v>
      </c>
      <c r="AP152" s="57">
        <v>618.04441999999995</v>
      </c>
      <c r="AQ152" s="57">
        <v>618.04441999999995</v>
      </c>
      <c r="AR152" s="57">
        <v>618.04441999999995</v>
      </c>
      <c r="AS152" s="57">
        <v>618.04441999999995</v>
      </c>
      <c r="AT152" s="57">
        <v>618.04441999999995</v>
      </c>
    </row>
    <row r="153" spans="1:46" x14ac:dyDescent="0.25">
      <c r="A153" s="65">
        <v>2021</v>
      </c>
      <c r="B153" s="65">
        <v>12</v>
      </c>
      <c r="C153" s="75">
        <v>7</v>
      </c>
      <c r="D153" s="64">
        <v>8</v>
      </c>
      <c r="E153" s="5">
        <v>618.04441999999995</v>
      </c>
      <c r="F153" s="57">
        <v>618.04441999999995</v>
      </c>
      <c r="G153" s="57">
        <v>618.04441999999995</v>
      </c>
      <c r="H153" s="57">
        <v>618.04441999999995</v>
      </c>
      <c r="I153" s="57">
        <v>618.04441999999995</v>
      </c>
      <c r="J153" s="57">
        <v>618.04441999999995</v>
      </c>
      <c r="K153" s="57">
        <v>618.04441999999995</v>
      </c>
      <c r="L153" s="57">
        <v>618.04441999999995</v>
      </c>
      <c r="M153" s="57">
        <v>618.04441999999995</v>
      </c>
      <c r="N153" s="57">
        <v>618.04441999999995</v>
      </c>
      <c r="O153" s="57">
        <v>618.04441999999995</v>
      </c>
      <c r="P153" s="57">
        <v>618.04441999999995</v>
      </c>
      <c r="Q153" s="57">
        <v>618.04441999999995</v>
      </c>
      <c r="R153" s="57">
        <v>618.04441999999995</v>
      </c>
      <c r="S153" s="57">
        <v>618.04441999999995</v>
      </c>
      <c r="T153" s="57">
        <v>618.04441999999995</v>
      </c>
      <c r="U153" s="57">
        <v>618.04441999999995</v>
      </c>
      <c r="V153" s="57">
        <v>618.04441999999995</v>
      </c>
      <c r="W153" s="57">
        <v>618.04441999999995</v>
      </c>
      <c r="X153" s="57">
        <v>618.04441999999995</v>
      </c>
      <c r="Y153" s="57">
        <v>618.04441999999995</v>
      </c>
      <c r="Z153" s="57">
        <v>618.04441999999995</v>
      </c>
      <c r="AA153" s="57">
        <v>618.04441999999995</v>
      </c>
      <c r="AB153" s="57">
        <v>618.04441999999995</v>
      </c>
      <c r="AC153" s="57">
        <v>618.04441999999995</v>
      </c>
      <c r="AD153" s="57">
        <v>618.04441999999995</v>
      </c>
      <c r="AE153" s="57">
        <v>618.04441999999995</v>
      </c>
      <c r="AF153" s="57">
        <v>618.04441999999995</v>
      </c>
      <c r="AG153" s="57">
        <v>618.04441999999995</v>
      </c>
      <c r="AH153" s="57">
        <v>618.04441999999995</v>
      </c>
      <c r="AI153" s="57">
        <v>618.04441999999995</v>
      </c>
      <c r="AJ153" s="57">
        <v>618.04441999999995</v>
      </c>
      <c r="AK153" s="57">
        <v>618.04441999999995</v>
      </c>
      <c r="AL153" s="57">
        <v>618.04441999999995</v>
      </c>
      <c r="AM153" s="57">
        <v>618.04441999999995</v>
      </c>
      <c r="AN153" s="57">
        <v>618.04441999999995</v>
      </c>
      <c r="AO153" s="57">
        <v>618.04441999999995</v>
      </c>
      <c r="AP153" s="57">
        <v>618.04441999999995</v>
      </c>
      <c r="AQ153" s="57">
        <v>618.04441999999995</v>
      </c>
      <c r="AR153" s="57">
        <v>618.04441999999995</v>
      </c>
      <c r="AS153" s="57">
        <v>618.04441999999995</v>
      </c>
      <c r="AT153" s="57">
        <v>618.04441999999995</v>
      </c>
    </row>
    <row r="154" spans="1:46" x14ac:dyDescent="0.25">
      <c r="A154" s="65">
        <v>2021</v>
      </c>
      <c r="B154" s="65">
        <v>12</v>
      </c>
      <c r="C154" s="75">
        <v>7</v>
      </c>
      <c r="D154" s="64">
        <v>9</v>
      </c>
      <c r="E154" s="5">
        <v>618.04441999999995</v>
      </c>
      <c r="F154" s="57">
        <v>618.04441999999995</v>
      </c>
      <c r="G154" s="57">
        <v>618.04441999999995</v>
      </c>
      <c r="H154" s="57">
        <v>618.04441999999995</v>
      </c>
      <c r="I154" s="57">
        <v>618.04441999999995</v>
      </c>
      <c r="J154" s="57">
        <v>618.04441999999995</v>
      </c>
      <c r="K154" s="57">
        <v>618.04441999999995</v>
      </c>
      <c r="L154" s="57">
        <v>618.04441999999995</v>
      </c>
      <c r="M154" s="57">
        <v>618.04441999999995</v>
      </c>
      <c r="N154" s="57">
        <v>618.04441999999995</v>
      </c>
      <c r="O154" s="57">
        <v>618.04441999999995</v>
      </c>
      <c r="P154" s="57">
        <v>618.04441999999995</v>
      </c>
      <c r="Q154" s="57">
        <v>618.04441999999995</v>
      </c>
      <c r="R154" s="57">
        <v>618.04441999999995</v>
      </c>
      <c r="S154" s="57">
        <v>618.04441999999995</v>
      </c>
      <c r="T154" s="57">
        <v>618.04441999999995</v>
      </c>
      <c r="U154" s="57">
        <v>618.04441999999995</v>
      </c>
      <c r="V154" s="57">
        <v>618.04441999999995</v>
      </c>
      <c r="W154" s="57">
        <v>618.04441999999995</v>
      </c>
      <c r="X154" s="57">
        <v>618.04441999999995</v>
      </c>
      <c r="Y154" s="57">
        <v>618.04441999999995</v>
      </c>
      <c r="Z154" s="57">
        <v>618.04441999999995</v>
      </c>
      <c r="AA154" s="57">
        <v>618.04441999999995</v>
      </c>
      <c r="AB154" s="57">
        <v>618.04441999999995</v>
      </c>
      <c r="AC154" s="57">
        <v>618.04441999999995</v>
      </c>
      <c r="AD154" s="57">
        <v>618.04441999999995</v>
      </c>
      <c r="AE154" s="57">
        <v>618.04441999999995</v>
      </c>
      <c r="AF154" s="57">
        <v>618.04441999999995</v>
      </c>
      <c r="AG154" s="57">
        <v>618.04441999999995</v>
      </c>
      <c r="AH154" s="57">
        <v>618.04441999999995</v>
      </c>
      <c r="AI154" s="57">
        <v>618.04441999999995</v>
      </c>
      <c r="AJ154" s="57">
        <v>618.04441999999995</v>
      </c>
      <c r="AK154" s="57">
        <v>618.04441999999995</v>
      </c>
      <c r="AL154" s="57">
        <v>618.04441999999995</v>
      </c>
      <c r="AM154" s="57">
        <v>618.04441999999995</v>
      </c>
      <c r="AN154" s="57">
        <v>618.04441999999995</v>
      </c>
      <c r="AO154" s="57">
        <v>618.04441999999995</v>
      </c>
      <c r="AP154" s="57">
        <v>618.04441999999995</v>
      </c>
      <c r="AQ154" s="57">
        <v>618.04441999999995</v>
      </c>
      <c r="AR154" s="57">
        <v>618.04441999999995</v>
      </c>
      <c r="AS154" s="57">
        <v>618.04441999999995</v>
      </c>
      <c r="AT154" s="57">
        <v>618.04441999999995</v>
      </c>
    </row>
    <row r="155" spans="1:46" x14ac:dyDescent="0.25">
      <c r="A155" s="65">
        <v>2021</v>
      </c>
      <c r="B155" s="65">
        <v>12</v>
      </c>
      <c r="C155" s="75">
        <v>7</v>
      </c>
      <c r="D155" s="64">
        <v>10</v>
      </c>
      <c r="E155" s="5">
        <v>618.04441999999995</v>
      </c>
      <c r="F155" s="57">
        <v>618.04441999999995</v>
      </c>
      <c r="G155" s="57">
        <v>618.04441999999995</v>
      </c>
      <c r="H155" s="57">
        <v>618.04441999999995</v>
      </c>
      <c r="I155" s="57">
        <v>618.04441999999995</v>
      </c>
      <c r="J155" s="57">
        <v>618.04441999999995</v>
      </c>
      <c r="K155" s="57">
        <v>618.04441999999995</v>
      </c>
      <c r="L155" s="57">
        <v>618.04441999999995</v>
      </c>
      <c r="M155" s="57">
        <v>618.04441999999995</v>
      </c>
      <c r="N155" s="57">
        <v>618.04441999999995</v>
      </c>
      <c r="O155" s="57">
        <v>618.04441999999995</v>
      </c>
      <c r="P155" s="57">
        <v>618.04441999999995</v>
      </c>
      <c r="Q155" s="57">
        <v>618.04441999999995</v>
      </c>
      <c r="R155" s="57">
        <v>618.04441999999995</v>
      </c>
      <c r="S155" s="57">
        <v>618.04441999999995</v>
      </c>
      <c r="T155" s="57">
        <v>618.04441999999995</v>
      </c>
      <c r="U155" s="57">
        <v>618.04441999999995</v>
      </c>
      <c r="V155" s="57">
        <v>618.04441999999995</v>
      </c>
      <c r="W155" s="57">
        <v>618.04441999999995</v>
      </c>
      <c r="X155" s="57">
        <v>618.04441999999995</v>
      </c>
      <c r="Y155" s="57">
        <v>618.04441999999995</v>
      </c>
      <c r="Z155" s="57">
        <v>618.04441999999995</v>
      </c>
      <c r="AA155" s="57">
        <v>618.04441999999995</v>
      </c>
      <c r="AB155" s="57">
        <v>618.04441999999995</v>
      </c>
      <c r="AC155" s="57">
        <v>618.04441999999995</v>
      </c>
      <c r="AD155" s="57">
        <v>618.04441999999995</v>
      </c>
      <c r="AE155" s="57">
        <v>618.04441999999995</v>
      </c>
      <c r="AF155" s="57">
        <v>618.04441999999995</v>
      </c>
      <c r="AG155" s="57">
        <v>618.04441999999995</v>
      </c>
      <c r="AH155" s="57">
        <v>618.04441999999995</v>
      </c>
      <c r="AI155" s="57">
        <v>618.04441999999995</v>
      </c>
      <c r="AJ155" s="57">
        <v>618.04441999999995</v>
      </c>
      <c r="AK155" s="57">
        <v>618.04441999999995</v>
      </c>
      <c r="AL155" s="57">
        <v>618.04441999999995</v>
      </c>
      <c r="AM155" s="57">
        <v>618.04441999999995</v>
      </c>
      <c r="AN155" s="57">
        <v>618.04441999999995</v>
      </c>
      <c r="AO155" s="57">
        <v>618.04441999999995</v>
      </c>
      <c r="AP155" s="57">
        <v>618.04441999999995</v>
      </c>
      <c r="AQ155" s="57">
        <v>618.04441999999995</v>
      </c>
      <c r="AR155" s="57">
        <v>618.04441999999995</v>
      </c>
      <c r="AS155" s="57">
        <v>618.04441999999995</v>
      </c>
      <c r="AT155" s="57">
        <v>618.04441999999995</v>
      </c>
    </row>
    <row r="156" spans="1:46" x14ac:dyDescent="0.25">
      <c r="A156" s="65">
        <v>2021</v>
      </c>
      <c r="B156" s="65">
        <v>12</v>
      </c>
      <c r="C156" s="75">
        <v>7</v>
      </c>
      <c r="D156" s="64">
        <v>11</v>
      </c>
      <c r="E156" s="5">
        <v>618.04441999999995</v>
      </c>
      <c r="F156" s="57">
        <v>618.04441999999995</v>
      </c>
      <c r="G156" s="57">
        <v>618.04441999999995</v>
      </c>
      <c r="H156" s="57">
        <v>618.04441999999995</v>
      </c>
      <c r="I156" s="57">
        <v>618.04441999999995</v>
      </c>
      <c r="J156" s="57">
        <v>618.04441999999995</v>
      </c>
      <c r="K156" s="57">
        <v>618.04441999999995</v>
      </c>
      <c r="L156" s="57">
        <v>618.04441999999995</v>
      </c>
      <c r="M156" s="57">
        <v>618.04441999999995</v>
      </c>
      <c r="N156" s="57">
        <v>618.04441999999995</v>
      </c>
      <c r="O156" s="57">
        <v>618.04441999999995</v>
      </c>
      <c r="P156" s="57">
        <v>618.04441999999995</v>
      </c>
      <c r="Q156" s="57">
        <v>618.04441999999995</v>
      </c>
      <c r="R156" s="57">
        <v>618.04441999999995</v>
      </c>
      <c r="S156" s="57">
        <v>618.04441999999995</v>
      </c>
      <c r="T156" s="57">
        <v>618.04441999999995</v>
      </c>
      <c r="U156" s="57">
        <v>618.04441999999995</v>
      </c>
      <c r="V156" s="57">
        <v>618.04441999999995</v>
      </c>
      <c r="W156" s="57">
        <v>618.04441999999995</v>
      </c>
      <c r="X156" s="57">
        <v>618.04441999999995</v>
      </c>
      <c r="Y156" s="57">
        <v>618.04441999999995</v>
      </c>
      <c r="Z156" s="57">
        <v>618.04441999999995</v>
      </c>
      <c r="AA156" s="57">
        <v>618.04441999999995</v>
      </c>
      <c r="AB156" s="57">
        <v>618.04441999999995</v>
      </c>
      <c r="AC156" s="57">
        <v>618.04441999999995</v>
      </c>
      <c r="AD156" s="57">
        <v>618.04441999999995</v>
      </c>
      <c r="AE156" s="57">
        <v>618.04441999999995</v>
      </c>
      <c r="AF156" s="57">
        <v>618.04441999999995</v>
      </c>
      <c r="AG156" s="57">
        <v>618.04441999999995</v>
      </c>
      <c r="AH156" s="57">
        <v>618.04441999999995</v>
      </c>
      <c r="AI156" s="57">
        <v>618.04441999999995</v>
      </c>
      <c r="AJ156" s="57">
        <v>618.04441999999995</v>
      </c>
      <c r="AK156" s="57">
        <v>618.04441999999995</v>
      </c>
      <c r="AL156" s="57">
        <v>618.04441999999995</v>
      </c>
      <c r="AM156" s="57">
        <v>618.04441999999995</v>
      </c>
      <c r="AN156" s="57">
        <v>618.04441999999995</v>
      </c>
      <c r="AO156" s="57">
        <v>618.04441999999995</v>
      </c>
      <c r="AP156" s="57">
        <v>618.04441999999995</v>
      </c>
      <c r="AQ156" s="57">
        <v>618.04441999999995</v>
      </c>
      <c r="AR156" s="57">
        <v>618.04441999999995</v>
      </c>
      <c r="AS156" s="57">
        <v>618.04441999999995</v>
      </c>
      <c r="AT156" s="57">
        <v>618.04441999999995</v>
      </c>
    </row>
    <row r="157" spans="1:46" x14ac:dyDescent="0.25">
      <c r="A157" s="65">
        <v>2021</v>
      </c>
      <c r="B157" s="65">
        <v>12</v>
      </c>
      <c r="C157" s="75">
        <v>7</v>
      </c>
      <c r="D157" s="64">
        <v>12</v>
      </c>
      <c r="E157" s="5">
        <v>618.04441999999995</v>
      </c>
      <c r="F157" s="57">
        <v>618.04441999999995</v>
      </c>
      <c r="G157" s="57">
        <v>618.04441999999995</v>
      </c>
      <c r="H157" s="57">
        <v>618.04441999999995</v>
      </c>
      <c r="I157" s="57">
        <v>618.04441999999995</v>
      </c>
      <c r="J157" s="57">
        <v>618.04441999999995</v>
      </c>
      <c r="K157" s="57">
        <v>618.04441999999995</v>
      </c>
      <c r="L157" s="57">
        <v>618.04441999999995</v>
      </c>
      <c r="M157" s="57">
        <v>618.04441999999995</v>
      </c>
      <c r="N157" s="57">
        <v>618.04441999999995</v>
      </c>
      <c r="O157" s="57">
        <v>618.04441999999995</v>
      </c>
      <c r="P157" s="57">
        <v>618.04441999999995</v>
      </c>
      <c r="Q157" s="57">
        <v>618.04441999999995</v>
      </c>
      <c r="R157" s="57">
        <v>618.04441999999995</v>
      </c>
      <c r="S157" s="57">
        <v>618.04441999999995</v>
      </c>
      <c r="T157" s="57">
        <v>618.04441999999995</v>
      </c>
      <c r="U157" s="57">
        <v>618.04441999999995</v>
      </c>
      <c r="V157" s="57">
        <v>618.04441999999995</v>
      </c>
      <c r="W157" s="57">
        <v>618.04441999999995</v>
      </c>
      <c r="X157" s="57">
        <v>618.04441999999995</v>
      </c>
      <c r="Y157" s="57">
        <v>618.04441999999995</v>
      </c>
      <c r="Z157" s="57">
        <v>618.04441999999995</v>
      </c>
      <c r="AA157" s="57">
        <v>618.04441999999995</v>
      </c>
      <c r="AB157" s="57">
        <v>618.04441999999995</v>
      </c>
      <c r="AC157" s="57">
        <v>618.04441999999995</v>
      </c>
      <c r="AD157" s="57">
        <v>618.04441999999995</v>
      </c>
      <c r="AE157" s="57">
        <v>618.04441999999995</v>
      </c>
      <c r="AF157" s="57">
        <v>618.04441999999995</v>
      </c>
      <c r="AG157" s="57">
        <v>618.04441999999995</v>
      </c>
      <c r="AH157" s="57">
        <v>618.04441999999995</v>
      </c>
      <c r="AI157" s="57">
        <v>618.04441999999995</v>
      </c>
      <c r="AJ157" s="57">
        <v>618.04441999999995</v>
      </c>
      <c r="AK157" s="57">
        <v>618.04441999999995</v>
      </c>
      <c r="AL157" s="57">
        <v>618.04441999999995</v>
      </c>
      <c r="AM157" s="57">
        <v>618.04441999999995</v>
      </c>
      <c r="AN157" s="57">
        <v>618.04441999999995</v>
      </c>
      <c r="AO157" s="57">
        <v>618.04441999999995</v>
      </c>
      <c r="AP157" s="57">
        <v>618.04441999999995</v>
      </c>
      <c r="AQ157" s="57">
        <v>618.04441999999995</v>
      </c>
      <c r="AR157" s="57">
        <v>618.04441999999995</v>
      </c>
      <c r="AS157" s="57">
        <v>618.04441999999995</v>
      </c>
      <c r="AT157" s="57">
        <v>618.04441999999995</v>
      </c>
    </row>
    <row r="158" spans="1:46" x14ac:dyDescent="0.25">
      <c r="A158" s="65">
        <v>2021</v>
      </c>
      <c r="B158" s="65">
        <v>12</v>
      </c>
      <c r="C158" s="75">
        <v>7</v>
      </c>
      <c r="D158" s="64">
        <v>13</v>
      </c>
      <c r="E158" s="5">
        <v>618.04441999999995</v>
      </c>
      <c r="F158" s="57">
        <v>618.04441999999995</v>
      </c>
      <c r="G158" s="57">
        <v>618.04441999999995</v>
      </c>
      <c r="H158" s="57">
        <v>618.04441999999995</v>
      </c>
      <c r="I158" s="57">
        <v>618.04441999999995</v>
      </c>
      <c r="J158" s="57">
        <v>618.04441999999995</v>
      </c>
      <c r="K158" s="57">
        <v>618.04441999999995</v>
      </c>
      <c r="L158" s="57">
        <v>618.04441999999995</v>
      </c>
      <c r="M158" s="57">
        <v>618.04441999999995</v>
      </c>
      <c r="N158" s="57">
        <v>618.04441999999995</v>
      </c>
      <c r="O158" s="57">
        <v>618.04441999999995</v>
      </c>
      <c r="P158" s="57">
        <v>618.04441999999995</v>
      </c>
      <c r="Q158" s="57">
        <v>618.04441999999995</v>
      </c>
      <c r="R158" s="57">
        <v>618.04441999999995</v>
      </c>
      <c r="S158" s="57">
        <v>618.04441999999995</v>
      </c>
      <c r="T158" s="57">
        <v>618.04441999999995</v>
      </c>
      <c r="U158" s="57">
        <v>618.04441999999995</v>
      </c>
      <c r="V158" s="57">
        <v>618.04441999999995</v>
      </c>
      <c r="W158" s="57">
        <v>618.04441999999995</v>
      </c>
      <c r="X158" s="57">
        <v>618.04441999999995</v>
      </c>
      <c r="Y158" s="57">
        <v>618.04441999999995</v>
      </c>
      <c r="Z158" s="57">
        <v>618.04441999999995</v>
      </c>
      <c r="AA158" s="57">
        <v>618.04441999999995</v>
      </c>
      <c r="AB158" s="57">
        <v>618.04441999999995</v>
      </c>
      <c r="AC158" s="57">
        <v>618.04441999999995</v>
      </c>
      <c r="AD158" s="57">
        <v>618.04441999999995</v>
      </c>
      <c r="AE158" s="57">
        <v>618.04441999999995</v>
      </c>
      <c r="AF158" s="57">
        <v>618.04441999999995</v>
      </c>
      <c r="AG158" s="57">
        <v>618.04441999999995</v>
      </c>
      <c r="AH158" s="57">
        <v>618.04441999999995</v>
      </c>
      <c r="AI158" s="57">
        <v>618.04441999999995</v>
      </c>
      <c r="AJ158" s="57">
        <v>618.04441999999995</v>
      </c>
      <c r="AK158" s="57">
        <v>618.04441999999995</v>
      </c>
      <c r="AL158" s="57">
        <v>618.04441999999995</v>
      </c>
      <c r="AM158" s="57">
        <v>618.04441999999995</v>
      </c>
      <c r="AN158" s="57">
        <v>618.04441999999995</v>
      </c>
      <c r="AO158" s="57">
        <v>618.04441999999995</v>
      </c>
      <c r="AP158" s="57">
        <v>618.04441999999995</v>
      </c>
      <c r="AQ158" s="57">
        <v>618.04441999999995</v>
      </c>
      <c r="AR158" s="57">
        <v>618.04441999999995</v>
      </c>
      <c r="AS158" s="57">
        <v>618.04441999999995</v>
      </c>
      <c r="AT158" s="57">
        <v>618.04441999999995</v>
      </c>
    </row>
    <row r="159" spans="1:46" x14ac:dyDescent="0.25">
      <c r="A159" s="65">
        <v>2021</v>
      </c>
      <c r="B159" s="65">
        <v>12</v>
      </c>
      <c r="C159" s="75">
        <v>7</v>
      </c>
      <c r="D159" s="64">
        <v>14</v>
      </c>
      <c r="E159" s="5">
        <v>618.04441999999995</v>
      </c>
      <c r="F159" s="57">
        <v>618.04441999999995</v>
      </c>
      <c r="G159" s="57">
        <v>618.04441999999995</v>
      </c>
      <c r="H159" s="57">
        <v>618.04441999999995</v>
      </c>
      <c r="I159" s="57">
        <v>618.04441999999995</v>
      </c>
      <c r="J159" s="57">
        <v>618.04441999999995</v>
      </c>
      <c r="K159" s="57">
        <v>618.04441999999995</v>
      </c>
      <c r="L159" s="57">
        <v>618.04441999999995</v>
      </c>
      <c r="M159" s="57">
        <v>618.04441999999995</v>
      </c>
      <c r="N159" s="57">
        <v>618.04441999999995</v>
      </c>
      <c r="O159" s="57">
        <v>618.04441999999995</v>
      </c>
      <c r="P159" s="57">
        <v>618.04441999999995</v>
      </c>
      <c r="Q159" s="57">
        <v>618.04441999999995</v>
      </c>
      <c r="R159" s="57">
        <v>618.04441999999995</v>
      </c>
      <c r="S159" s="57">
        <v>618.04441999999995</v>
      </c>
      <c r="T159" s="57">
        <v>618.04441999999995</v>
      </c>
      <c r="U159" s="57">
        <v>618.04441999999995</v>
      </c>
      <c r="V159" s="57">
        <v>618.04441999999995</v>
      </c>
      <c r="W159" s="57">
        <v>618.04441999999995</v>
      </c>
      <c r="X159" s="57">
        <v>618.04441999999995</v>
      </c>
      <c r="Y159" s="57">
        <v>618.04441999999995</v>
      </c>
      <c r="Z159" s="57">
        <v>618.04441999999995</v>
      </c>
      <c r="AA159" s="57">
        <v>618.04441999999995</v>
      </c>
      <c r="AB159" s="57">
        <v>618.04441999999995</v>
      </c>
      <c r="AC159" s="57">
        <v>618.04441999999995</v>
      </c>
      <c r="AD159" s="57">
        <v>618.04441999999995</v>
      </c>
      <c r="AE159" s="57">
        <v>618.04441999999995</v>
      </c>
      <c r="AF159" s="57">
        <v>618.04441999999995</v>
      </c>
      <c r="AG159" s="57">
        <v>618.04441999999995</v>
      </c>
      <c r="AH159" s="57">
        <v>618.04441999999995</v>
      </c>
      <c r="AI159" s="57">
        <v>618.04441999999995</v>
      </c>
      <c r="AJ159" s="57">
        <v>618.04441999999995</v>
      </c>
      <c r="AK159" s="57">
        <v>618.04441999999995</v>
      </c>
      <c r="AL159" s="57">
        <v>618.04441999999995</v>
      </c>
      <c r="AM159" s="57">
        <v>618.04441999999995</v>
      </c>
      <c r="AN159" s="57">
        <v>618.04441999999995</v>
      </c>
      <c r="AO159" s="57">
        <v>618.04441999999995</v>
      </c>
      <c r="AP159" s="57">
        <v>618.04441999999995</v>
      </c>
      <c r="AQ159" s="57">
        <v>618.04441999999995</v>
      </c>
      <c r="AR159" s="57">
        <v>618.04441999999995</v>
      </c>
      <c r="AS159" s="57">
        <v>618.04441999999995</v>
      </c>
      <c r="AT159" s="57">
        <v>618.04441999999995</v>
      </c>
    </row>
    <row r="160" spans="1:46" x14ac:dyDescent="0.25">
      <c r="A160" s="65">
        <v>2021</v>
      </c>
      <c r="B160" s="65">
        <v>12</v>
      </c>
      <c r="C160" s="75">
        <v>7</v>
      </c>
      <c r="D160" s="64">
        <v>15</v>
      </c>
      <c r="E160" s="5">
        <v>618.04441999999995</v>
      </c>
      <c r="F160" s="57">
        <v>618.04441999999995</v>
      </c>
      <c r="G160" s="57">
        <v>618.04441999999995</v>
      </c>
      <c r="H160" s="57">
        <v>618.04441999999995</v>
      </c>
      <c r="I160" s="57">
        <v>618.04441999999995</v>
      </c>
      <c r="J160" s="57">
        <v>618.04441999999995</v>
      </c>
      <c r="K160" s="57">
        <v>618.04441999999995</v>
      </c>
      <c r="L160" s="57">
        <v>618.04441999999995</v>
      </c>
      <c r="M160" s="57">
        <v>618.04441999999995</v>
      </c>
      <c r="N160" s="57">
        <v>618.04441999999995</v>
      </c>
      <c r="O160" s="57">
        <v>618.04441999999995</v>
      </c>
      <c r="P160" s="57">
        <v>618.04441999999995</v>
      </c>
      <c r="Q160" s="57">
        <v>618.04441999999995</v>
      </c>
      <c r="R160" s="57">
        <v>618.04441999999995</v>
      </c>
      <c r="S160" s="57">
        <v>618.04441999999995</v>
      </c>
      <c r="T160" s="57">
        <v>618.04441999999995</v>
      </c>
      <c r="U160" s="57">
        <v>618.04441999999995</v>
      </c>
      <c r="V160" s="57">
        <v>618.04441999999995</v>
      </c>
      <c r="W160" s="57">
        <v>618.04441999999995</v>
      </c>
      <c r="X160" s="57">
        <v>618.04441999999995</v>
      </c>
      <c r="Y160" s="57">
        <v>618.04441999999995</v>
      </c>
      <c r="Z160" s="57">
        <v>618.04441999999995</v>
      </c>
      <c r="AA160" s="57">
        <v>618.04441999999995</v>
      </c>
      <c r="AB160" s="57">
        <v>618.04441999999995</v>
      </c>
      <c r="AC160" s="57">
        <v>618.04441999999995</v>
      </c>
      <c r="AD160" s="57">
        <v>618.04441999999995</v>
      </c>
      <c r="AE160" s="57">
        <v>618.04441999999995</v>
      </c>
      <c r="AF160" s="57">
        <v>618.04441999999995</v>
      </c>
      <c r="AG160" s="57">
        <v>618.04441999999995</v>
      </c>
      <c r="AH160" s="57">
        <v>618.04441999999995</v>
      </c>
      <c r="AI160" s="57">
        <v>618.04441999999995</v>
      </c>
      <c r="AJ160" s="57">
        <v>618.04441999999995</v>
      </c>
      <c r="AK160" s="57">
        <v>618.04441999999995</v>
      </c>
      <c r="AL160" s="57">
        <v>618.04441999999995</v>
      </c>
      <c r="AM160" s="57">
        <v>618.04441999999995</v>
      </c>
      <c r="AN160" s="57">
        <v>618.04441999999995</v>
      </c>
      <c r="AO160" s="57">
        <v>618.04441999999995</v>
      </c>
      <c r="AP160" s="57">
        <v>618.04441999999995</v>
      </c>
      <c r="AQ160" s="57">
        <v>618.04441999999995</v>
      </c>
      <c r="AR160" s="57">
        <v>618.04441999999995</v>
      </c>
      <c r="AS160" s="57">
        <v>618.04441999999995</v>
      </c>
      <c r="AT160" s="57">
        <v>618.04441999999995</v>
      </c>
    </row>
    <row r="161" spans="1:46" x14ac:dyDescent="0.25">
      <c r="A161" s="65">
        <v>2021</v>
      </c>
      <c r="B161" s="65">
        <v>12</v>
      </c>
      <c r="C161" s="75">
        <v>7</v>
      </c>
      <c r="D161" s="64">
        <v>16</v>
      </c>
      <c r="E161" s="5">
        <v>618.04441999999995</v>
      </c>
      <c r="F161" s="57">
        <v>618.04441999999995</v>
      </c>
      <c r="G161" s="57">
        <v>618.04441999999995</v>
      </c>
      <c r="H161" s="57">
        <v>618.04441999999995</v>
      </c>
      <c r="I161" s="57">
        <v>618.04441999999995</v>
      </c>
      <c r="J161" s="57">
        <v>618.04441999999995</v>
      </c>
      <c r="K161" s="57">
        <v>618.04441999999995</v>
      </c>
      <c r="L161" s="57">
        <v>618.04441999999995</v>
      </c>
      <c r="M161" s="57">
        <v>618.04441999999995</v>
      </c>
      <c r="N161" s="57">
        <v>618.04441999999995</v>
      </c>
      <c r="O161" s="57">
        <v>618.04441999999995</v>
      </c>
      <c r="P161" s="57">
        <v>618.04441999999995</v>
      </c>
      <c r="Q161" s="57">
        <v>618.04441999999995</v>
      </c>
      <c r="R161" s="57">
        <v>618.04441999999995</v>
      </c>
      <c r="S161" s="57">
        <v>618.04441999999995</v>
      </c>
      <c r="T161" s="57">
        <v>618.04441999999995</v>
      </c>
      <c r="U161" s="57">
        <v>618.04441999999995</v>
      </c>
      <c r="V161" s="57">
        <v>618.04441999999995</v>
      </c>
      <c r="W161" s="57">
        <v>618.04441999999995</v>
      </c>
      <c r="X161" s="57">
        <v>618.04441999999995</v>
      </c>
      <c r="Y161" s="57">
        <v>618.04441999999995</v>
      </c>
      <c r="Z161" s="57">
        <v>618.04441999999995</v>
      </c>
      <c r="AA161" s="57">
        <v>618.04441999999995</v>
      </c>
      <c r="AB161" s="57">
        <v>618.04441999999995</v>
      </c>
      <c r="AC161" s="57">
        <v>618.04441999999995</v>
      </c>
      <c r="AD161" s="57">
        <v>618.04441999999995</v>
      </c>
      <c r="AE161" s="57">
        <v>618.04441999999995</v>
      </c>
      <c r="AF161" s="57">
        <v>618.04441999999995</v>
      </c>
      <c r="AG161" s="57">
        <v>618.04441999999995</v>
      </c>
      <c r="AH161" s="57">
        <v>618.04441999999995</v>
      </c>
      <c r="AI161" s="57">
        <v>618.04441999999995</v>
      </c>
      <c r="AJ161" s="57">
        <v>618.04441999999995</v>
      </c>
      <c r="AK161" s="57">
        <v>618.04441999999995</v>
      </c>
      <c r="AL161" s="57">
        <v>618.04441999999995</v>
      </c>
      <c r="AM161" s="57">
        <v>618.04441999999995</v>
      </c>
      <c r="AN161" s="57">
        <v>618.04441999999995</v>
      </c>
      <c r="AO161" s="57">
        <v>618.04441999999995</v>
      </c>
      <c r="AP161" s="57">
        <v>618.04441999999995</v>
      </c>
      <c r="AQ161" s="57">
        <v>618.04441999999995</v>
      </c>
      <c r="AR161" s="57">
        <v>618.04441999999995</v>
      </c>
      <c r="AS161" s="57">
        <v>618.04441999999995</v>
      </c>
      <c r="AT161" s="57">
        <v>618.04441999999995</v>
      </c>
    </row>
    <row r="162" spans="1:46" x14ac:dyDescent="0.25">
      <c r="A162" s="65">
        <v>2021</v>
      </c>
      <c r="B162" s="65">
        <v>12</v>
      </c>
      <c r="C162" s="75">
        <v>7</v>
      </c>
      <c r="D162" s="64">
        <v>17</v>
      </c>
      <c r="E162" s="5">
        <v>618.04441999999995</v>
      </c>
      <c r="F162" s="57">
        <v>618.04441999999995</v>
      </c>
      <c r="G162" s="57">
        <v>618.04441999999995</v>
      </c>
      <c r="H162" s="57">
        <v>618.04441999999995</v>
      </c>
      <c r="I162" s="57">
        <v>618.04441999999995</v>
      </c>
      <c r="J162" s="57">
        <v>618.04441999999995</v>
      </c>
      <c r="K162" s="57">
        <v>618.04441999999995</v>
      </c>
      <c r="L162" s="57">
        <v>618.04441999999995</v>
      </c>
      <c r="M162" s="57">
        <v>618.04441999999995</v>
      </c>
      <c r="N162" s="57">
        <v>618.04441999999995</v>
      </c>
      <c r="O162" s="57">
        <v>618.04441999999995</v>
      </c>
      <c r="P162" s="57">
        <v>618.04441999999995</v>
      </c>
      <c r="Q162" s="57">
        <v>618.04441999999995</v>
      </c>
      <c r="R162" s="57">
        <v>618.04441999999995</v>
      </c>
      <c r="S162" s="57">
        <v>618.04441999999995</v>
      </c>
      <c r="T162" s="57">
        <v>618.04441999999995</v>
      </c>
      <c r="U162" s="57">
        <v>618.04441999999995</v>
      </c>
      <c r="V162" s="57">
        <v>618.04441999999995</v>
      </c>
      <c r="W162" s="57">
        <v>618.04441999999995</v>
      </c>
      <c r="X162" s="57">
        <v>618.04441999999995</v>
      </c>
      <c r="Y162" s="57">
        <v>618.04441999999995</v>
      </c>
      <c r="Z162" s="57">
        <v>618.04441999999995</v>
      </c>
      <c r="AA162" s="57">
        <v>618.04441999999995</v>
      </c>
      <c r="AB162" s="57">
        <v>618.04441999999995</v>
      </c>
      <c r="AC162" s="57">
        <v>618.04441999999995</v>
      </c>
      <c r="AD162" s="57">
        <v>618.04441999999995</v>
      </c>
      <c r="AE162" s="57">
        <v>618.04441999999995</v>
      </c>
      <c r="AF162" s="57">
        <v>618.04441999999995</v>
      </c>
      <c r="AG162" s="57">
        <v>618.04441999999995</v>
      </c>
      <c r="AH162" s="57">
        <v>618.04441999999995</v>
      </c>
      <c r="AI162" s="57">
        <v>618.04441999999995</v>
      </c>
      <c r="AJ162" s="57">
        <v>618.04441999999995</v>
      </c>
      <c r="AK162" s="57">
        <v>618.04441999999995</v>
      </c>
      <c r="AL162" s="57">
        <v>618.04441999999995</v>
      </c>
      <c r="AM162" s="57">
        <v>618.04441999999995</v>
      </c>
      <c r="AN162" s="57">
        <v>618.04441999999995</v>
      </c>
      <c r="AO162" s="57">
        <v>618.04441999999995</v>
      </c>
      <c r="AP162" s="57">
        <v>618.04441999999995</v>
      </c>
      <c r="AQ162" s="57">
        <v>618.04441999999995</v>
      </c>
      <c r="AR162" s="57">
        <v>618.04441999999995</v>
      </c>
      <c r="AS162" s="57">
        <v>618.04441999999995</v>
      </c>
      <c r="AT162" s="57">
        <v>618.04441999999995</v>
      </c>
    </row>
    <row r="163" spans="1:46" x14ac:dyDescent="0.25">
      <c r="A163" s="65">
        <v>2021</v>
      </c>
      <c r="B163" s="65">
        <v>12</v>
      </c>
      <c r="C163" s="75">
        <v>7</v>
      </c>
      <c r="D163" s="64">
        <v>18</v>
      </c>
      <c r="E163" s="5">
        <v>618.04441999999995</v>
      </c>
      <c r="F163" s="57">
        <v>618.04441999999995</v>
      </c>
      <c r="G163" s="57">
        <v>618.04441999999995</v>
      </c>
      <c r="H163" s="57">
        <v>618.04441999999995</v>
      </c>
      <c r="I163" s="57">
        <v>618.04441999999995</v>
      </c>
      <c r="J163" s="57">
        <v>618.04441999999995</v>
      </c>
      <c r="K163" s="57">
        <v>618.04441999999995</v>
      </c>
      <c r="L163" s="57">
        <v>618.04441999999995</v>
      </c>
      <c r="M163" s="57">
        <v>618.04441999999995</v>
      </c>
      <c r="N163" s="57">
        <v>618.04441999999995</v>
      </c>
      <c r="O163" s="57">
        <v>618.04441999999995</v>
      </c>
      <c r="P163" s="57">
        <v>618.04441999999995</v>
      </c>
      <c r="Q163" s="57">
        <v>618.04441999999995</v>
      </c>
      <c r="R163" s="57">
        <v>618.04441999999995</v>
      </c>
      <c r="S163" s="57">
        <v>618.04441999999995</v>
      </c>
      <c r="T163" s="57">
        <v>618.04441999999995</v>
      </c>
      <c r="U163" s="57">
        <v>618.04441999999995</v>
      </c>
      <c r="V163" s="57">
        <v>618.04441999999995</v>
      </c>
      <c r="W163" s="57">
        <v>618.04441999999995</v>
      </c>
      <c r="X163" s="57">
        <v>618.04441999999995</v>
      </c>
      <c r="Y163" s="57">
        <v>618.04441999999995</v>
      </c>
      <c r="Z163" s="57">
        <v>618.04441999999995</v>
      </c>
      <c r="AA163" s="57">
        <v>618.04441999999995</v>
      </c>
      <c r="AB163" s="57">
        <v>618.04441999999995</v>
      </c>
      <c r="AC163" s="57">
        <v>618.04441999999995</v>
      </c>
      <c r="AD163" s="57">
        <v>618.04441999999995</v>
      </c>
      <c r="AE163" s="57">
        <v>618.04441999999995</v>
      </c>
      <c r="AF163" s="57">
        <v>618.04441999999995</v>
      </c>
      <c r="AG163" s="57">
        <v>618.04441999999995</v>
      </c>
      <c r="AH163" s="57">
        <v>618.04441999999995</v>
      </c>
      <c r="AI163" s="57">
        <v>618.04441999999995</v>
      </c>
      <c r="AJ163" s="57">
        <v>618.04441999999995</v>
      </c>
      <c r="AK163" s="57">
        <v>618.04441999999995</v>
      </c>
      <c r="AL163" s="57">
        <v>618.04441999999995</v>
      </c>
      <c r="AM163" s="57">
        <v>618.04441999999995</v>
      </c>
      <c r="AN163" s="57">
        <v>618.04441999999995</v>
      </c>
      <c r="AO163" s="57">
        <v>618.04441999999995</v>
      </c>
      <c r="AP163" s="57">
        <v>618.04441999999995</v>
      </c>
      <c r="AQ163" s="57">
        <v>618.04441999999995</v>
      </c>
      <c r="AR163" s="57">
        <v>618.04441999999995</v>
      </c>
      <c r="AS163" s="57">
        <v>618.04441999999995</v>
      </c>
      <c r="AT163" s="57">
        <v>618.04441999999995</v>
      </c>
    </row>
    <row r="164" spans="1:46" x14ac:dyDescent="0.25">
      <c r="A164" s="65">
        <v>2021</v>
      </c>
      <c r="B164" s="65">
        <v>12</v>
      </c>
      <c r="C164" s="75">
        <v>7</v>
      </c>
      <c r="D164" s="64">
        <v>19</v>
      </c>
      <c r="E164" s="5">
        <v>618.04441999999995</v>
      </c>
      <c r="F164" s="57">
        <v>618.04441999999995</v>
      </c>
      <c r="G164" s="57">
        <v>618.04441999999995</v>
      </c>
      <c r="H164" s="57">
        <v>618.04441999999995</v>
      </c>
      <c r="I164" s="57">
        <v>618.04441999999995</v>
      </c>
      <c r="J164" s="57">
        <v>618.04441999999995</v>
      </c>
      <c r="K164" s="57">
        <v>618.04441999999995</v>
      </c>
      <c r="L164" s="57">
        <v>618.04441999999995</v>
      </c>
      <c r="M164" s="57">
        <v>618.04441999999995</v>
      </c>
      <c r="N164" s="57">
        <v>618.04441999999995</v>
      </c>
      <c r="O164" s="57">
        <v>618.04441999999995</v>
      </c>
      <c r="P164" s="57">
        <v>618.04441999999995</v>
      </c>
      <c r="Q164" s="57">
        <v>618.04441999999995</v>
      </c>
      <c r="R164" s="57">
        <v>618.04441999999995</v>
      </c>
      <c r="S164" s="57">
        <v>618.04441999999995</v>
      </c>
      <c r="T164" s="57">
        <v>618.04441999999995</v>
      </c>
      <c r="U164" s="57">
        <v>618.04441999999995</v>
      </c>
      <c r="V164" s="57">
        <v>618.04441999999995</v>
      </c>
      <c r="W164" s="57">
        <v>618.04441999999995</v>
      </c>
      <c r="X164" s="57">
        <v>618.04441999999995</v>
      </c>
      <c r="Y164" s="57">
        <v>618.04441999999995</v>
      </c>
      <c r="Z164" s="57">
        <v>618.04441999999995</v>
      </c>
      <c r="AA164" s="57">
        <v>618.04441999999995</v>
      </c>
      <c r="AB164" s="57">
        <v>618.04441999999995</v>
      </c>
      <c r="AC164" s="57">
        <v>618.04441999999995</v>
      </c>
      <c r="AD164" s="57">
        <v>618.04441999999995</v>
      </c>
      <c r="AE164" s="57">
        <v>618.04441999999995</v>
      </c>
      <c r="AF164" s="57">
        <v>618.04441999999995</v>
      </c>
      <c r="AG164" s="57">
        <v>618.04441999999995</v>
      </c>
      <c r="AH164" s="57">
        <v>618.04441999999995</v>
      </c>
      <c r="AI164" s="57">
        <v>618.04441999999995</v>
      </c>
      <c r="AJ164" s="57">
        <v>618.04441999999995</v>
      </c>
      <c r="AK164" s="57">
        <v>618.04441999999995</v>
      </c>
      <c r="AL164" s="57">
        <v>618.04441999999995</v>
      </c>
      <c r="AM164" s="57">
        <v>618.04441999999995</v>
      </c>
      <c r="AN164" s="57">
        <v>618.04441999999995</v>
      </c>
      <c r="AO164" s="57">
        <v>618.04441999999995</v>
      </c>
      <c r="AP164" s="57">
        <v>618.04441999999995</v>
      </c>
      <c r="AQ164" s="57">
        <v>618.04441999999995</v>
      </c>
      <c r="AR164" s="57">
        <v>618.04441999999995</v>
      </c>
      <c r="AS164" s="57">
        <v>618.04441999999995</v>
      </c>
      <c r="AT164" s="57">
        <v>618.04441999999995</v>
      </c>
    </row>
    <row r="165" spans="1:46" x14ac:dyDescent="0.25">
      <c r="A165" s="65">
        <v>2021</v>
      </c>
      <c r="B165" s="65">
        <v>12</v>
      </c>
      <c r="C165" s="75">
        <v>7</v>
      </c>
      <c r="D165" s="64">
        <v>20</v>
      </c>
      <c r="E165" s="5">
        <v>618.04441999999995</v>
      </c>
      <c r="F165" s="57">
        <v>618.04441999999995</v>
      </c>
      <c r="G165" s="57">
        <v>618.04441999999995</v>
      </c>
      <c r="H165" s="57">
        <v>618.04441999999995</v>
      </c>
      <c r="I165" s="57">
        <v>618.04441999999995</v>
      </c>
      <c r="J165" s="57">
        <v>618.04441999999995</v>
      </c>
      <c r="K165" s="57">
        <v>618.04441999999995</v>
      </c>
      <c r="L165" s="57">
        <v>618.04441999999995</v>
      </c>
      <c r="M165" s="57">
        <v>618.04441999999995</v>
      </c>
      <c r="N165" s="57">
        <v>618.04441999999995</v>
      </c>
      <c r="O165" s="57">
        <v>618.04441999999995</v>
      </c>
      <c r="P165" s="57">
        <v>618.04441999999995</v>
      </c>
      <c r="Q165" s="57">
        <v>618.04441999999995</v>
      </c>
      <c r="R165" s="57">
        <v>618.04441999999995</v>
      </c>
      <c r="S165" s="57">
        <v>618.04441999999995</v>
      </c>
      <c r="T165" s="57">
        <v>618.04441999999995</v>
      </c>
      <c r="U165" s="57">
        <v>618.04441999999995</v>
      </c>
      <c r="V165" s="57">
        <v>618.04441999999995</v>
      </c>
      <c r="W165" s="57">
        <v>618.04441999999995</v>
      </c>
      <c r="X165" s="57">
        <v>618.04441999999995</v>
      </c>
      <c r="Y165" s="57">
        <v>618.04441999999995</v>
      </c>
      <c r="Z165" s="57">
        <v>618.04441999999995</v>
      </c>
      <c r="AA165" s="57">
        <v>618.04441999999995</v>
      </c>
      <c r="AB165" s="57">
        <v>618.04441999999995</v>
      </c>
      <c r="AC165" s="57">
        <v>618.04441999999995</v>
      </c>
      <c r="AD165" s="57">
        <v>618.04441999999995</v>
      </c>
      <c r="AE165" s="57">
        <v>618.04441999999995</v>
      </c>
      <c r="AF165" s="57">
        <v>618.04441999999995</v>
      </c>
      <c r="AG165" s="57">
        <v>618.04441999999995</v>
      </c>
      <c r="AH165" s="57">
        <v>618.04441999999995</v>
      </c>
      <c r="AI165" s="57">
        <v>618.04441999999995</v>
      </c>
      <c r="AJ165" s="57">
        <v>618.04441999999995</v>
      </c>
      <c r="AK165" s="57">
        <v>618.04441999999995</v>
      </c>
      <c r="AL165" s="57">
        <v>618.04441999999995</v>
      </c>
      <c r="AM165" s="57">
        <v>618.04441999999995</v>
      </c>
      <c r="AN165" s="57">
        <v>618.04441999999995</v>
      </c>
      <c r="AO165" s="57">
        <v>618.04441999999995</v>
      </c>
      <c r="AP165" s="57">
        <v>618.04441999999995</v>
      </c>
      <c r="AQ165" s="57">
        <v>618.04441999999995</v>
      </c>
      <c r="AR165" s="57">
        <v>618.04441999999995</v>
      </c>
      <c r="AS165" s="57">
        <v>618.04441999999995</v>
      </c>
      <c r="AT165" s="57">
        <v>618.04441999999995</v>
      </c>
    </row>
    <row r="166" spans="1:46" x14ac:dyDescent="0.25">
      <c r="A166" s="65">
        <v>2021</v>
      </c>
      <c r="B166" s="65">
        <v>12</v>
      </c>
      <c r="C166" s="75">
        <v>7</v>
      </c>
      <c r="D166" s="64">
        <v>21</v>
      </c>
      <c r="E166" s="5">
        <v>618.04441999999995</v>
      </c>
      <c r="F166" s="57">
        <v>618.04441999999995</v>
      </c>
      <c r="G166" s="57">
        <v>618.04441999999995</v>
      </c>
      <c r="H166" s="57">
        <v>618.04441999999995</v>
      </c>
      <c r="I166" s="57">
        <v>618.04441999999995</v>
      </c>
      <c r="J166" s="57">
        <v>618.04441999999995</v>
      </c>
      <c r="K166" s="57">
        <v>618.04441999999995</v>
      </c>
      <c r="L166" s="57">
        <v>618.04441999999995</v>
      </c>
      <c r="M166" s="57">
        <v>618.04441999999995</v>
      </c>
      <c r="N166" s="57">
        <v>618.04441999999995</v>
      </c>
      <c r="O166" s="57">
        <v>618.04441999999995</v>
      </c>
      <c r="P166" s="57">
        <v>618.04441999999995</v>
      </c>
      <c r="Q166" s="57">
        <v>618.04441999999995</v>
      </c>
      <c r="R166" s="57">
        <v>618.04441999999995</v>
      </c>
      <c r="S166" s="57">
        <v>618.04441999999995</v>
      </c>
      <c r="T166" s="57">
        <v>618.04441999999995</v>
      </c>
      <c r="U166" s="57">
        <v>618.04441999999995</v>
      </c>
      <c r="V166" s="57">
        <v>618.04441999999995</v>
      </c>
      <c r="W166" s="57">
        <v>618.04441999999995</v>
      </c>
      <c r="X166" s="57">
        <v>618.04441999999995</v>
      </c>
      <c r="Y166" s="57">
        <v>618.04441999999995</v>
      </c>
      <c r="Z166" s="57">
        <v>618.04441999999995</v>
      </c>
      <c r="AA166" s="57">
        <v>618.04441999999995</v>
      </c>
      <c r="AB166" s="57">
        <v>618.04441999999995</v>
      </c>
      <c r="AC166" s="57">
        <v>618.04441999999995</v>
      </c>
      <c r="AD166" s="57">
        <v>618.04441999999995</v>
      </c>
      <c r="AE166" s="57">
        <v>618.04441999999995</v>
      </c>
      <c r="AF166" s="57">
        <v>618.04441999999995</v>
      </c>
      <c r="AG166" s="57">
        <v>618.04441999999995</v>
      </c>
      <c r="AH166" s="57">
        <v>618.04441999999995</v>
      </c>
      <c r="AI166" s="57">
        <v>618.04441999999995</v>
      </c>
      <c r="AJ166" s="57">
        <v>618.04441999999995</v>
      </c>
      <c r="AK166" s="57">
        <v>618.04441999999995</v>
      </c>
      <c r="AL166" s="57">
        <v>618.04441999999995</v>
      </c>
      <c r="AM166" s="57">
        <v>618.04441999999995</v>
      </c>
      <c r="AN166" s="57">
        <v>618.04441999999995</v>
      </c>
      <c r="AO166" s="57">
        <v>618.04441999999995</v>
      </c>
      <c r="AP166" s="57">
        <v>618.04441999999995</v>
      </c>
      <c r="AQ166" s="57">
        <v>618.04441999999995</v>
      </c>
      <c r="AR166" s="57">
        <v>618.04441999999995</v>
      </c>
      <c r="AS166" s="57">
        <v>618.04441999999995</v>
      </c>
      <c r="AT166" s="57">
        <v>618.04441999999995</v>
      </c>
    </row>
    <row r="167" spans="1:46" x14ac:dyDescent="0.25">
      <c r="A167" s="65">
        <v>2021</v>
      </c>
      <c r="B167" s="65">
        <v>12</v>
      </c>
      <c r="C167" s="75">
        <v>7</v>
      </c>
      <c r="D167" s="64">
        <v>22</v>
      </c>
      <c r="E167" s="5">
        <v>618.04441999999995</v>
      </c>
      <c r="F167" s="57">
        <v>618.04441999999995</v>
      </c>
      <c r="G167" s="57">
        <v>618.04441999999995</v>
      </c>
      <c r="H167" s="57">
        <v>618.04441999999995</v>
      </c>
      <c r="I167" s="57">
        <v>618.04441999999995</v>
      </c>
      <c r="J167" s="57">
        <v>618.04441999999995</v>
      </c>
      <c r="K167" s="57">
        <v>618.04441999999995</v>
      </c>
      <c r="L167" s="57">
        <v>618.04441999999995</v>
      </c>
      <c r="M167" s="57">
        <v>618.04441999999995</v>
      </c>
      <c r="N167" s="57">
        <v>618.04441999999995</v>
      </c>
      <c r="O167" s="57">
        <v>618.04441999999995</v>
      </c>
      <c r="P167" s="57">
        <v>618.04441999999995</v>
      </c>
      <c r="Q167" s="57">
        <v>618.04441999999995</v>
      </c>
      <c r="R167" s="57">
        <v>618.04441999999995</v>
      </c>
      <c r="S167" s="57">
        <v>618.04441999999995</v>
      </c>
      <c r="T167" s="57">
        <v>618.04441999999995</v>
      </c>
      <c r="U167" s="57">
        <v>618.04441999999995</v>
      </c>
      <c r="V167" s="57">
        <v>618.04441999999995</v>
      </c>
      <c r="W167" s="57">
        <v>618.04441999999995</v>
      </c>
      <c r="X167" s="57">
        <v>618.04441999999995</v>
      </c>
      <c r="Y167" s="57">
        <v>618.04441999999995</v>
      </c>
      <c r="Z167" s="57">
        <v>618.04441999999995</v>
      </c>
      <c r="AA167" s="57">
        <v>618.04441999999995</v>
      </c>
      <c r="AB167" s="57">
        <v>618.04441999999995</v>
      </c>
      <c r="AC167" s="57">
        <v>618.04441999999995</v>
      </c>
      <c r="AD167" s="57">
        <v>618.04441999999995</v>
      </c>
      <c r="AE167" s="57">
        <v>618.04441999999995</v>
      </c>
      <c r="AF167" s="57">
        <v>618.04441999999995</v>
      </c>
      <c r="AG167" s="57">
        <v>618.04441999999995</v>
      </c>
      <c r="AH167" s="57">
        <v>618.04441999999995</v>
      </c>
      <c r="AI167" s="57">
        <v>618.04441999999995</v>
      </c>
      <c r="AJ167" s="57">
        <v>618.04441999999995</v>
      </c>
      <c r="AK167" s="57">
        <v>618.04441999999995</v>
      </c>
      <c r="AL167" s="57">
        <v>618.04441999999995</v>
      </c>
      <c r="AM167" s="57">
        <v>618.04441999999995</v>
      </c>
      <c r="AN167" s="57">
        <v>618.04441999999995</v>
      </c>
      <c r="AO167" s="57">
        <v>618.04441999999995</v>
      </c>
      <c r="AP167" s="57">
        <v>618.04441999999995</v>
      </c>
      <c r="AQ167" s="57">
        <v>618.04441999999995</v>
      </c>
      <c r="AR167" s="57">
        <v>618.04441999999995</v>
      </c>
      <c r="AS167" s="57">
        <v>618.04441999999995</v>
      </c>
      <c r="AT167" s="57">
        <v>618.04441999999995</v>
      </c>
    </row>
    <row r="168" spans="1:46" x14ac:dyDescent="0.25">
      <c r="A168" s="65">
        <v>2021</v>
      </c>
      <c r="B168" s="65">
        <v>12</v>
      </c>
      <c r="C168" s="75">
        <v>7</v>
      </c>
      <c r="D168" s="64">
        <v>23</v>
      </c>
      <c r="E168" s="5">
        <v>618.04441999999995</v>
      </c>
      <c r="F168" s="57">
        <v>618.04441999999995</v>
      </c>
      <c r="G168" s="57">
        <v>618.04441999999995</v>
      </c>
      <c r="H168" s="57">
        <v>618.04441999999995</v>
      </c>
      <c r="I168" s="57">
        <v>618.04441999999995</v>
      </c>
      <c r="J168" s="57">
        <v>618.04441999999995</v>
      </c>
      <c r="K168" s="57">
        <v>618.04441999999995</v>
      </c>
      <c r="L168" s="57">
        <v>618.04441999999995</v>
      </c>
      <c r="M168" s="57">
        <v>618.04441999999995</v>
      </c>
      <c r="N168" s="57">
        <v>618.04441999999995</v>
      </c>
      <c r="O168" s="57">
        <v>618.04441999999995</v>
      </c>
      <c r="P168" s="57">
        <v>618.04441999999995</v>
      </c>
      <c r="Q168" s="57">
        <v>618.04441999999995</v>
      </c>
      <c r="R168" s="57">
        <v>618.04441999999995</v>
      </c>
      <c r="S168" s="57">
        <v>618.04441999999995</v>
      </c>
      <c r="T168" s="57">
        <v>618.04441999999995</v>
      </c>
      <c r="U168" s="57">
        <v>618.04441999999995</v>
      </c>
      <c r="V168" s="57">
        <v>618.04441999999995</v>
      </c>
      <c r="W168" s="57">
        <v>618.04441999999995</v>
      </c>
      <c r="X168" s="57">
        <v>618.04441999999995</v>
      </c>
      <c r="Y168" s="57">
        <v>618.04441999999995</v>
      </c>
      <c r="Z168" s="57">
        <v>618.04441999999995</v>
      </c>
      <c r="AA168" s="57">
        <v>618.04441999999995</v>
      </c>
      <c r="AB168" s="57">
        <v>618.04441999999995</v>
      </c>
      <c r="AC168" s="57">
        <v>618.04441999999995</v>
      </c>
      <c r="AD168" s="57">
        <v>618.04441999999995</v>
      </c>
      <c r="AE168" s="57">
        <v>618.04441999999995</v>
      </c>
      <c r="AF168" s="57">
        <v>618.04441999999995</v>
      </c>
      <c r="AG168" s="57">
        <v>618.04441999999995</v>
      </c>
      <c r="AH168" s="57">
        <v>618.04441999999995</v>
      </c>
      <c r="AI168" s="57">
        <v>618.04441999999995</v>
      </c>
      <c r="AJ168" s="57">
        <v>618.04441999999995</v>
      </c>
      <c r="AK168" s="57">
        <v>618.04441999999995</v>
      </c>
      <c r="AL168" s="57">
        <v>618.04441999999995</v>
      </c>
      <c r="AM168" s="57">
        <v>618.04441999999995</v>
      </c>
      <c r="AN168" s="57">
        <v>618.04441999999995</v>
      </c>
      <c r="AO168" s="57">
        <v>618.04441999999995</v>
      </c>
      <c r="AP168" s="57">
        <v>618.04441999999995</v>
      </c>
      <c r="AQ168" s="57">
        <v>618.04441999999995</v>
      </c>
      <c r="AR168" s="57">
        <v>618.04441999999995</v>
      </c>
      <c r="AS168" s="57">
        <v>618.04441999999995</v>
      </c>
      <c r="AT168" s="57">
        <v>618.04441999999995</v>
      </c>
    </row>
    <row r="169" spans="1:46" x14ac:dyDescent="0.25">
      <c r="A169" s="65">
        <v>2021</v>
      </c>
      <c r="B169" s="65">
        <v>12</v>
      </c>
      <c r="C169" s="75">
        <v>7</v>
      </c>
      <c r="D169" s="64">
        <v>24</v>
      </c>
      <c r="E169" s="5">
        <v>618.04441999999995</v>
      </c>
      <c r="F169" s="57">
        <v>618.04441999999995</v>
      </c>
      <c r="G169" s="57">
        <v>618.04441999999995</v>
      </c>
      <c r="H169" s="57">
        <v>618.04441999999995</v>
      </c>
      <c r="I169" s="57">
        <v>618.04441999999995</v>
      </c>
      <c r="J169" s="57">
        <v>618.04441999999995</v>
      </c>
      <c r="K169" s="57">
        <v>618.04441999999995</v>
      </c>
      <c r="L169" s="57">
        <v>618.04441999999995</v>
      </c>
      <c r="M169" s="57">
        <v>618.04441999999995</v>
      </c>
      <c r="N169" s="57">
        <v>618.04441999999995</v>
      </c>
      <c r="O169" s="57">
        <v>618.04441999999995</v>
      </c>
      <c r="P169" s="57">
        <v>618.04441999999995</v>
      </c>
      <c r="Q169" s="57">
        <v>618.04441999999995</v>
      </c>
      <c r="R169" s="57">
        <v>618.04441999999995</v>
      </c>
      <c r="S169" s="57">
        <v>618.04441999999995</v>
      </c>
      <c r="T169" s="57">
        <v>618.04441999999995</v>
      </c>
      <c r="U169" s="57">
        <v>618.04441999999995</v>
      </c>
      <c r="V169" s="57">
        <v>618.04441999999995</v>
      </c>
      <c r="W169" s="57">
        <v>618.04441999999995</v>
      </c>
      <c r="X169" s="57">
        <v>618.04441999999995</v>
      </c>
      <c r="Y169" s="57">
        <v>618.04441999999995</v>
      </c>
      <c r="Z169" s="57">
        <v>618.04441999999995</v>
      </c>
      <c r="AA169" s="57">
        <v>618.04441999999995</v>
      </c>
      <c r="AB169" s="57">
        <v>618.04441999999995</v>
      </c>
      <c r="AC169" s="57">
        <v>618.04441999999995</v>
      </c>
      <c r="AD169" s="57">
        <v>618.04441999999995</v>
      </c>
      <c r="AE169" s="57">
        <v>618.04441999999995</v>
      </c>
      <c r="AF169" s="57">
        <v>618.04441999999995</v>
      </c>
      <c r="AG169" s="57">
        <v>618.04441999999995</v>
      </c>
      <c r="AH169" s="57">
        <v>618.04441999999995</v>
      </c>
      <c r="AI169" s="57">
        <v>618.04441999999995</v>
      </c>
      <c r="AJ169" s="57">
        <v>618.04441999999995</v>
      </c>
      <c r="AK169" s="57">
        <v>618.04441999999995</v>
      </c>
      <c r="AL169" s="57">
        <v>618.04441999999995</v>
      </c>
      <c r="AM169" s="57">
        <v>618.04441999999995</v>
      </c>
      <c r="AN169" s="57">
        <v>618.04441999999995</v>
      </c>
      <c r="AO169" s="57">
        <v>618.04441999999995</v>
      </c>
      <c r="AP169" s="57">
        <v>618.04441999999995</v>
      </c>
      <c r="AQ169" s="57">
        <v>618.04441999999995</v>
      </c>
      <c r="AR169" s="57">
        <v>618.04441999999995</v>
      </c>
      <c r="AS169" s="57">
        <v>618.04441999999995</v>
      </c>
      <c r="AT169" s="57">
        <v>618.04441999999995</v>
      </c>
    </row>
    <row r="170" spans="1:46" x14ac:dyDescent="0.25">
      <c r="A170" s="65">
        <v>2021</v>
      </c>
      <c r="B170" s="65">
        <v>12</v>
      </c>
      <c r="C170" s="75">
        <v>8</v>
      </c>
      <c r="D170" s="64">
        <v>1</v>
      </c>
      <c r="E170" s="5">
        <v>618.04441999999995</v>
      </c>
      <c r="F170" s="57">
        <v>618.04441999999995</v>
      </c>
      <c r="G170" s="57">
        <v>618.04441999999995</v>
      </c>
      <c r="H170" s="57">
        <v>618.04441999999995</v>
      </c>
      <c r="I170" s="57">
        <v>618.04441999999995</v>
      </c>
      <c r="J170" s="57">
        <v>618.04441999999995</v>
      </c>
      <c r="K170" s="57">
        <v>618.04441999999995</v>
      </c>
      <c r="L170" s="57">
        <v>618.04441999999995</v>
      </c>
      <c r="M170" s="57">
        <v>618.04441999999995</v>
      </c>
      <c r="N170" s="57">
        <v>618.04441999999995</v>
      </c>
      <c r="O170" s="57">
        <v>618.04441999999995</v>
      </c>
      <c r="P170" s="57">
        <v>618.04441999999995</v>
      </c>
      <c r="Q170" s="57">
        <v>618.04441999999995</v>
      </c>
      <c r="R170" s="57">
        <v>618.04441999999995</v>
      </c>
      <c r="S170" s="57">
        <v>618.04441999999995</v>
      </c>
      <c r="T170" s="57">
        <v>618.04441999999995</v>
      </c>
      <c r="U170" s="57">
        <v>618.04441999999995</v>
      </c>
      <c r="V170" s="57">
        <v>618.04441999999995</v>
      </c>
      <c r="W170" s="57">
        <v>618.04441999999995</v>
      </c>
      <c r="X170" s="57">
        <v>618.04441999999995</v>
      </c>
      <c r="Y170" s="57">
        <v>618.04441999999995</v>
      </c>
      <c r="Z170" s="57">
        <v>618.04441999999995</v>
      </c>
      <c r="AA170" s="57">
        <v>618.04441999999995</v>
      </c>
      <c r="AB170" s="57">
        <v>618.04441999999995</v>
      </c>
      <c r="AC170" s="57">
        <v>618.04441999999995</v>
      </c>
      <c r="AD170" s="57">
        <v>618.04441999999995</v>
      </c>
      <c r="AE170" s="57">
        <v>618.04441999999995</v>
      </c>
      <c r="AF170" s="57">
        <v>618.04441999999995</v>
      </c>
      <c r="AG170" s="57">
        <v>618.04441999999995</v>
      </c>
      <c r="AH170" s="57">
        <v>618.04441999999995</v>
      </c>
      <c r="AI170" s="57">
        <v>618.04441999999995</v>
      </c>
      <c r="AJ170" s="57">
        <v>618.04441999999995</v>
      </c>
      <c r="AK170" s="57">
        <v>618.04441999999995</v>
      </c>
      <c r="AL170" s="57">
        <v>618.04441999999995</v>
      </c>
      <c r="AM170" s="57">
        <v>618.04441999999995</v>
      </c>
      <c r="AN170" s="57">
        <v>618.04441999999995</v>
      </c>
      <c r="AO170" s="57">
        <v>618.04441999999995</v>
      </c>
      <c r="AP170" s="57">
        <v>618.04441999999995</v>
      </c>
      <c r="AQ170" s="57">
        <v>618.04441999999995</v>
      </c>
      <c r="AR170" s="57">
        <v>618.04441999999995</v>
      </c>
      <c r="AS170" s="57">
        <v>618.04441999999995</v>
      </c>
      <c r="AT170" s="57">
        <v>618.04441999999995</v>
      </c>
    </row>
    <row r="171" spans="1:46" x14ac:dyDescent="0.25">
      <c r="A171" s="65">
        <v>2021</v>
      </c>
      <c r="B171" s="65">
        <v>12</v>
      </c>
      <c r="C171" s="75">
        <v>8</v>
      </c>
      <c r="D171" s="64">
        <v>2</v>
      </c>
      <c r="E171" s="5">
        <v>618.04441999999995</v>
      </c>
      <c r="F171" s="57">
        <v>618.04441999999995</v>
      </c>
      <c r="G171" s="57">
        <v>618.04441999999995</v>
      </c>
      <c r="H171" s="57">
        <v>618.04441999999995</v>
      </c>
      <c r="I171" s="57">
        <v>618.04441999999995</v>
      </c>
      <c r="J171" s="57">
        <v>618.04441999999995</v>
      </c>
      <c r="K171" s="57">
        <v>618.04441999999995</v>
      </c>
      <c r="L171" s="57">
        <v>618.04441999999995</v>
      </c>
      <c r="M171" s="57">
        <v>618.04441999999995</v>
      </c>
      <c r="N171" s="57">
        <v>618.04441999999995</v>
      </c>
      <c r="O171" s="57">
        <v>618.04441999999995</v>
      </c>
      <c r="P171" s="57">
        <v>618.04441999999995</v>
      </c>
      <c r="Q171" s="57">
        <v>618.04441999999995</v>
      </c>
      <c r="R171" s="57">
        <v>618.04441999999995</v>
      </c>
      <c r="S171" s="57">
        <v>618.04441999999995</v>
      </c>
      <c r="T171" s="57">
        <v>618.04441999999995</v>
      </c>
      <c r="U171" s="57">
        <v>618.04441999999995</v>
      </c>
      <c r="V171" s="57">
        <v>618.04441999999995</v>
      </c>
      <c r="W171" s="57">
        <v>618.04441999999995</v>
      </c>
      <c r="X171" s="57">
        <v>618.04441999999995</v>
      </c>
      <c r="Y171" s="57">
        <v>618.04441999999995</v>
      </c>
      <c r="Z171" s="57">
        <v>618.04441999999995</v>
      </c>
      <c r="AA171" s="57">
        <v>618.04441999999995</v>
      </c>
      <c r="AB171" s="57">
        <v>618.04441999999995</v>
      </c>
      <c r="AC171" s="57">
        <v>618.04441999999995</v>
      </c>
      <c r="AD171" s="57">
        <v>618.04441999999995</v>
      </c>
      <c r="AE171" s="57">
        <v>618.04441999999995</v>
      </c>
      <c r="AF171" s="57">
        <v>618.04441999999995</v>
      </c>
      <c r="AG171" s="57">
        <v>618.04441999999995</v>
      </c>
      <c r="AH171" s="57">
        <v>618.04441999999995</v>
      </c>
      <c r="AI171" s="57">
        <v>618.04441999999995</v>
      </c>
      <c r="AJ171" s="57">
        <v>618.04441999999995</v>
      </c>
      <c r="AK171" s="57">
        <v>618.04441999999995</v>
      </c>
      <c r="AL171" s="57">
        <v>618.04441999999995</v>
      </c>
      <c r="AM171" s="57">
        <v>618.04441999999995</v>
      </c>
      <c r="AN171" s="57">
        <v>618.04441999999995</v>
      </c>
      <c r="AO171" s="57">
        <v>618.04441999999995</v>
      </c>
      <c r="AP171" s="57">
        <v>618.04441999999995</v>
      </c>
      <c r="AQ171" s="57">
        <v>618.04441999999995</v>
      </c>
      <c r="AR171" s="57">
        <v>618.04441999999995</v>
      </c>
      <c r="AS171" s="57">
        <v>618.04441999999995</v>
      </c>
      <c r="AT171" s="57">
        <v>618.04441999999995</v>
      </c>
    </row>
    <row r="172" spans="1:46" x14ac:dyDescent="0.25">
      <c r="A172" s="65">
        <v>2021</v>
      </c>
      <c r="B172" s="65">
        <v>12</v>
      </c>
      <c r="C172" s="75">
        <v>8</v>
      </c>
      <c r="D172" s="64">
        <v>3</v>
      </c>
      <c r="E172" s="5">
        <v>618.04441999999995</v>
      </c>
      <c r="F172" s="57">
        <v>618.04441999999995</v>
      </c>
      <c r="G172" s="57">
        <v>618.04441999999995</v>
      </c>
      <c r="H172" s="57">
        <v>618.04441999999995</v>
      </c>
      <c r="I172" s="57">
        <v>618.04441999999995</v>
      </c>
      <c r="J172" s="57">
        <v>618.04441999999995</v>
      </c>
      <c r="K172" s="57">
        <v>618.04441999999995</v>
      </c>
      <c r="L172" s="57">
        <v>618.04441999999995</v>
      </c>
      <c r="M172" s="57">
        <v>618.04441999999995</v>
      </c>
      <c r="N172" s="57">
        <v>618.04441999999995</v>
      </c>
      <c r="O172" s="57">
        <v>618.04441999999995</v>
      </c>
      <c r="P172" s="57">
        <v>618.04441999999995</v>
      </c>
      <c r="Q172" s="57">
        <v>618.04441999999995</v>
      </c>
      <c r="R172" s="57">
        <v>618.04441999999995</v>
      </c>
      <c r="S172" s="57">
        <v>618.04441999999995</v>
      </c>
      <c r="T172" s="57">
        <v>618.04441999999995</v>
      </c>
      <c r="U172" s="57">
        <v>618.04441999999995</v>
      </c>
      <c r="V172" s="57">
        <v>618.04441999999995</v>
      </c>
      <c r="W172" s="57">
        <v>618.04441999999995</v>
      </c>
      <c r="X172" s="57">
        <v>618.04441999999995</v>
      </c>
      <c r="Y172" s="57">
        <v>618.04441999999995</v>
      </c>
      <c r="Z172" s="57">
        <v>618.04441999999995</v>
      </c>
      <c r="AA172" s="57">
        <v>618.04441999999995</v>
      </c>
      <c r="AB172" s="57">
        <v>618.04441999999995</v>
      </c>
      <c r="AC172" s="57">
        <v>618.04441999999995</v>
      </c>
      <c r="AD172" s="57">
        <v>618.04441999999995</v>
      </c>
      <c r="AE172" s="57">
        <v>618.04441999999995</v>
      </c>
      <c r="AF172" s="57">
        <v>618.04441999999995</v>
      </c>
      <c r="AG172" s="57">
        <v>618.04441999999995</v>
      </c>
      <c r="AH172" s="57">
        <v>618.04441999999995</v>
      </c>
      <c r="AI172" s="57">
        <v>618.04441999999995</v>
      </c>
      <c r="AJ172" s="57">
        <v>618.04441999999995</v>
      </c>
      <c r="AK172" s="57">
        <v>618.04441999999995</v>
      </c>
      <c r="AL172" s="57">
        <v>618.04441999999995</v>
      </c>
      <c r="AM172" s="57">
        <v>618.04441999999995</v>
      </c>
      <c r="AN172" s="57">
        <v>618.04441999999995</v>
      </c>
      <c r="AO172" s="57">
        <v>618.04441999999995</v>
      </c>
      <c r="AP172" s="57">
        <v>618.04441999999995</v>
      </c>
      <c r="AQ172" s="57">
        <v>618.04441999999995</v>
      </c>
      <c r="AR172" s="57">
        <v>618.04441999999995</v>
      </c>
      <c r="AS172" s="57">
        <v>618.04441999999995</v>
      </c>
      <c r="AT172" s="57">
        <v>618.04441999999995</v>
      </c>
    </row>
    <row r="173" spans="1:46" x14ac:dyDescent="0.25">
      <c r="A173" s="65">
        <v>2021</v>
      </c>
      <c r="B173" s="65">
        <v>12</v>
      </c>
      <c r="C173" s="75">
        <v>8</v>
      </c>
      <c r="D173" s="64">
        <v>4</v>
      </c>
      <c r="E173" s="5">
        <v>618.04441999999995</v>
      </c>
      <c r="F173" s="57">
        <v>618.04441999999995</v>
      </c>
      <c r="G173" s="57">
        <v>618.04441999999995</v>
      </c>
      <c r="H173" s="57">
        <v>618.04441999999995</v>
      </c>
      <c r="I173" s="57">
        <v>618.04441999999995</v>
      </c>
      <c r="J173" s="57">
        <v>618.04441999999995</v>
      </c>
      <c r="K173" s="57">
        <v>618.04441999999995</v>
      </c>
      <c r="L173" s="57">
        <v>618.04441999999995</v>
      </c>
      <c r="M173" s="57">
        <v>618.04441999999995</v>
      </c>
      <c r="N173" s="57">
        <v>618.04441999999995</v>
      </c>
      <c r="O173" s="57">
        <v>618.04441999999995</v>
      </c>
      <c r="P173" s="57">
        <v>618.04441999999995</v>
      </c>
      <c r="Q173" s="57">
        <v>618.04441999999995</v>
      </c>
      <c r="R173" s="57">
        <v>618.04441999999995</v>
      </c>
      <c r="S173" s="57">
        <v>618.04441999999995</v>
      </c>
      <c r="T173" s="57">
        <v>618.04441999999995</v>
      </c>
      <c r="U173" s="57">
        <v>618.04441999999995</v>
      </c>
      <c r="V173" s="57">
        <v>618.04441999999995</v>
      </c>
      <c r="W173" s="57">
        <v>618.04441999999995</v>
      </c>
      <c r="X173" s="57">
        <v>618.04441999999995</v>
      </c>
      <c r="Y173" s="57">
        <v>618.04441999999995</v>
      </c>
      <c r="Z173" s="57">
        <v>618.04441999999995</v>
      </c>
      <c r="AA173" s="57">
        <v>618.04441999999995</v>
      </c>
      <c r="AB173" s="57">
        <v>618.04441999999995</v>
      </c>
      <c r="AC173" s="57">
        <v>618.04441999999995</v>
      </c>
      <c r="AD173" s="57">
        <v>618.04441999999995</v>
      </c>
      <c r="AE173" s="57">
        <v>618.04441999999995</v>
      </c>
      <c r="AF173" s="57">
        <v>618.04441999999995</v>
      </c>
      <c r="AG173" s="57">
        <v>618.04441999999995</v>
      </c>
      <c r="AH173" s="57">
        <v>618.04441999999995</v>
      </c>
      <c r="AI173" s="57">
        <v>618.04441999999995</v>
      </c>
      <c r="AJ173" s="57">
        <v>618.04441999999995</v>
      </c>
      <c r="AK173" s="57">
        <v>618.04441999999995</v>
      </c>
      <c r="AL173" s="57">
        <v>618.04441999999995</v>
      </c>
      <c r="AM173" s="57">
        <v>618.04441999999995</v>
      </c>
      <c r="AN173" s="57">
        <v>618.04441999999995</v>
      </c>
      <c r="AO173" s="57">
        <v>618.04441999999995</v>
      </c>
      <c r="AP173" s="57">
        <v>618.04441999999995</v>
      </c>
      <c r="AQ173" s="57">
        <v>618.04441999999995</v>
      </c>
      <c r="AR173" s="57">
        <v>618.04441999999995</v>
      </c>
      <c r="AS173" s="57">
        <v>618.04441999999995</v>
      </c>
      <c r="AT173" s="57">
        <v>618.04441999999995</v>
      </c>
    </row>
    <row r="174" spans="1:46" x14ac:dyDescent="0.25">
      <c r="A174" s="65">
        <v>2021</v>
      </c>
      <c r="B174" s="65">
        <v>12</v>
      </c>
      <c r="C174" s="75">
        <v>8</v>
      </c>
      <c r="D174" s="64">
        <v>5</v>
      </c>
      <c r="E174" s="5">
        <v>618.04441999999995</v>
      </c>
      <c r="F174" s="57">
        <v>618.04441999999995</v>
      </c>
      <c r="G174" s="57">
        <v>618.04441999999995</v>
      </c>
      <c r="H174" s="57">
        <v>618.04441999999995</v>
      </c>
      <c r="I174" s="57">
        <v>618.04441999999995</v>
      </c>
      <c r="J174" s="57">
        <v>618.04441999999995</v>
      </c>
      <c r="K174" s="57">
        <v>618.04441999999995</v>
      </c>
      <c r="L174" s="57">
        <v>618.04441999999995</v>
      </c>
      <c r="M174" s="57">
        <v>618.04441999999995</v>
      </c>
      <c r="N174" s="57">
        <v>618.04441999999995</v>
      </c>
      <c r="O174" s="57">
        <v>618.04441999999995</v>
      </c>
      <c r="P174" s="57">
        <v>618.04441999999995</v>
      </c>
      <c r="Q174" s="57">
        <v>618.04441999999995</v>
      </c>
      <c r="R174" s="57">
        <v>618.04441999999995</v>
      </c>
      <c r="S174" s="57">
        <v>618.04441999999995</v>
      </c>
      <c r="T174" s="57">
        <v>618.04441999999995</v>
      </c>
      <c r="U174" s="57">
        <v>618.04441999999995</v>
      </c>
      <c r="V174" s="57">
        <v>618.04441999999995</v>
      </c>
      <c r="W174" s="57">
        <v>618.04441999999995</v>
      </c>
      <c r="X174" s="57">
        <v>618.04441999999995</v>
      </c>
      <c r="Y174" s="57">
        <v>618.04441999999995</v>
      </c>
      <c r="Z174" s="57">
        <v>618.04441999999995</v>
      </c>
      <c r="AA174" s="57">
        <v>618.04441999999995</v>
      </c>
      <c r="AB174" s="57">
        <v>618.04441999999995</v>
      </c>
      <c r="AC174" s="57">
        <v>618.04441999999995</v>
      </c>
      <c r="AD174" s="57">
        <v>618.04441999999995</v>
      </c>
      <c r="AE174" s="57">
        <v>618.04441999999995</v>
      </c>
      <c r="AF174" s="57">
        <v>618.04441999999995</v>
      </c>
      <c r="AG174" s="57">
        <v>618.04441999999995</v>
      </c>
      <c r="AH174" s="57">
        <v>618.04441999999995</v>
      </c>
      <c r="AI174" s="57">
        <v>618.04441999999995</v>
      </c>
      <c r="AJ174" s="57">
        <v>618.04441999999995</v>
      </c>
      <c r="AK174" s="57">
        <v>618.04441999999995</v>
      </c>
      <c r="AL174" s="57">
        <v>618.04441999999995</v>
      </c>
      <c r="AM174" s="57">
        <v>618.04441999999995</v>
      </c>
      <c r="AN174" s="57">
        <v>618.04441999999995</v>
      </c>
      <c r="AO174" s="57">
        <v>618.04441999999995</v>
      </c>
      <c r="AP174" s="57">
        <v>618.04441999999995</v>
      </c>
      <c r="AQ174" s="57">
        <v>618.04441999999995</v>
      </c>
      <c r="AR174" s="57">
        <v>618.04441999999995</v>
      </c>
      <c r="AS174" s="57">
        <v>618.04441999999995</v>
      </c>
      <c r="AT174" s="57">
        <v>618.04441999999995</v>
      </c>
    </row>
    <row r="175" spans="1:46" x14ac:dyDescent="0.25">
      <c r="A175" s="65">
        <v>2021</v>
      </c>
      <c r="B175" s="65">
        <v>12</v>
      </c>
      <c r="C175" s="75">
        <v>8</v>
      </c>
      <c r="D175" s="64">
        <v>6</v>
      </c>
      <c r="E175" s="5">
        <v>618.04441999999995</v>
      </c>
      <c r="F175" s="57">
        <v>618.04441999999995</v>
      </c>
      <c r="G175" s="57">
        <v>618.04441999999995</v>
      </c>
      <c r="H175" s="57">
        <v>618.04441999999995</v>
      </c>
      <c r="I175" s="57">
        <v>618.04441999999995</v>
      </c>
      <c r="J175" s="57">
        <v>618.04441999999995</v>
      </c>
      <c r="K175" s="57">
        <v>618.04441999999995</v>
      </c>
      <c r="L175" s="57">
        <v>618.04441999999995</v>
      </c>
      <c r="M175" s="57">
        <v>618.04441999999995</v>
      </c>
      <c r="N175" s="57">
        <v>618.04441999999995</v>
      </c>
      <c r="O175" s="57">
        <v>618.04441999999995</v>
      </c>
      <c r="P175" s="57">
        <v>618.04441999999995</v>
      </c>
      <c r="Q175" s="57">
        <v>618.04441999999995</v>
      </c>
      <c r="R175" s="57">
        <v>618.04441999999995</v>
      </c>
      <c r="S175" s="57">
        <v>618.04441999999995</v>
      </c>
      <c r="T175" s="57">
        <v>618.04441999999995</v>
      </c>
      <c r="U175" s="57">
        <v>618.04441999999995</v>
      </c>
      <c r="V175" s="57">
        <v>618.04441999999995</v>
      </c>
      <c r="W175" s="57">
        <v>618.04441999999995</v>
      </c>
      <c r="X175" s="57">
        <v>618.04441999999995</v>
      </c>
      <c r="Y175" s="57">
        <v>618.04441999999995</v>
      </c>
      <c r="Z175" s="57">
        <v>618.04441999999995</v>
      </c>
      <c r="AA175" s="57">
        <v>618.04441999999995</v>
      </c>
      <c r="AB175" s="57">
        <v>618.04441999999995</v>
      </c>
      <c r="AC175" s="57">
        <v>618.04441999999995</v>
      </c>
      <c r="AD175" s="57">
        <v>618.04441999999995</v>
      </c>
      <c r="AE175" s="57">
        <v>618.04441999999995</v>
      </c>
      <c r="AF175" s="57">
        <v>618.04441999999995</v>
      </c>
      <c r="AG175" s="57">
        <v>618.04441999999995</v>
      </c>
      <c r="AH175" s="57">
        <v>618.04441999999995</v>
      </c>
      <c r="AI175" s="57">
        <v>618.04441999999995</v>
      </c>
      <c r="AJ175" s="57">
        <v>618.04441999999995</v>
      </c>
      <c r="AK175" s="57">
        <v>618.04441999999995</v>
      </c>
      <c r="AL175" s="57">
        <v>618.04441999999995</v>
      </c>
      <c r="AM175" s="57">
        <v>618.04441999999995</v>
      </c>
      <c r="AN175" s="57">
        <v>618.04441999999995</v>
      </c>
      <c r="AO175" s="57">
        <v>618.04441999999995</v>
      </c>
      <c r="AP175" s="57">
        <v>618.04441999999995</v>
      </c>
      <c r="AQ175" s="57">
        <v>618.04441999999995</v>
      </c>
      <c r="AR175" s="57">
        <v>618.04441999999995</v>
      </c>
      <c r="AS175" s="57">
        <v>618.04441999999995</v>
      </c>
      <c r="AT175" s="57">
        <v>618.04441999999995</v>
      </c>
    </row>
    <row r="176" spans="1:46" x14ac:dyDescent="0.25">
      <c r="A176" s="65">
        <v>2021</v>
      </c>
      <c r="B176" s="65">
        <v>12</v>
      </c>
      <c r="C176" s="75">
        <v>8</v>
      </c>
      <c r="D176" s="64">
        <v>7</v>
      </c>
      <c r="E176" s="5">
        <v>618.04441999999995</v>
      </c>
      <c r="F176" s="57">
        <v>618.04441999999995</v>
      </c>
      <c r="G176" s="57">
        <v>618.04441999999995</v>
      </c>
      <c r="H176" s="57">
        <v>618.04441999999995</v>
      </c>
      <c r="I176" s="57">
        <v>618.04441999999995</v>
      </c>
      <c r="J176" s="57">
        <v>618.04441999999995</v>
      </c>
      <c r="K176" s="57">
        <v>618.04441999999995</v>
      </c>
      <c r="L176" s="57">
        <v>618.04441999999995</v>
      </c>
      <c r="M176" s="57">
        <v>618.04441999999995</v>
      </c>
      <c r="N176" s="57">
        <v>618.04441999999995</v>
      </c>
      <c r="O176" s="57">
        <v>618.04441999999995</v>
      </c>
      <c r="P176" s="57">
        <v>618.04441999999995</v>
      </c>
      <c r="Q176" s="57">
        <v>618.04441999999995</v>
      </c>
      <c r="R176" s="57">
        <v>618.04441999999995</v>
      </c>
      <c r="S176" s="57">
        <v>618.04441999999995</v>
      </c>
      <c r="T176" s="57">
        <v>618.04441999999995</v>
      </c>
      <c r="U176" s="57">
        <v>618.04441999999995</v>
      </c>
      <c r="V176" s="57">
        <v>618.04441999999995</v>
      </c>
      <c r="W176" s="57">
        <v>618.04441999999995</v>
      </c>
      <c r="X176" s="57">
        <v>618.04441999999995</v>
      </c>
      <c r="Y176" s="57">
        <v>618.04441999999995</v>
      </c>
      <c r="Z176" s="57">
        <v>618.04441999999995</v>
      </c>
      <c r="AA176" s="57">
        <v>618.04441999999995</v>
      </c>
      <c r="AB176" s="57">
        <v>618.04441999999995</v>
      </c>
      <c r="AC176" s="57">
        <v>618.04441999999995</v>
      </c>
      <c r="AD176" s="57">
        <v>618.04441999999995</v>
      </c>
      <c r="AE176" s="57">
        <v>618.04441999999995</v>
      </c>
      <c r="AF176" s="57">
        <v>618.04441999999995</v>
      </c>
      <c r="AG176" s="57">
        <v>618.04441999999995</v>
      </c>
      <c r="AH176" s="57">
        <v>618.04441999999995</v>
      </c>
      <c r="AI176" s="57">
        <v>618.04441999999995</v>
      </c>
      <c r="AJ176" s="57">
        <v>618.04441999999995</v>
      </c>
      <c r="AK176" s="57">
        <v>618.04441999999995</v>
      </c>
      <c r="AL176" s="57">
        <v>618.04441999999995</v>
      </c>
      <c r="AM176" s="57">
        <v>618.04441999999995</v>
      </c>
      <c r="AN176" s="57">
        <v>618.04441999999995</v>
      </c>
      <c r="AO176" s="57">
        <v>618.04441999999995</v>
      </c>
      <c r="AP176" s="57">
        <v>618.04441999999995</v>
      </c>
      <c r="AQ176" s="57">
        <v>618.04441999999995</v>
      </c>
      <c r="AR176" s="57">
        <v>618.04441999999995</v>
      </c>
      <c r="AS176" s="57">
        <v>618.04441999999995</v>
      </c>
      <c r="AT176" s="57">
        <v>618.04441999999995</v>
      </c>
    </row>
    <row r="177" spans="1:46" x14ac:dyDescent="0.25">
      <c r="A177" s="65">
        <v>2021</v>
      </c>
      <c r="B177" s="65">
        <v>12</v>
      </c>
      <c r="C177" s="75">
        <v>8</v>
      </c>
      <c r="D177" s="64">
        <v>8</v>
      </c>
      <c r="E177" s="5">
        <v>618.04441999999995</v>
      </c>
      <c r="F177" s="57">
        <v>618.04441999999995</v>
      </c>
      <c r="G177" s="57">
        <v>618.04441999999995</v>
      </c>
      <c r="H177" s="57">
        <v>618.04441999999995</v>
      </c>
      <c r="I177" s="57">
        <v>618.04441999999995</v>
      </c>
      <c r="J177" s="57">
        <v>618.04441999999995</v>
      </c>
      <c r="K177" s="57">
        <v>618.04441999999995</v>
      </c>
      <c r="L177" s="57">
        <v>618.04441999999995</v>
      </c>
      <c r="M177" s="57">
        <v>618.04441999999995</v>
      </c>
      <c r="N177" s="57">
        <v>618.04441999999995</v>
      </c>
      <c r="O177" s="57">
        <v>618.04441999999995</v>
      </c>
      <c r="P177" s="57">
        <v>618.04441999999995</v>
      </c>
      <c r="Q177" s="57">
        <v>618.04441999999995</v>
      </c>
      <c r="R177" s="57">
        <v>618.04441999999995</v>
      </c>
      <c r="S177" s="57">
        <v>618.04441999999995</v>
      </c>
      <c r="T177" s="57">
        <v>618.04441999999995</v>
      </c>
      <c r="U177" s="57">
        <v>618.04441999999995</v>
      </c>
      <c r="V177" s="57">
        <v>618.04441999999995</v>
      </c>
      <c r="W177" s="57">
        <v>618.04441999999995</v>
      </c>
      <c r="X177" s="57">
        <v>618.04441999999995</v>
      </c>
      <c r="Y177" s="57">
        <v>618.04441999999995</v>
      </c>
      <c r="Z177" s="57">
        <v>618.04441999999995</v>
      </c>
      <c r="AA177" s="57">
        <v>618.04441999999995</v>
      </c>
      <c r="AB177" s="57">
        <v>618.04441999999995</v>
      </c>
      <c r="AC177" s="57">
        <v>618.04441999999995</v>
      </c>
      <c r="AD177" s="57">
        <v>618.04441999999995</v>
      </c>
      <c r="AE177" s="57">
        <v>618.04441999999995</v>
      </c>
      <c r="AF177" s="57">
        <v>618.04441999999995</v>
      </c>
      <c r="AG177" s="57">
        <v>618.04441999999995</v>
      </c>
      <c r="AH177" s="57">
        <v>618.04441999999995</v>
      </c>
      <c r="AI177" s="57">
        <v>618.04441999999995</v>
      </c>
      <c r="AJ177" s="57">
        <v>618.04441999999995</v>
      </c>
      <c r="AK177" s="57">
        <v>618.04441999999995</v>
      </c>
      <c r="AL177" s="57">
        <v>618.04441999999995</v>
      </c>
      <c r="AM177" s="57">
        <v>618.04441999999995</v>
      </c>
      <c r="AN177" s="57">
        <v>618.04441999999995</v>
      </c>
      <c r="AO177" s="57">
        <v>618.04441999999995</v>
      </c>
      <c r="AP177" s="57">
        <v>618.04441999999995</v>
      </c>
      <c r="AQ177" s="57">
        <v>618.04441999999995</v>
      </c>
      <c r="AR177" s="57">
        <v>618.04441999999995</v>
      </c>
      <c r="AS177" s="57">
        <v>618.04441999999995</v>
      </c>
      <c r="AT177" s="57">
        <v>618.04441999999995</v>
      </c>
    </row>
    <row r="178" spans="1:46" x14ac:dyDescent="0.25">
      <c r="A178" s="65">
        <v>2021</v>
      </c>
      <c r="B178" s="65">
        <v>12</v>
      </c>
      <c r="C178" s="75">
        <v>8</v>
      </c>
      <c r="D178" s="64">
        <v>9</v>
      </c>
      <c r="E178" s="5">
        <v>618.04441999999995</v>
      </c>
      <c r="F178" s="57">
        <v>618.04441999999995</v>
      </c>
      <c r="G178" s="57">
        <v>618.04441999999995</v>
      </c>
      <c r="H178" s="57">
        <v>618.04441999999995</v>
      </c>
      <c r="I178" s="57">
        <v>618.04441999999995</v>
      </c>
      <c r="J178" s="57">
        <v>618.04441999999995</v>
      </c>
      <c r="K178" s="57">
        <v>618.04441999999995</v>
      </c>
      <c r="L178" s="57">
        <v>618.04441999999995</v>
      </c>
      <c r="M178" s="57">
        <v>618.04441999999995</v>
      </c>
      <c r="N178" s="57">
        <v>618.04441999999995</v>
      </c>
      <c r="O178" s="57">
        <v>618.04441999999995</v>
      </c>
      <c r="P178" s="57">
        <v>618.04441999999995</v>
      </c>
      <c r="Q178" s="57">
        <v>618.04441999999995</v>
      </c>
      <c r="R178" s="57">
        <v>618.04441999999995</v>
      </c>
      <c r="S178" s="57">
        <v>618.04441999999995</v>
      </c>
      <c r="T178" s="57">
        <v>618.04441999999995</v>
      </c>
      <c r="U178" s="57">
        <v>618.04441999999995</v>
      </c>
      <c r="V178" s="57">
        <v>618.04441999999995</v>
      </c>
      <c r="W178" s="57">
        <v>618.04441999999995</v>
      </c>
      <c r="X178" s="57">
        <v>618.04441999999995</v>
      </c>
      <c r="Y178" s="57">
        <v>618.04441999999995</v>
      </c>
      <c r="Z178" s="57">
        <v>618.04441999999995</v>
      </c>
      <c r="AA178" s="57">
        <v>618.04441999999995</v>
      </c>
      <c r="AB178" s="57">
        <v>618.04441999999995</v>
      </c>
      <c r="AC178" s="57">
        <v>618.04441999999995</v>
      </c>
      <c r="AD178" s="57">
        <v>618.04441999999995</v>
      </c>
      <c r="AE178" s="57">
        <v>618.04441999999995</v>
      </c>
      <c r="AF178" s="57">
        <v>618.04441999999995</v>
      </c>
      <c r="AG178" s="57">
        <v>618.04441999999995</v>
      </c>
      <c r="AH178" s="57">
        <v>618.04441999999995</v>
      </c>
      <c r="AI178" s="57">
        <v>618.04441999999995</v>
      </c>
      <c r="AJ178" s="57">
        <v>618.04441999999995</v>
      </c>
      <c r="AK178" s="57">
        <v>618.04441999999995</v>
      </c>
      <c r="AL178" s="57">
        <v>618.04441999999995</v>
      </c>
      <c r="AM178" s="57">
        <v>618.04441999999995</v>
      </c>
      <c r="AN178" s="57">
        <v>618.04441999999995</v>
      </c>
      <c r="AO178" s="57">
        <v>618.04441999999995</v>
      </c>
      <c r="AP178" s="57">
        <v>618.04441999999995</v>
      </c>
      <c r="AQ178" s="57">
        <v>618.04441999999995</v>
      </c>
      <c r="AR178" s="57">
        <v>618.04441999999995</v>
      </c>
      <c r="AS178" s="57">
        <v>618.04441999999995</v>
      </c>
      <c r="AT178" s="57">
        <v>618.04441999999995</v>
      </c>
    </row>
    <row r="179" spans="1:46" x14ac:dyDescent="0.25">
      <c r="A179" s="65">
        <v>2021</v>
      </c>
      <c r="B179" s="65">
        <v>12</v>
      </c>
      <c r="C179" s="75">
        <v>8</v>
      </c>
      <c r="D179" s="64">
        <v>10</v>
      </c>
      <c r="E179" s="5">
        <v>618.04441999999995</v>
      </c>
      <c r="F179" s="57">
        <v>618.04441999999995</v>
      </c>
      <c r="G179" s="57">
        <v>618.04441999999995</v>
      </c>
      <c r="H179" s="57">
        <v>618.04441999999995</v>
      </c>
      <c r="I179" s="57">
        <v>618.04441999999995</v>
      </c>
      <c r="J179" s="57">
        <v>618.04441999999995</v>
      </c>
      <c r="K179" s="57">
        <v>618.04441999999995</v>
      </c>
      <c r="L179" s="57">
        <v>618.04441999999995</v>
      </c>
      <c r="M179" s="57">
        <v>618.04441999999995</v>
      </c>
      <c r="N179" s="57">
        <v>618.04441999999995</v>
      </c>
      <c r="O179" s="57">
        <v>618.04441999999995</v>
      </c>
      <c r="P179" s="57">
        <v>618.04441999999995</v>
      </c>
      <c r="Q179" s="57">
        <v>618.04441999999995</v>
      </c>
      <c r="R179" s="57">
        <v>618.04441999999995</v>
      </c>
      <c r="S179" s="57">
        <v>618.04441999999995</v>
      </c>
      <c r="T179" s="57">
        <v>618.04441999999995</v>
      </c>
      <c r="U179" s="57">
        <v>618.04441999999995</v>
      </c>
      <c r="V179" s="57">
        <v>618.04441999999995</v>
      </c>
      <c r="W179" s="57">
        <v>618.04441999999995</v>
      </c>
      <c r="X179" s="57">
        <v>618.04441999999995</v>
      </c>
      <c r="Y179" s="57">
        <v>618.04441999999995</v>
      </c>
      <c r="Z179" s="57">
        <v>618.04441999999995</v>
      </c>
      <c r="AA179" s="57">
        <v>618.04441999999995</v>
      </c>
      <c r="AB179" s="57">
        <v>618.04441999999995</v>
      </c>
      <c r="AC179" s="57">
        <v>618.04441999999995</v>
      </c>
      <c r="AD179" s="57">
        <v>618.04441999999995</v>
      </c>
      <c r="AE179" s="57">
        <v>618.04441999999995</v>
      </c>
      <c r="AF179" s="57">
        <v>618.04441999999995</v>
      </c>
      <c r="AG179" s="57">
        <v>618.04441999999995</v>
      </c>
      <c r="AH179" s="57">
        <v>618.04441999999995</v>
      </c>
      <c r="AI179" s="57">
        <v>618.04441999999995</v>
      </c>
      <c r="AJ179" s="57">
        <v>618.04441999999995</v>
      </c>
      <c r="AK179" s="57">
        <v>618.04441999999995</v>
      </c>
      <c r="AL179" s="57">
        <v>618.04441999999995</v>
      </c>
      <c r="AM179" s="57">
        <v>618.04441999999995</v>
      </c>
      <c r="AN179" s="57">
        <v>618.04441999999995</v>
      </c>
      <c r="AO179" s="57">
        <v>618.04441999999995</v>
      </c>
      <c r="AP179" s="57">
        <v>618.04441999999995</v>
      </c>
      <c r="AQ179" s="57">
        <v>618.04441999999995</v>
      </c>
      <c r="AR179" s="57">
        <v>618.04441999999995</v>
      </c>
      <c r="AS179" s="57">
        <v>618.04441999999995</v>
      </c>
      <c r="AT179" s="57">
        <v>618.04441999999995</v>
      </c>
    </row>
    <row r="180" spans="1:46" x14ac:dyDescent="0.25">
      <c r="A180" s="65">
        <v>2021</v>
      </c>
      <c r="B180" s="65">
        <v>12</v>
      </c>
      <c r="C180" s="75">
        <v>8</v>
      </c>
      <c r="D180" s="64">
        <v>11</v>
      </c>
      <c r="E180" s="5">
        <v>618.04441999999995</v>
      </c>
      <c r="F180" s="57">
        <v>618.04441999999995</v>
      </c>
      <c r="G180" s="57">
        <v>618.04441999999995</v>
      </c>
      <c r="H180" s="57">
        <v>618.04441999999995</v>
      </c>
      <c r="I180" s="57">
        <v>618.04441999999995</v>
      </c>
      <c r="J180" s="57">
        <v>618.04441999999995</v>
      </c>
      <c r="K180" s="57">
        <v>618.04441999999995</v>
      </c>
      <c r="L180" s="57">
        <v>618.04441999999995</v>
      </c>
      <c r="M180" s="57">
        <v>618.04441999999995</v>
      </c>
      <c r="N180" s="57">
        <v>618.04441999999995</v>
      </c>
      <c r="O180" s="57">
        <v>618.04441999999995</v>
      </c>
      <c r="P180" s="57">
        <v>618.04441999999995</v>
      </c>
      <c r="Q180" s="57">
        <v>618.04441999999995</v>
      </c>
      <c r="R180" s="57">
        <v>618.04441999999995</v>
      </c>
      <c r="S180" s="57">
        <v>618.04441999999995</v>
      </c>
      <c r="T180" s="57">
        <v>618.04441999999995</v>
      </c>
      <c r="U180" s="57">
        <v>618.04441999999995</v>
      </c>
      <c r="V180" s="57">
        <v>618.04441999999995</v>
      </c>
      <c r="W180" s="57">
        <v>618.04441999999995</v>
      </c>
      <c r="X180" s="57">
        <v>618.04441999999995</v>
      </c>
      <c r="Y180" s="57">
        <v>618.04441999999995</v>
      </c>
      <c r="Z180" s="57">
        <v>618.04441999999995</v>
      </c>
      <c r="AA180" s="57">
        <v>618.04441999999995</v>
      </c>
      <c r="AB180" s="57">
        <v>618.04441999999995</v>
      </c>
      <c r="AC180" s="57">
        <v>618.04441999999995</v>
      </c>
      <c r="AD180" s="57">
        <v>618.04441999999995</v>
      </c>
      <c r="AE180" s="57">
        <v>618.04441999999995</v>
      </c>
      <c r="AF180" s="57">
        <v>618.04441999999995</v>
      </c>
      <c r="AG180" s="57">
        <v>618.04441999999995</v>
      </c>
      <c r="AH180" s="57">
        <v>618.04441999999995</v>
      </c>
      <c r="AI180" s="57">
        <v>618.04441999999995</v>
      </c>
      <c r="AJ180" s="57">
        <v>618.04441999999995</v>
      </c>
      <c r="AK180" s="57">
        <v>618.04441999999995</v>
      </c>
      <c r="AL180" s="57">
        <v>618.04441999999995</v>
      </c>
      <c r="AM180" s="57">
        <v>618.04441999999995</v>
      </c>
      <c r="AN180" s="57">
        <v>618.04441999999995</v>
      </c>
      <c r="AO180" s="57">
        <v>618.04441999999995</v>
      </c>
      <c r="AP180" s="57">
        <v>618.04441999999995</v>
      </c>
      <c r="AQ180" s="57">
        <v>618.04441999999995</v>
      </c>
      <c r="AR180" s="57">
        <v>618.04441999999995</v>
      </c>
      <c r="AS180" s="57">
        <v>618.04441999999995</v>
      </c>
      <c r="AT180" s="57">
        <v>618.04441999999995</v>
      </c>
    </row>
    <row r="181" spans="1:46" x14ac:dyDescent="0.25">
      <c r="A181" s="65">
        <v>2021</v>
      </c>
      <c r="B181" s="65">
        <v>12</v>
      </c>
      <c r="C181" s="75">
        <v>8</v>
      </c>
      <c r="D181" s="64">
        <v>12</v>
      </c>
      <c r="E181" s="5">
        <v>618.04441999999995</v>
      </c>
      <c r="F181" s="57">
        <v>618.04441999999995</v>
      </c>
      <c r="G181" s="57">
        <v>618.04441999999995</v>
      </c>
      <c r="H181" s="57">
        <v>618.04441999999995</v>
      </c>
      <c r="I181" s="57">
        <v>618.04441999999995</v>
      </c>
      <c r="J181" s="57">
        <v>618.04441999999995</v>
      </c>
      <c r="K181" s="57">
        <v>618.04441999999995</v>
      </c>
      <c r="L181" s="57">
        <v>618.04441999999995</v>
      </c>
      <c r="M181" s="57">
        <v>618.04441999999995</v>
      </c>
      <c r="N181" s="57">
        <v>618.04441999999995</v>
      </c>
      <c r="O181" s="57">
        <v>618.04441999999995</v>
      </c>
      <c r="P181" s="57">
        <v>618.04441999999995</v>
      </c>
      <c r="Q181" s="57">
        <v>618.04441999999995</v>
      </c>
      <c r="R181" s="57">
        <v>618.04441999999995</v>
      </c>
      <c r="S181" s="57">
        <v>618.04441999999995</v>
      </c>
      <c r="T181" s="57">
        <v>618.04441999999995</v>
      </c>
      <c r="U181" s="57">
        <v>618.04441999999995</v>
      </c>
      <c r="V181" s="57">
        <v>618.04441999999995</v>
      </c>
      <c r="W181" s="57">
        <v>618.04441999999995</v>
      </c>
      <c r="X181" s="57">
        <v>618.04441999999995</v>
      </c>
      <c r="Y181" s="57">
        <v>618.04441999999995</v>
      </c>
      <c r="Z181" s="57">
        <v>618.04441999999995</v>
      </c>
      <c r="AA181" s="57">
        <v>618.04441999999995</v>
      </c>
      <c r="AB181" s="57">
        <v>618.04441999999995</v>
      </c>
      <c r="AC181" s="57">
        <v>618.04441999999995</v>
      </c>
      <c r="AD181" s="57">
        <v>618.04441999999995</v>
      </c>
      <c r="AE181" s="57">
        <v>618.04441999999995</v>
      </c>
      <c r="AF181" s="57">
        <v>618.04441999999995</v>
      </c>
      <c r="AG181" s="57">
        <v>618.04441999999995</v>
      </c>
      <c r="AH181" s="57">
        <v>618.04441999999995</v>
      </c>
      <c r="AI181" s="57">
        <v>618.04441999999995</v>
      </c>
      <c r="AJ181" s="57">
        <v>618.04441999999995</v>
      </c>
      <c r="AK181" s="57">
        <v>618.04441999999995</v>
      </c>
      <c r="AL181" s="57">
        <v>618.04441999999995</v>
      </c>
      <c r="AM181" s="57">
        <v>618.04441999999995</v>
      </c>
      <c r="AN181" s="57">
        <v>618.04441999999995</v>
      </c>
      <c r="AO181" s="57">
        <v>618.04441999999995</v>
      </c>
      <c r="AP181" s="57">
        <v>618.04441999999995</v>
      </c>
      <c r="AQ181" s="57">
        <v>618.04441999999995</v>
      </c>
      <c r="AR181" s="57">
        <v>618.04441999999995</v>
      </c>
      <c r="AS181" s="57">
        <v>618.04441999999995</v>
      </c>
      <c r="AT181" s="57">
        <v>618.04441999999995</v>
      </c>
    </row>
    <row r="182" spans="1:46" x14ac:dyDescent="0.25">
      <c r="A182" s="65">
        <v>2021</v>
      </c>
      <c r="B182" s="65">
        <v>12</v>
      </c>
      <c r="C182" s="75">
        <v>8</v>
      </c>
      <c r="D182" s="64">
        <v>13</v>
      </c>
      <c r="E182" s="5">
        <v>618.04441999999995</v>
      </c>
      <c r="F182" s="57">
        <v>618.04441999999995</v>
      </c>
      <c r="G182" s="57">
        <v>618.04441999999995</v>
      </c>
      <c r="H182" s="57">
        <v>618.04441999999995</v>
      </c>
      <c r="I182" s="57">
        <v>618.04441999999995</v>
      </c>
      <c r="J182" s="57">
        <v>618.04441999999995</v>
      </c>
      <c r="K182" s="57">
        <v>618.04441999999995</v>
      </c>
      <c r="L182" s="57">
        <v>618.04441999999995</v>
      </c>
      <c r="M182" s="57">
        <v>618.04441999999995</v>
      </c>
      <c r="N182" s="57">
        <v>618.04441999999995</v>
      </c>
      <c r="O182" s="57">
        <v>618.04441999999995</v>
      </c>
      <c r="P182" s="57">
        <v>618.04441999999995</v>
      </c>
      <c r="Q182" s="57">
        <v>618.04441999999995</v>
      </c>
      <c r="R182" s="57">
        <v>618.04441999999995</v>
      </c>
      <c r="S182" s="57">
        <v>618.04441999999995</v>
      </c>
      <c r="T182" s="57">
        <v>618.04441999999995</v>
      </c>
      <c r="U182" s="57">
        <v>618.04441999999995</v>
      </c>
      <c r="V182" s="57">
        <v>618.04441999999995</v>
      </c>
      <c r="W182" s="57">
        <v>618.04441999999995</v>
      </c>
      <c r="X182" s="57">
        <v>618.04441999999995</v>
      </c>
      <c r="Y182" s="57">
        <v>618.04441999999995</v>
      </c>
      <c r="Z182" s="57">
        <v>618.04441999999995</v>
      </c>
      <c r="AA182" s="57">
        <v>618.04441999999995</v>
      </c>
      <c r="AB182" s="57">
        <v>618.04441999999995</v>
      </c>
      <c r="AC182" s="57">
        <v>618.04441999999995</v>
      </c>
      <c r="AD182" s="57">
        <v>618.04441999999995</v>
      </c>
      <c r="AE182" s="57">
        <v>618.04441999999995</v>
      </c>
      <c r="AF182" s="57">
        <v>618.04441999999995</v>
      </c>
      <c r="AG182" s="57">
        <v>618.04441999999995</v>
      </c>
      <c r="AH182" s="57">
        <v>618.04441999999995</v>
      </c>
      <c r="AI182" s="57">
        <v>618.04441999999995</v>
      </c>
      <c r="AJ182" s="57">
        <v>618.04441999999995</v>
      </c>
      <c r="AK182" s="57">
        <v>618.04441999999995</v>
      </c>
      <c r="AL182" s="57">
        <v>618.04441999999995</v>
      </c>
      <c r="AM182" s="57">
        <v>618.04441999999995</v>
      </c>
      <c r="AN182" s="57">
        <v>618.04441999999995</v>
      </c>
      <c r="AO182" s="57">
        <v>618.04441999999995</v>
      </c>
      <c r="AP182" s="57">
        <v>618.04441999999995</v>
      </c>
      <c r="AQ182" s="57">
        <v>618.04441999999995</v>
      </c>
      <c r="AR182" s="57">
        <v>618.04441999999995</v>
      </c>
      <c r="AS182" s="57">
        <v>618.04441999999995</v>
      </c>
      <c r="AT182" s="57">
        <v>618.04441999999995</v>
      </c>
    </row>
    <row r="183" spans="1:46" x14ac:dyDescent="0.25">
      <c r="A183" s="65">
        <v>2021</v>
      </c>
      <c r="B183" s="65">
        <v>12</v>
      </c>
      <c r="C183" s="75">
        <v>8</v>
      </c>
      <c r="D183" s="64">
        <v>14</v>
      </c>
      <c r="E183" s="5">
        <v>618.04441999999995</v>
      </c>
      <c r="F183" s="57">
        <v>618.04441999999995</v>
      </c>
      <c r="G183" s="57">
        <v>618.04441999999995</v>
      </c>
      <c r="H183" s="57">
        <v>618.04441999999995</v>
      </c>
      <c r="I183" s="57">
        <v>618.04441999999995</v>
      </c>
      <c r="J183" s="57">
        <v>618.04441999999995</v>
      </c>
      <c r="K183" s="57">
        <v>618.04441999999995</v>
      </c>
      <c r="L183" s="57">
        <v>618.04441999999995</v>
      </c>
      <c r="M183" s="57">
        <v>618.04441999999995</v>
      </c>
      <c r="N183" s="57">
        <v>618.04441999999995</v>
      </c>
      <c r="O183" s="57">
        <v>618.04441999999995</v>
      </c>
      <c r="P183" s="57">
        <v>618.04441999999995</v>
      </c>
      <c r="Q183" s="57">
        <v>618.04441999999995</v>
      </c>
      <c r="R183" s="57">
        <v>618.04441999999995</v>
      </c>
      <c r="S183" s="57">
        <v>618.04441999999995</v>
      </c>
      <c r="T183" s="57">
        <v>618.04441999999995</v>
      </c>
      <c r="U183" s="57">
        <v>618.04441999999995</v>
      </c>
      <c r="V183" s="57">
        <v>618.04441999999995</v>
      </c>
      <c r="W183" s="57">
        <v>618.04441999999995</v>
      </c>
      <c r="X183" s="57">
        <v>618.04441999999995</v>
      </c>
      <c r="Y183" s="57">
        <v>618.04441999999995</v>
      </c>
      <c r="Z183" s="57">
        <v>618.04441999999995</v>
      </c>
      <c r="AA183" s="57">
        <v>618.04441999999995</v>
      </c>
      <c r="AB183" s="57">
        <v>618.04441999999995</v>
      </c>
      <c r="AC183" s="57">
        <v>618.04441999999995</v>
      </c>
      <c r="AD183" s="57">
        <v>618.04441999999995</v>
      </c>
      <c r="AE183" s="57">
        <v>618.04441999999995</v>
      </c>
      <c r="AF183" s="57">
        <v>618.04441999999995</v>
      </c>
      <c r="AG183" s="57">
        <v>618.04441999999995</v>
      </c>
      <c r="AH183" s="57">
        <v>618.04441999999995</v>
      </c>
      <c r="AI183" s="57">
        <v>618.04441999999995</v>
      </c>
      <c r="AJ183" s="57">
        <v>618.04441999999995</v>
      </c>
      <c r="AK183" s="57">
        <v>618.04441999999995</v>
      </c>
      <c r="AL183" s="57">
        <v>618.04441999999995</v>
      </c>
      <c r="AM183" s="57">
        <v>618.04441999999995</v>
      </c>
      <c r="AN183" s="57">
        <v>618.04441999999995</v>
      </c>
      <c r="AO183" s="57">
        <v>618.04441999999995</v>
      </c>
      <c r="AP183" s="57">
        <v>618.04441999999995</v>
      </c>
      <c r="AQ183" s="57">
        <v>618.04441999999995</v>
      </c>
      <c r="AR183" s="57">
        <v>618.04441999999995</v>
      </c>
      <c r="AS183" s="57">
        <v>618.04441999999995</v>
      </c>
      <c r="AT183" s="57">
        <v>618.04441999999995</v>
      </c>
    </row>
    <row r="184" spans="1:46" x14ac:dyDescent="0.25">
      <c r="A184" s="65">
        <v>2021</v>
      </c>
      <c r="B184" s="65">
        <v>12</v>
      </c>
      <c r="C184" s="75">
        <v>8</v>
      </c>
      <c r="D184" s="64">
        <v>15</v>
      </c>
      <c r="E184" s="5">
        <v>618.04441999999995</v>
      </c>
      <c r="F184" s="57">
        <v>618.04441999999995</v>
      </c>
      <c r="G184" s="57">
        <v>618.04441999999995</v>
      </c>
      <c r="H184" s="57">
        <v>618.04441999999995</v>
      </c>
      <c r="I184" s="57">
        <v>618.04441999999995</v>
      </c>
      <c r="J184" s="57">
        <v>618.04441999999995</v>
      </c>
      <c r="K184" s="57">
        <v>618.04441999999995</v>
      </c>
      <c r="L184" s="57">
        <v>618.04441999999995</v>
      </c>
      <c r="M184" s="57">
        <v>618.04441999999995</v>
      </c>
      <c r="N184" s="57">
        <v>618.04441999999995</v>
      </c>
      <c r="O184" s="57">
        <v>618.04441999999995</v>
      </c>
      <c r="P184" s="57">
        <v>618.04441999999995</v>
      </c>
      <c r="Q184" s="57">
        <v>618.04441999999995</v>
      </c>
      <c r="R184" s="57">
        <v>618.04441999999995</v>
      </c>
      <c r="S184" s="57">
        <v>618.04441999999995</v>
      </c>
      <c r="T184" s="57">
        <v>618.04441999999995</v>
      </c>
      <c r="U184" s="57">
        <v>618.04441999999995</v>
      </c>
      <c r="V184" s="57">
        <v>618.04441999999995</v>
      </c>
      <c r="W184" s="57">
        <v>618.04441999999995</v>
      </c>
      <c r="X184" s="57">
        <v>618.04441999999995</v>
      </c>
      <c r="Y184" s="57">
        <v>618.04441999999995</v>
      </c>
      <c r="Z184" s="57">
        <v>618.04441999999995</v>
      </c>
      <c r="AA184" s="57">
        <v>618.04441999999995</v>
      </c>
      <c r="AB184" s="57">
        <v>618.04441999999995</v>
      </c>
      <c r="AC184" s="57">
        <v>618.04441999999995</v>
      </c>
      <c r="AD184" s="57">
        <v>618.04441999999995</v>
      </c>
      <c r="AE184" s="57">
        <v>618.04441999999995</v>
      </c>
      <c r="AF184" s="57">
        <v>618.04441999999995</v>
      </c>
      <c r="AG184" s="57">
        <v>618.04441999999995</v>
      </c>
      <c r="AH184" s="57">
        <v>618.04441999999995</v>
      </c>
      <c r="AI184" s="57">
        <v>618.04441999999995</v>
      </c>
      <c r="AJ184" s="57">
        <v>618.04441999999995</v>
      </c>
      <c r="AK184" s="57">
        <v>618.04441999999995</v>
      </c>
      <c r="AL184" s="57">
        <v>618.04441999999995</v>
      </c>
      <c r="AM184" s="57">
        <v>618.04441999999995</v>
      </c>
      <c r="AN184" s="57">
        <v>618.04441999999995</v>
      </c>
      <c r="AO184" s="57">
        <v>618.04441999999995</v>
      </c>
      <c r="AP184" s="57">
        <v>618.04441999999995</v>
      </c>
      <c r="AQ184" s="57">
        <v>618.04441999999995</v>
      </c>
      <c r="AR184" s="57">
        <v>618.04441999999995</v>
      </c>
      <c r="AS184" s="57">
        <v>618.04441999999995</v>
      </c>
      <c r="AT184" s="57">
        <v>618.04441999999995</v>
      </c>
    </row>
    <row r="185" spans="1:46" x14ac:dyDescent="0.25">
      <c r="A185" s="65">
        <v>2021</v>
      </c>
      <c r="B185" s="65">
        <v>12</v>
      </c>
      <c r="C185" s="75">
        <v>8</v>
      </c>
      <c r="D185" s="64">
        <v>16</v>
      </c>
      <c r="E185" s="5">
        <v>618.04441999999995</v>
      </c>
      <c r="F185" s="57">
        <v>618.04441999999995</v>
      </c>
      <c r="G185" s="57">
        <v>618.04441999999995</v>
      </c>
      <c r="H185" s="57">
        <v>618.04441999999995</v>
      </c>
      <c r="I185" s="57">
        <v>618.04441999999995</v>
      </c>
      <c r="J185" s="57">
        <v>618.04441999999995</v>
      </c>
      <c r="K185" s="57">
        <v>618.04441999999995</v>
      </c>
      <c r="L185" s="57">
        <v>618.04441999999995</v>
      </c>
      <c r="M185" s="57">
        <v>618.04441999999995</v>
      </c>
      <c r="N185" s="57">
        <v>618.04441999999995</v>
      </c>
      <c r="O185" s="57">
        <v>618.04441999999995</v>
      </c>
      <c r="P185" s="57">
        <v>618.04441999999995</v>
      </c>
      <c r="Q185" s="57">
        <v>618.04441999999995</v>
      </c>
      <c r="R185" s="57">
        <v>618.04441999999995</v>
      </c>
      <c r="S185" s="57">
        <v>618.04441999999995</v>
      </c>
      <c r="T185" s="57">
        <v>618.04441999999995</v>
      </c>
      <c r="U185" s="57">
        <v>618.04441999999995</v>
      </c>
      <c r="V185" s="57">
        <v>618.04441999999995</v>
      </c>
      <c r="W185" s="57">
        <v>618.04441999999995</v>
      </c>
      <c r="X185" s="57">
        <v>618.04441999999995</v>
      </c>
      <c r="Y185" s="57">
        <v>618.04441999999995</v>
      </c>
      <c r="Z185" s="57">
        <v>618.04441999999995</v>
      </c>
      <c r="AA185" s="57">
        <v>618.04441999999995</v>
      </c>
      <c r="AB185" s="57">
        <v>618.04441999999995</v>
      </c>
      <c r="AC185" s="57">
        <v>618.04441999999995</v>
      </c>
      <c r="AD185" s="57">
        <v>618.04441999999995</v>
      </c>
      <c r="AE185" s="57">
        <v>618.04441999999995</v>
      </c>
      <c r="AF185" s="57">
        <v>618.04441999999995</v>
      </c>
      <c r="AG185" s="57">
        <v>618.04441999999995</v>
      </c>
      <c r="AH185" s="57">
        <v>618.04441999999995</v>
      </c>
      <c r="AI185" s="57">
        <v>618.04441999999995</v>
      </c>
      <c r="AJ185" s="57">
        <v>618.04441999999995</v>
      </c>
      <c r="AK185" s="57">
        <v>618.04441999999995</v>
      </c>
      <c r="AL185" s="57">
        <v>618.04441999999995</v>
      </c>
      <c r="AM185" s="57">
        <v>618.04441999999995</v>
      </c>
      <c r="AN185" s="57">
        <v>618.04441999999995</v>
      </c>
      <c r="AO185" s="57">
        <v>618.04441999999995</v>
      </c>
      <c r="AP185" s="57">
        <v>618.04441999999995</v>
      </c>
      <c r="AQ185" s="57">
        <v>618.04441999999995</v>
      </c>
      <c r="AR185" s="57">
        <v>618.04441999999995</v>
      </c>
      <c r="AS185" s="57">
        <v>618.04441999999995</v>
      </c>
      <c r="AT185" s="57">
        <v>618.04441999999995</v>
      </c>
    </row>
    <row r="186" spans="1:46" x14ac:dyDescent="0.25">
      <c r="A186" s="65">
        <v>2021</v>
      </c>
      <c r="B186" s="65">
        <v>12</v>
      </c>
      <c r="C186" s="75">
        <v>8</v>
      </c>
      <c r="D186" s="64">
        <v>17</v>
      </c>
      <c r="E186" s="5">
        <v>618.04441999999995</v>
      </c>
      <c r="F186" s="57">
        <v>618.04441999999995</v>
      </c>
      <c r="G186" s="57">
        <v>618.04441999999995</v>
      </c>
      <c r="H186" s="57">
        <v>618.04441999999995</v>
      </c>
      <c r="I186" s="57">
        <v>618.04441999999995</v>
      </c>
      <c r="J186" s="57">
        <v>618.04441999999995</v>
      </c>
      <c r="K186" s="57">
        <v>618.04441999999995</v>
      </c>
      <c r="L186" s="57">
        <v>618.04441999999995</v>
      </c>
      <c r="M186" s="57">
        <v>618.04441999999995</v>
      </c>
      <c r="N186" s="57">
        <v>618.04441999999995</v>
      </c>
      <c r="O186" s="57">
        <v>618.04441999999995</v>
      </c>
      <c r="P186" s="57">
        <v>618.04441999999995</v>
      </c>
      <c r="Q186" s="57">
        <v>618.04441999999995</v>
      </c>
      <c r="R186" s="57">
        <v>618.04441999999995</v>
      </c>
      <c r="S186" s="57">
        <v>618.04441999999995</v>
      </c>
      <c r="T186" s="57">
        <v>618.04441999999995</v>
      </c>
      <c r="U186" s="57">
        <v>618.04441999999995</v>
      </c>
      <c r="V186" s="57">
        <v>618.04441999999995</v>
      </c>
      <c r="W186" s="57">
        <v>618.04441999999995</v>
      </c>
      <c r="X186" s="57">
        <v>618.04441999999995</v>
      </c>
      <c r="Y186" s="57">
        <v>618.04441999999995</v>
      </c>
      <c r="Z186" s="57">
        <v>618.04441999999995</v>
      </c>
      <c r="AA186" s="57">
        <v>618.04441999999995</v>
      </c>
      <c r="AB186" s="57">
        <v>618.04441999999995</v>
      </c>
      <c r="AC186" s="57">
        <v>618.04441999999995</v>
      </c>
      <c r="AD186" s="57">
        <v>618.04441999999995</v>
      </c>
      <c r="AE186" s="57">
        <v>618.04441999999995</v>
      </c>
      <c r="AF186" s="57">
        <v>618.04441999999995</v>
      </c>
      <c r="AG186" s="57">
        <v>618.04441999999995</v>
      </c>
      <c r="AH186" s="57">
        <v>618.04441999999995</v>
      </c>
      <c r="AI186" s="57">
        <v>618.04441999999995</v>
      </c>
      <c r="AJ186" s="57">
        <v>618.04441999999995</v>
      </c>
      <c r="AK186" s="57">
        <v>618.04441999999995</v>
      </c>
      <c r="AL186" s="57">
        <v>618.04441999999995</v>
      </c>
      <c r="AM186" s="57">
        <v>618.04441999999995</v>
      </c>
      <c r="AN186" s="57">
        <v>618.04441999999995</v>
      </c>
      <c r="AO186" s="57">
        <v>618.04441999999995</v>
      </c>
      <c r="AP186" s="57">
        <v>618.04441999999995</v>
      </c>
      <c r="AQ186" s="57">
        <v>618.04441999999995</v>
      </c>
      <c r="AR186" s="57">
        <v>618.04441999999995</v>
      </c>
      <c r="AS186" s="57">
        <v>618.04441999999995</v>
      </c>
      <c r="AT186" s="57">
        <v>618.04441999999995</v>
      </c>
    </row>
    <row r="187" spans="1:46" x14ac:dyDescent="0.25">
      <c r="A187" s="65">
        <v>2021</v>
      </c>
      <c r="B187" s="65">
        <v>12</v>
      </c>
      <c r="C187" s="75">
        <v>8</v>
      </c>
      <c r="D187" s="64">
        <v>18</v>
      </c>
      <c r="E187" s="5">
        <v>618.04441999999995</v>
      </c>
      <c r="F187" s="57">
        <v>618.04441999999995</v>
      </c>
      <c r="G187" s="57">
        <v>618.04441999999995</v>
      </c>
      <c r="H187" s="57">
        <v>618.04441999999995</v>
      </c>
      <c r="I187" s="57">
        <v>618.04441999999995</v>
      </c>
      <c r="J187" s="57">
        <v>618.04441999999995</v>
      </c>
      <c r="K187" s="57">
        <v>618.04441999999995</v>
      </c>
      <c r="L187" s="57">
        <v>618.04441999999995</v>
      </c>
      <c r="M187" s="57">
        <v>618.04441999999995</v>
      </c>
      <c r="N187" s="57">
        <v>618.04441999999995</v>
      </c>
      <c r="O187" s="57">
        <v>618.04441999999995</v>
      </c>
      <c r="P187" s="57">
        <v>618.04441999999995</v>
      </c>
      <c r="Q187" s="57">
        <v>618.04441999999995</v>
      </c>
      <c r="R187" s="57">
        <v>618.04441999999995</v>
      </c>
      <c r="S187" s="57">
        <v>618.04441999999995</v>
      </c>
      <c r="T187" s="57">
        <v>618.04441999999995</v>
      </c>
      <c r="U187" s="57">
        <v>618.04441999999995</v>
      </c>
      <c r="V187" s="57">
        <v>618.04441999999995</v>
      </c>
      <c r="W187" s="57">
        <v>618.04441999999995</v>
      </c>
      <c r="X187" s="57">
        <v>618.04441999999995</v>
      </c>
      <c r="Y187" s="57">
        <v>618.04441999999995</v>
      </c>
      <c r="Z187" s="57">
        <v>618.04441999999995</v>
      </c>
      <c r="AA187" s="57">
        <v>618.04441999999995</v>
      </c>
      <c r="AB187" s="57">
        <v>618.04441999999995</v>
      </c>
      <c r="AC187" s="57">
        <v>618.04441999999995</v>
      </c>
      <c r="AD187" s="57">
        <v>618.04441999999995</v>
      </c>
      <c r="AE187" s="57">
        <v>618.04441999999995</v>
      </c>
      <c r="AF187" s="57">
        <v>618.04441999999995</v>
      </c>
      <c r="AG187" s="57">
        <v>618.04441999999995</v>
      </c>
      <c r="AH187" s="57">
        <v>618.04441999999995</v>
      </c>
      <c r="AI187" s="57">
        <v>618.04441999999995</v>
      </c>
      <c r="AJ187" s="57">
        <v>618.04441999999995</v>
      </c>
      <c r="AK187" s="57">
        <v>618.04441999999995</v>
      </c>
      <c r="AL187" s="57">
        <v>618.04441999999995</v>
      </c>
      <c r="AM187" s="57">
        <v>618.04441999999995</v>
      </c>
      <c r="AN187" s="57">
        <v>618.04441999999995</v>
      </c>
      <c r="AO187" s="57">
        <v>618.04441999999995</v>
      </c>
      <c r="AP187" s="57">
        <v>618.04441999999995</v>
      </c>
      <c r="AQ187" s="57">
        <v>618.04441999999995</v>
      </c>
      <c r="AR187" s="57">
        <v>618.04441999999995</v>
      </c>
      <c r="AS187" s="57">
        <v>618.04441999999995</v>
      </c>
      <c r="AT187" s="57">
        <v>618.04441999999995</v>
      </c>
    </row>
    <row r="188" spans="1:46" x14ac:dyDescent="0.25">
      <c r="A188" s="65">
        <v>2021</v>
      </c>
      <c r="B188" s="65">
        <v>12</v>
      </c>
      <c r="C188" s="75">
        <v>8</v>
      </c>
      <c r="D188" s="64">
        <v>19</v>
      </c>
      <c r="E188" s="5">
        <v>618.04441999999995</v>
      </c>
      <c r="F188" s="57">
        <v>618.04441999999995</v>
      </c>
      <c r="G188" s="57">
        <v>618.04441999999995</v>
      </c>
      <c r="H188" s="57">
        <v>618.04441999999995</v>
      </c>
      <c r="I188" s="57">
        <v>618.04441999999995</v>
      </c>
      <c r="J188" s="57">
        <v>618.04441999999995</v>
      </c>
      <c r="K188" s="57">
        <v>618.04441999999995</v>
      </c>
      <c r="L188" s="57">
        <v>618.04441999999995</v>
      </c>
      <c r="M188" s="57">
        <v>618.04441999999995</v>
      </c>
      <c r="N188" s="57">
        <v>618.04441999999995</v>
      </c>
      <c r="O188" s="57">
        <v>618.04441999999995</v>
      </c>
      <c r="P188" s="57">
        <v>618.04441999999995</v>
      </c>
      <c r="Q188" s="57">
        <v>618.04441999999995</v>
      </c>
      <c r="R188" s="57">
        <v>618.04441999999995</v>
      </c>
      <c r="S188" s="57">
        <v>618.04441999999995</v>
      </c>
      <c r="T188" s="57">
        <v>618.04441999999995</v>
      </c>
      <c r="U188" s="57">
        <v>618.04441999999995</v>
      </c>
      <c r="V188" s="57">
        <v>618.04441999999995</v>
      </c>
      <c r="W188" s="57">
        <v>618.04441999999995</v>
      </c>
      <c r="X188" s="57">
        <v>618.04441999999995</v>
      </c>
      <c r="Y188" s="57">
        <v>618.04441999999995</v>
      </c>
      <c r="Z188" s="57">
        <v>618.04441999999995</v>
      </c>
      <c r="AA188" s="57">
        <v>618.04441999999995</v>
      </c>
      <c r="AB188" s="57">
        <v>618.04441999999995</v>
      </c>
      <c r="AC188" s="57">
        <v>618.04441999999995</v>
      </c>
      <c r="AD188" s="57">
        <v>618.04441999999995</v>
      </c>
      <c r="AE188" s="57">
        <v>618.04441999999995</v>
      </c>
      <c r="AF188" s="57">
        <v>618.04441999999995</v>
      </c>
      <c r="AG188" s="57">
        <v>618.04441999999995</v>
      </c>
      <c r="AH188" s="57">
        <v>618.04441999999995</v>
      </c>
      <c r="AI188" s="57">
        <v>618.04441999999995</v>
      </c>
      <c r="AJ188" s="57">
        <v>618.04441999999995</v>
      </c>
      <c r="AK188" s="57">
        <v>618.04441999999995</v>
      </c>
      <c r="AL188" s="57">
        <v>618.04441999999995</v>
      </c>
      <c r="AM188" s="57">
        <v>618.04441999999995</v>
      </c>
      <c r="AN188" s="57">
        <v>618.04441999999995</v>
      </c>
      <c r="AO188" s="57">
        <v>618.04441999999995</v>
      </c>
      <c r="AP188" s="57">
        <v>618.04441999999995</v>
      </c>
      <c r="AQ188" s="57">
        <v>618.04441999999995</v>
      </c>
      <c r="AR188" s="57">
        <v>618.04441999999995</v>
      </c>
      <c r="AS188" s="57">
        <v>618.04441999999995</v>
      </c>
      <c r="AT188" s="57">
        <v>618.04441999999995</v>
      </c>
    </row>
    <row r="189" spans="1:46" x14ac:dyDescent="0.25">
      <c r="A189" s="65">
        <v>2021</v>
      </c>
      <c r="B189" s="65">
        <v>12</v>
      </c>
      <c r="C189" s="75">
        <v>8</v>
      </c>
      <c r="D189" s="64">
        <v>20</v>
      </c>
      <c r="E189" s="5">
        <v>618.04441999999995</v>
      </c>
      <c r="F189" s="57">
        <v>618.04441999999995</v>
      </c>
      <c r="G189" s="57">
        <v>618.04441999999995</v>
      </c>
      <c r="H189" s="57">
        <v>618.04441999999995</v>
      </c>
      <c r="I189" s="57">
        <v>618.04441999999995</v>
      </c>
      <c r="J189" s="57">
        <v>618.04441999999995</v>
      </c>
      <c r="K189" s="57">
        <v>618.04441999999995</v>
      </c>
      <c r="L189" s="57">
        <v>618.04441999999995</v>
      </c>
      <c r="M189" s="57">
        <v>618.04441999999995</v>
      </c>
      <c r="N189" s="57">
        <v>618.04441999999995</v>
      </c>
      <c r="O189" s="57">
        <v>618.04441999999995</v>
      </c>
      <c r="P189" s="57">
        <v>618.04441999999995</v>
      </c>
      <c r="Q189" s="57">
        <v>618.04441999999995</v>
      </c>
      <c r="R189" s="57">
        <v>618.04441999999995</v>
      </c>
      <c r="S189" s="57">
        <v>618.04441999999995</v>
      </c>
      <c r="T189" s="57">
        <v>618.04441999999995</v>
      </c>
      <c r="U189" s="57">
        <v>618.04441999999995</v>
      </c>
      <c r="V189" s="57">
        <v>618.04441999999995</v>
      </c>
      <c r="W189" s="57">
        <v>618.04441999999995</v>
      </c>
      <c r="X189" s="57">
        <v>618.04441999999995</v>
      </c>
      <c r="Y189" s="57">
        <v>618.04441999999995</v>
      </c>
      <c r="Z189" s="57">
        <v>618.04441999999995</v>
      </c>
      <c r="AA189" s="57">
        <v>618.04441999999995</v>
      </c>
      <c r="AB189" s="57">
        <v>618.04441999999995</v>
      </c>
      <c r="AC189" s="57">
        <v>618.04441999999995</v>
      </c>
      <c r="AD189" s="57">
        <v>618.04441999999995</v>
      </c>
      <c r="AE189" s="57">
        <v>618.04441999999995</v>
      </c>
      <c r="AF189" s="57">
        <v>618.04441999999995</v>
      </c>
      <c r="AG189" s="57">
        <v>618.04441999999995</v>
      </c>
      <c r="AH189" s="57">
        <v>618.04441999999995</v>
      </c>
      <c r="AI189" s="57">
        <v>618.04441999999995</v>
      </c>
      <c r="AJ189" s="57">
        <v>618.04441999999995</v>
      </c>
      <c r="AK189" s="57">
        <v>618.04441999999995</v>
      </c>
      <c r="AL189" s="57">
        <v>618.04441999999995</v>
      </c>
      <c r="AM189" s="57">
        <v>618.04441999999995</v>
      </c>
      <c r="AN189" s="57">
        <v>618.04441999999995</v>
      </c>
      <c r="AO189" s="57">
        <v>618.04441999999995</v>
      </c>
      <c r="AP189" s="57">
        <v>618.04441999999995</v>
      </c>
      <c r="AQ189" s="57">
        <v>618.04441999999995</v>
      </c>
      <c r="AR189" s="57">
        <v>618.04441999999995</v>
      </c>
      <c r="AS189" s="57">
        <v>618.04441999999995</v>
      </c>
      <c r="AT189" s="57">
        <v>618.04441999999995</v>
      </c>
    </row>
    <row r="190" spans="1:46" x14ac:dyDescent="0.25">
      <c r="A190" s="65">
        <v>2021</v>
      </c>
      <c r="B190" s="65">
        <v>12</v>
      </c>
      <c r="C190" s="75">
        <v>8</v>
      </c>
      <c r="D190" s="64">
        <v>21</v>
      </c>
      <c r="E190" s="5">
        <v>618.04441999999995</v>
      </c>
      <c r="F190" s="57">
        <v>618.04441999999995</v>
      </c>
      <c r="G190" s="57">
        <v>618.04441999999995</v>
      </c>
      <c r="H190" s="57">
        <v>618.04441999999995</v>
      </c>
      <c r="I190" s="57">
        <v>618.04441999999995</v>
      </c>
      <c r="J190" s="57">
        <v>618.04441999999995</v>
      </c>
      <c r="K190" s="57">
        <v>618.04441999999995</v>
      </c>
      <c r="L190" s="57">
        <v>618.04441999999995</v>
      </c>
      <c r="M190" s="57">
        <v>618.04441999999995</v>
      </c>
      <c r="N190" s="57">
        <v>618.04441999999995</v>
      </c>
      <c r="O190" s="57">
        <v>618.04441999999995</v>
      </c>
      <c r="P190" s="57">
        <v>618.04441999999995</v>
      </c>
      <c r="Q190" s="57">
        <v>618.04441999999995</v>
      </c>
      <c r="R190" s="57">
        <v>618.04441999999995</v>
      </c>
      <c r="S190" s="57">
        <v>618.04441999999995</v>
      </c>
      <c r="T190" s="57">
        <v>618.04441999999995</v>
      </c>
      <c r="U190" s="57">
        <v>618.04441999999995</v>
      </c>
      <c r="V190" s="57">
        <v>618.04441999999995</v>
      </c>
      <c r="W190" s="57">
        <v>618.04441999999995</v>
      </c>
      <c r="X190" s="57">
        <v>618.04441999999995</v>
      </c>
      <c r="Y190" s="57">
        <v>618.04441999999995</v>
      </c>
      <c r="Z190" s="57">
        <v>618.04441999999995</v>
      </c>
      <c r="AA190" s="57">
        <v>618.04441999999995</v>
      </c>
      <c r="AB190" s="57">
        <v>618.04441999999995</v>
      </c>
      <c r="AC190" s="57">
        <v>618.04441999999995</v>
      </c>
      <c r="AD190" s="57">
        <v>618.04441999999995</v>
      </c>
      <c r="AE190" s="57">
        <v>618.04441999999995</v>
      </c>
      <c r="AF190" s="57">
        <v>618.04441999999995</v>
      </c>
      <c r="AG190" s="57">
        <v>618.04441999999995</v>
      </c>
      <c r="AH190" s="57">
        <v>618.04441999999995</v>
      </c>
      <c r="AI190" s="57">
        <v>618.04441999999995</v>
      </c>
      <c r="AJ190" s="57">
        <v>618.04441999999995</v>
      </c>
      <c r="AK190" s="57">
        <v>618.04441999999995</v>
      </c>
      <c r="AL190" s="57">
        <v>618.04441999999995</v>
      </c>
      <c r="AM190" s="57">
        <v>618.04441999999995</v>
      </c>
      <c r="AN190" s="57">
        <v>618.04441999999995</v>
      </c>
      <c r="AO190" s="57">
        <v>618.04441999999995</v>
      </c>
      <c r="AP190" s="57">
        <v>618.04441999999995</v>
      </c>
      <c r="AQ190" s="57">
        <v>618.04441999999995</v>
      </c>
      <c r="AR190" s="57">
        <v>618.04441999999995</v>
      </c>
      <c r="AS190" s="57">
        <v>618.04441999999995</v>
      </c>
      <c r="AT190" s="57">
        <v>618.04441999999995</v>
      </c>
    </row>
    <row r="191" spans="1:46" x14ac:dyDescent="0.25">
      <c r="A191" s="65">
        <v>2021</v>
      </c>
      <c r="B191" s="65">
        <v>12</v>
      </c>
      <c r="C191" s="75">
        <v>8</v>
      </c>
      <c r="D191" s="64">
        <v>22</v>
      </c>
      <c r="E191" s="5">
        <v>618.04441999999995</v>
      </c>
      <c r="F191" s="57">
        <v>618.04441999999995</v>
      </c>
      <c r="G191" s="57">
        <v>618.04441999999995</v>
      </c>
      <c r="H191" s="57">
        <v>618.04441999999995</v>
      </c>
      <c r="I191" s="57">
        <v>618.04441999999995</v>
      </c>
      <c r="J191" s="57">
        <v>618.04441999999995</v>
      </c>
      <c r="K191" s="57">
        <v>618.04441999999995</v>
      </c>
      <c r="L191" s="57">
        <v>618.04441999999995</v>
      </c>
      <c r="M191" s="57">
        <v>618.04441999999995</v>
      </c>
      <c r="N191" s="57">
        <v>618.04441999999995</v>
      </c>
      <c r="O191" s="57">
        <v>618.04441999999995</v>
      </c>
      <c r="P191" s="57">
        <v>618.04441999999995</v>
      </c>
      <c r="Q191" s="57">
        <v>618.04441999999995</v>
      </c>
      <c r="R191" s="57">
        <v>618.04441999999995</v>
      </c>
      <c r="S191" s="57">
        <v>618.04441999999995</v>
      </c>
      <c r="T191" s="57">
        <v>618.04441999999995</v>
      </c>
      <c r="U191" s="57">
        <v>618.04441999999995</v>
      </c>
      <c r="V191" s="57">
        <v>618.04441999999995</v>
      </c>
      <c r="W191" s="57">
        <v>618.04441999999995</v>
      </c>
      <c r="X191" s="57">
        <v>618.04441999999995</v>
      </c>
      <c r="Y191" s="57">
        <v>618.04441999999995</v>
      </c>
      <c r="Z191" s="57">
        <v>618.04441999999995</v>
      </c>
      <c r="AA191" s="57">
        <v>618.04441999999995</v>
      </c>
      <c r="AB191" s="57">
        <v>618.04441999999995</v>
      </c>
      <c r="AC191" s="57">
        <v>618.04441999999995</v>
      </c>
      <c r="AD191" s="57">
        <v>618.04441999999995</v>
      </c>
      <c r="AE191" s="57">
        <v>618.04441999999995</v>
      </c>
      <c r="AF191" s="57">
        <v>618.04441999999995</v>
      </c>
      <c r="AG191" s="57">
        <v>618.04441999999995</v>
      </c>
      <c r="AH191" s="57">
        <v>618.04441999999995</v>
      </c>
      <c r="AI191" s="57">
        <v>618.04441999999995</v>
      </c>
      <c r="AJ191" s="57">
        <v>618.04441999999995</v>
      </c>
      <c r="AK191" s="57">
        <v>618.04441999999995</v>
      </c>
      <c r="AL191" s="57">
        <v>618.04441999999995</v>
      </c>
      <c r="AM191" s="57">
        <v>618.04441999999995</v>
      </c>
      <c r="AN191" s="57">
        <v>618.04441999999995</v>
      </c>
      <c r="AO191" s="57">
        <v>618.04441999999995</v>
      </c>
      <c r="AP191" s="57">
        <v>618.04441999999995</v>
      </c>
      <c r="AQ191" s="57">
        <v>618.04441999999995</v>
      </c>
      <c r="AR191" s="57">
        <v>618.04441999999995</v>
      </c>
      <c r="AS191" s="57">
        <v>618.04441999999995</v>
      </c>
      <c r="AT191" s="57">
        <v>618.04441999999995</v>
      </c>
    </row>
    <row r="192" spans="1:46" x14ac:dyDescent="0.25">
      <c r="A192" s="65">
        <v>2021</v>
      </c>
      <c r="B192" s="65">
        <v>12</v>
      </c>
      <c r="C192" s="75">
        <v>8</v>
      </c>
      <c r="D192" s="64">
        <v>23</v>
      </c>
      <c r="E192" s="5">
        <v>618.04441999999995</v>
      </c>
      <c r="F192" s="57">
        <v>618.04441999999995</v>
      </c>
      <c r="G192" s="57">
        <v>618.04441999999995</v>
      </c>
      <c r="H192" s="57">
        <v>618.04441999999995</v>
      </c>
      <c r="I192" s="57">
        <v>618.04441999999995</v>
      </c>
      <c r="J192" s="57">
        <v>618.04441999999995</v>
      </c>
      <c r="K192" s="57">
        <v>618.04441999999995</v>
      </c>
      <c r="L192" s="57">
        <v>618.04441999999995</v>
      </c>
      <c r="M192" s="57">
        <v>618.04441999999995</v>
      </c>
      <c r="N192" s="57">
        <v>618.04441999999995</v>
      </c>
      <c r="O192" s="57">
        <v>618.04441999999995</v>
      </c>
      <c r="P192" s="57">
        <v>618.04441999999995</v>
      </c>
      <c r="Q192" s="57">
        <v>618.04441999999995</v>
      </c>
      <c r="R192" s="57">
        <v>618.04441999999995</v>
      </c>
      <c r="S192" s="57">
        <v>618.04441999999995</v>
      </c>
      <c r="T192" s="57">
        <v>618.04441999999995</v>
      </c>
      <c r="U192" s="57">
        <v>618.04441999999995</v>
      </c>
      <c r="V192" s="57">
        <v>618.04441999999995</v>
      </c>
      <c r="W192" s="57">
        <v>618.04441999999995</v>
      </c>
      <c r="X192" s="57">
        <v>618.04441999999995</v>
      </c>
      <c r="Y192" s="57">
        <v>618.04441999999995</v>
      </c>
      <c r="Z192" s="57">
        <v>618.04441999999995</v>
      </c>
      <c r="AA192" s="57">
        <v>618.04441999999995</v>
      </c>
      <c r="AB192" s="57">
        <v>618.04441999999995</v>
      </c>
      <c r="AC192" s="57">
        <v>618.04441999999995</v>
      </c>
      <c r="AD192" s="57">
        <v>618.04441999999995</v>
      </c>
      <c r="AE192" s="57">
        <v>618.04441999999995</v>
      </c>
      <c r="AF192" s="57">
        <v>618.04441999999995</v>
      </c>
      <c r="AG192" s="57">
        <v>618.04441999999995</v>
      </c>
      <c r="AH192" s="57">
        <v>618.04441999999995</v>
      </c>
      <c r="AI192" s="57">
        <v>618.04441999999995</v>
      </c>
      <c r="AJ192" s="57">
        <v>618.04441999999995</v>
      </c>
      <c r="AK192" s="57">
        <v>618.04441999999995</v>
      </c>
      <c r="AL192" s="57">
        <v>618.04441999999995</v>
      </c>
      <c r="AM192" s="57">
        <v>618.04441999999995</v>
      </c>
      <c r="AN192" s="57">
        <v>618.04441999999995</v>
      </c>
      <c r="AO192" s="57">
        <v>618.04441999999995</v>
      </c>
      <c r="AP192" s="57">
        <v>618.04441999999995</v>
      </c>
      <c r="AQ192" s="57">
        <v>618.04441999999995</v>
      </c>
      <c r="AR192" s="57">
        <v>618.04441999999995</v>
      </c>
      <c r="AS192" s="57">
        <v>618.04441999999995</v>
      </c>
      <c r="AT192" s="57">
        <v>618.04441999999995</v>
      </c>
    </row>
    <row r="193" spans="1:46" x14ac:dyDescent="0.25">
      <c r="A193" s="65">
        <v>2021</v>
      </c>
      <c r="B193" s="65">
        <v>12</v>
      </c>
      <c r="C193" s="75">
        <v>8</v>
      </c>
      <c r="D193" s="64">
        <v>24</v>
      </c>
      <c r="E193" s="5">
        <v>618.04441999999995</v>
      </c>
      <c r="F193" s="57">
        <v>618.04441999999995</v>
      </c>
      <c r="G193" s="57">
        <v>618.04441999999995</v>
      </c>
      <c r="H193" s="57">
        <v>618.04441999999995</v>
      </c>
      <c r="I193" s="57">
        <v>618.04441999999995</v>
      </c>
      <c r="J193" s="57">
        <v>618.04441999999995</v>
      </c>
      <c r="K193" s="57">
        <v>618.04441999999995</v>
      </c>
      <c r="L193" s="57">
        <v>618.04441999999995</v>
      </c>
      <c r="M193" s="57">
        <v>618.04441999999995</v>
      </c>
      <c r="N193" s="57">
        <v>618.04441999999995</v>
      </c>
      <c r="O193" s="57">
        <v>618.04441999999995</v>
      </c>
      <c r="P193" s="57">
        <v>618.04441999999995</v>
      </c>
      <c r="Q193" s="57">
        <v>618.04441999999995</v>
      </c>
      <c r="R193" s="57">
        <v>618.04441999999995</v>
      </c>
      <c r="S193" s="57">
        <v>618.04441999999995</v>
      </c>
      <c r="T193" s="57">
        <v>618.04441999999995</v>
      </c>
      <c r="U193" s="57">
        <v>618.04441999999995</v>
      </c>
      <c r="V193" s="57">
        <v>618.04441999999995</v>
      </c>
      <c r="W193" s="57">
        <v>618.04441999999995</v>
      </c>
      <c r="X193" s="57">
        <v>618.04441999999995</v>
      </c>
      <c r="Y193" s="57">
        <v>618.04441999999995</v>
      </c>
      <c r="Z193" s="57">
        <v>618.04441999999995</v>
      </c>
      <c r="AA193" s="57">
        <v>618.04441999999995</v>
      </c>
      <c r="AB193" s="57">
        <v>618.04441999999995</v>
      </c>
      <c r="AC193" s="57">
        <v>618.04441999999995</v>
      </c>
      <c r="AD193" s="57">
        <v>618.04441999999995</v>
      </c>
      <c r="AE193" s="57">
        <v>618.04441999999995</v>
      </c>
      <c r="AF193" s="57">
        <v>618.04441999999995</v>
      </c>
      <c r="AG193" s="57">
        <v>618.04441999999995</v>
      </c>
      <c r="AH193" s="57">
        <v>618.04441999999995</v>
      </c>
      <c r="AI193" s="57">
        <v>618.04441999999995</v>
      </c>
      <c r="AJ193" s="57">
        <v>618.04441999999995</v>
      </c>
      <c r="AK193" s="57">
        <v>618.04441999999995</v>
      </c>
      <c r="AL193" s="57">
        <v>618.04441999999995</v>
      </c>
      <c r="AM193" s="57">
        <v>618.04441999999995</v>
      </c>
      <c r="AN193" s="57">
        <v>618.04441999999995</v>
      </c>
      <c r="AO193" s="57">
        <v>618.04441999999995</v>
      </c>
      <c r="AP193" s="57">
        <v>618.04441999999995</v>
      </c>
      <c r="AQ193" s="57">
        <v>618.04441999999995</v>
      </c>
      <c r="AR193" s="57">
        <v>618.04441999999995</v>
      </c>
      <c r="AS193" s="57">
        <v>618.04441999999995</v>
      </c>
      <c r="AT193" s="57">
        <v>618.04441999999995</v>
      </c>
    </row>
    <row r="194" spans="1:46" x14ac:dyDescent="0.25">
      <c r="A194" s="65">
        <v>2021</v>
      </c>
      <c r="B194" s="65">
        <v>12</v>
      </c>
      <c r="C194" s="75">
        <v>9</v>
      </c>
      <c r="D194" s="64">
        <v>1</v>
      </c>
      <c r="E194" s="5">
        <v>618.04441999999995</v>
      </c>
      <c r="F194" s="57">
        <v>618.04441999999995</v>
      </c>
      <c r="G194" s="57">
        <v>618.04441999999995</v>
      </c>
      <c r="H194" s="57">
        <v>618.04441999999995</v>
      </c>
      <c r="I194" s="57">
        <v>618.04441999999995</v>
      </c>
      <c r="J194" s="57">
        <v>618.04441999999995</v>
      </c>
      <c r="K194" s="57">
        <v>618.04441999999995</v>
      </c>
      <c r="L194" s="57">
        <v>618.04441999999995</v>
      </c>
      <c r="M194" s="57">
        <v>618.04441999999995</v>
      </c>
      <c r="N194" s="57">
        <v>618.04441999999995</v>
      </c>
      <c r="O194" s="57">
        <v>618.04441999999995</v>
      </c>
      <c r="P194" s="57">
        <v>618.04441999999995</v>
      </c>
      <c r="Q194" s="57">
        <v>618.04441999999995</v>
      </c>
      <c r="R194" s="57">
        <v>618.04441999999995</v>
      </c>
      <c r="S194" s="57">
        <v>618.04441999999995</v>
      </c>
      <c r="T194" s="57">
        <v>618.04441999999995</v>
      </c>
      <c r="U194" s="57">
        <v>618.04441999999995</v>
      </c>
      <c r="V194" s="57">
        <v>618.04441999999995</v>
      </c>
      <c r="W194" s="57">
        <v>618.04441999999995</v>
      </c>
      <c r="X194" s="57">
        <v>618.04441999999995</v>
      </c>
      <c r="Y194" s="57">
        <v>618.04441999999995</v>
      </c>
      <c r="Z194" s="57">
        <v>618.04441999999995</v>
      </c>
      <c r="AA194" s="57">
        <v>618.04441999999995</v>
      </c>
      <c r="AB194" s="57">
        <v>618.04441999999995</v>
      </c>
      <c r="AC194" s="57">
        <v>618.04441999999995</v>
      </c>
      <c r="AD194" s="57">
        <v>618.04441999999995</v>
      </c>
      <c r="AE194" s="57">
        <v>618.04441999999995</v>
      </c>
      <c r="AF194" s="57">
        <v>618.04441999999995</v>
      </c>
      <c r="AG194" s="57">
        <v>618.04441999999995</v>
      </c>
      <c r="AH194" s="57">
        <v>618.04441999999995</v>
      </c>
      <c r="AI194" s="57">
        <v>618.04441999999995</v>
      </c>
      <c r="AJ194" s="57">
        <v>618.04441999999995</v>
      </c>
      <c r="AK194" s="57">
        <v>618.04441999999995</v>
      </c>
      <c r="AL194" s="57">
        <v>618.04441999999995</v>
      </c>
      <c r="AM194" s="57">
        <v>618.04441999999995</v>
      </c>
      <c r="AN194" s="57">
        <v>618.04441999999995</v>
      </c>
      <c r="AO194" s="57">
        <v>618.04441999999995</v>
      </c>
      <c r="AP194" s="57">
        <v>618.04441999999995</v>
      </c>
      <c r="AQ194" s="57">
        <v>618.04441999999995</v>
      </c>
      <c r="AR194" s="57">
        <v>618.04441999999995</v>
      </c>
      <c r="AS194" s="57">
        <v>618.04441999999995</v>
      </c>
      <c r="AT194" s="57">
        <v>618.04441999999995</v>
      </c>
    </row>
    <row r="195" spans="1:46" x14ac:dyDescent="0.25">
      <c r="A195" s="65">
        <v>2021</v>
      </c>
      <c r="B195" s="65">
        <v>12</v>
      </c>
      <c r="C195" s="75">
        <v>9</v>
      </c>
      <c r="D195" s="64">
        <v>2</v>
      </c>
      <c r="E195" s="5">
        <v>618.04441999999995</v>
      </c>
      <c r="F195" s="57">
        <v>618.04441999999995</v>
      </c>
      <c r="G195" s="57">
        <v>618.04441999999995</v>
      </c>
      <c r="H195" s="57">
        <v>618.04441999999995</v>
      </c>
      <c r="I195" s="57">
        <v>618.04441999999995</v>
      </c>
      <c r="J195" s="57">
        <v>618.04441999999995</v>
      </c>
      <c r="K195" s="57">
        <v>618.04441999999995</v>
      </c>
      <c r="L195" s="57">
        <v>618.04441999999995</v>
      </c>
      <c r="M195" s="57">
        <v>618.04441999999995</v>
      </c>
      <c r="N195" s="57">
        <v>618.04441999999995</v>
      </c>
      <c r="O195" s="57">
        <v>618.04441999999995</v>
      </c>
      <c r="P195" s="57">
        <v>618.04441999999995</v>
      </c>
      <c r="Q195" s="57">
        <v>618.04441999999995</v>
      </c>
      <c r="R195" s="57">
        <v>618.04441999999995</v>
      </c>
      <c r="S195" s="57">
        <v>618.04441999999995</v>
      </c>
      <c r="T195" s="57">
        <v>618.04441999999995</v>
      </c>
      <c r="U195" s="57">
        <v>618.04441999999995</v>
      </c>
      <c r="V195" s="57">
        <v>618.04441999999995</v>
      </c>
      <c r="W195" s="57">
        <v>618.04441999999995</v>
      </c>
      <c r="X195" s="57">
        <v>618.04441999999995</v>
      </c>
      <c r="Y195" s="57">
        <v>618.04441999999995</v>
      </c>
      <c r="Z195" s="57">
        <v>618.04441999999995</v>
      </c>
      <c r="AA195" s="57">
        <v>618.04441999999995</v>
      </c>
      <c r="AB195" s="57">
        <v>618.04441999999995</v>
      </c>
      <c r="AC195" s="57">
        <v>618.04441999999995</v>
      </c>
      <c r="AD195" s="57">
        <v>618.04441999999995</v>
      </c>
      <c r="AE195" s="57">
        <v>618.04441999999995</v>
      </c>
      <c r="AF195" s="57">
        <v>618.04441999999995</v>
      </c>
      <c r="AG195" s="57">
        <v>618.04441999999995</v>
      </c>
      <c r="AH195" s="57">
        <v>618.04441999999995</v>
      </c>
      <c r="AI195" s="57">
        <v>618.04441999999995</v>
      </c>
      <c r="AJ195" s="57">
        <v>618.04441999999995</v>
      </c>
      <c r="AK195" s="57">
        <v>618.04441999999995</v>
      </c>
      <c r="AL195" s="57">
        <v>618.04441999999995</v>
      </c>
      <c r="AM195" s="57">
        <v>618.04441999999995</v>
      </c>
      <c r="AN195" s="57">
        <v>618.04441999999995</v>
      </c>
      <c r="AO195" s="57">
        <v>618.04441999999995</v>
      </c>
      <c r="AP195" s="57">
        <v>618.04441999999995</v>
      </c>
      <c r="AQ195" s="57">
        <v>618.04441999999995</v>
      </c>
      <c r="AR195" s="57">
        <v>618.04441999999995</v>
      </c>
      <c r="AS195" s="57">
        <v>618.04441999999995</v>
      </c>
      <c r="AT195" s="57">
        <v>618.04441999999995</v>
      </c>
    </row>
    <row r="196" spans="1:46" x14ac:dyDescent="0.25">
      <c r="A196" s="65">
        <v>2021</v>
      </c>
      <c r="B196" s="65">
        <v>12</v>
      </c>
      <c r="C196" s="75">
        <v>9</v>
      </c>
      <c r="D196" s="64">
        <v>3</v>
      </c>
      <c r="E196" s="5">
        <v>618.04441999999995</v>
      </c>
      <c r="F196" s="57">
        <v>618.04441999999995</v>
      </c>
      <c r="G196" s="57">
        <v>618.04441999999995</v>
      </c>
      <c r="H196" s="57">
        <v>618.04441999999995</v>
      </c>
      <c r="I196" s="57">
        <v>618.04441999999995</v>
      </c>
      <c r="J196" s="57">
        <v>618.04441999999995</v>
      </c>
      <c r="K196" s="57">
        <v>618.04441999999995</v>
      </c>
      <c r="L196" s="57">
        <v>618.04441999999995</v>
      </c>
      <c r="M196" s="57">
        <v>618.04441999999995</v>
      </c>
      <c r="N196" s="57">
        <v>618.04441999999995</v>
      </c>
      <c r="O196" s="57">
        <v>618.04441999999995</v>
      </c>
      <c r="P196" s="57">
        <v>618.04441999999995</v>
      </c>
      <c r="Q196" s="57">
        <v>618.04441999999995</v>
      </c>
      <c r="R196" s="57">
        <v>618.04441999999995</v>
      </c>
      <c r="S196" s="57">
        <v>618.04441999999995</v>
      </c>
      <c r="T196" s="57">
        <v>618.04441999999995</v>
      </c>
      <c r="U196" s="57">
        <v>618.04441999999995</v>
      </c>
      <c r="V196" s="57">
        <v>618.04441999999995</v>
      </c>
      <c r="W196" s="57">
        <v>618.04441999999995</v>
      </c>
      <c r="X196" s="57">
        <v>618.04441999999995</v>
      </c>
      <c r="Y196" s="57">
        <v>618.04441999999995</v>
      </c>
      <c r="Z196" s="57">
        <v>618.04441999999995</v>
      </c>
      <c r="AA196" s="57">
        <v>618.04441999999995</v>
      </c>
      <c r="AB196" s="57">
        <v>618.04441999999995</v>
      </c>
      <c r="AC196" s="57">
        <v>618.04441999999995</v>
      </c>
      <c r="AD196" s="57">
        <v>618.04441999999995</v>
      </c>
      <c r="AE196" s="57">
        <v>618.04441999999995</v>
      </c>
      <c r="AF196" s="57">
        <v>618.04441999999995</v>
      </c>
      <c r="AG196" s="57">
        <v>618.04441999999995</v>
      </c>
      <c r="AH196" s="57">
        <v>618.04441999999995</v>
      </c>
      <c r="AI196" s="57">
        <v>618.04441999999995</v>
      </c>
      <c r="AJ196" s="57">
        <v>618.04441999999995</v>
      </c>
      <c r="AK196" s="57">
        <v>618.04441999999995</v>
      </c>
      <c r="AL196" s="57">
        <v>618.04441999999995</v>
      </c>
      <c r="AM196" s="57">
        <v>618.04441999999995</v>
      </c>
      <c r="AN196" s="57">
        <v>618.04441999999995</v>
      </c>
      <c r="AO196" s="57">
        <v>618.04441999999995</v>
      </c>
      <c r="AP196" s="57">
        <v>618.04441999999995</v>
      </c>
      <c r="AQ196" s="57">
        <v>618.04441999999995</v>
      </c>
      <c r="AR196" s="57">
        <v>618.04441999999995</v>
      </c>
      <c r="AS196" s="57">
        <v>618.04441999999995</v>
      </c>
      <c r="AT196" s="57">
        <v>618.04441999999995</v>
      </c>
    </row>
    <row r="197" spans="1:46" x14ac:dyDescent="0.25">
      <c r="A197" s="65">
        <v>2021</v>
      </c>
      <c r="B197" s="65">
        <v>12</v>
      </c>
      <c r="C197" s="75">
        <v>9</v>
      </c>
      <c r="D197" s="64">
        <v>4</v>
      </c>
      <c r="E197" s="5">
        <v>618.04441999999995</v>
      </c>
      <c r="F197" s="57">
        <v>618.04441999999995</v>
      </c>
      <c r="G197" s="57">
        <v>618.04441999999995</v>
      </c>
      <c r="H197" s="57">
        <v>618.04441999999995</v>
      </c>
      <c r="I197" s="57">
        <v>618.04441999999995</v>
      </c>
      <c r="J197" s="57">
        <v>618.04441999999995</v>
      </c>
      <c r="K197" s="57">
        <v>618.04441999999995</v>
      </c>
      <c r="L197" s="57">
        <v>618.04441999999995</v>
      </c>
      <c r="M197" s="57">
        <v>618.04441999999995</v>
      </c>
      <c r="N197" s="57">
        <v>618.04441999999995</v>
      </c>
      <c r="O197" s="57">
        <v>618.04441999999995</v>
      </c>
      <c r="P197" s="57">
        <v>618.04441999999995</v>
      </c>
      <c r="Q197" s="57">
        <v>618.04441999999995</v>
      </c>
      <c r="R197" s="57">
        <v>618.04441999999995</v>
      </c>
      <c r="S197" s="57">
        <v>618.04441999999995</v>
      </c>
      <c r="T197" s="57">
        <v>618.04441999999995</v>
      </c>
      <c r="U197" s="57">
        <v>618.04441999999995</v>
      </c>
      <c r="V197" s="57">
        <v>618.04441999999995</v>
      </c>
      <c r="W197" s="57">
        <v>618.04441999999995</v>
      </c>
      <c r="X197" s="57">
        <v>618.04441999999995</v>
      </c>
      <c r="Y197" s="57">
        <v>618.04441999999995</v>
      </c>
      <c r="Z197" s="57">
        <v>618.04441999999995</v>
      </c>
      <c r="AA197" s="57">
        <v>618.04441999999995</v>
      </c>
      <c r="AB197" s="57">
        <v>618.04441999999995</v>
      </c>
      <c r="AC197" s="57">
        <v>618.04441999999995</v>
      </c>
      <c r="AD197" s="57">
        <v>618.04441999999995</v>
      </c>
      <c r="AE197" s="57">
        <v>618.04441999999995</v>
      </c>
      <c r="AF197" s="57">
        <v>618.04441999999995</v>
      </c>
      <c r="AG197" s="57">
        <v>618.04441999999995</v>
      </c>
      <c r="AH197" s="57">
        <v>618.04441999999995</v>
      </c>
      <c r="AI197" s="57">
        <v>618.04441999999995</v>
      </c>
      <c r="AJ197" s="57">
        <v>618.04441999999995</v>
      </c>
      <c r="AK197" s="57">
        <v>618.04441999999995</v>
      </c>
      <c r="AL197" s="57">
        <v>618.04441999999995</v>
      </c>
      <c r="AM197" s="57">
        <v>618.04441999999995</v>
      </c>
      <c r="AN197" s="57">
        <v>618.04441999999995</v>
      </c>
      <c r="AO197" s="57">
        <v>618.04441999999995</v>
      </c>
      <c r="AP197" s="57">
        <v>618.04441999999995</v>
      </c>
      <c r="AQ197" s="57">
        <v>618.04441999999995</v>
      </c>
      <c r="AR197" s="57">
        <v>618.04441999999995</v>
      </c>
      <c r="AS197" s="57">
        <v>618.04441999999995</v>
      </c>
      <c r="AT197" s="57">
        <v>618.04441999999995</v>
      </c>
    </row>
    <row r="198" spans="1:46" x14ac:dyDescent="0.25">
      <c r="A198" s="65">
        <v>2021</v>
      </c>
      <c r="B198" s="65">
        <v>12</v>
      </c>
      <c r="C198" s="75">
        <v>9</v>
      </c>
      <c r="D198" s="64">
        <v>5</v>
      </c>
      <c r="E198" s="5">
        <v>618.04441999999995</v>
      </c>
      <c r="F198" s="57">
        <v>618.04441999999995</v>
      </c>
      <c r="G198" s="57">
        <v>618.04441999999995</v>
      </c>
      <c r="H198" s="57">
        <v>618.04441999999995</v>
      </c>
      <c r="I198" s="57">
        <v>618.04441999999995</v>
      </c>
      <c r="J198" s="57">
        <v>618.04441999999995</v>
      </c>
      <c r="K198" s="57">
        <v>618.04441999999995</v>
      </c>
      <c r="L198" s="57">
        <v>618.04441999999995</v>
      </c>
      <c r="M198" s="57">
        <v>618.04441999999995</v>
      </c>
      <c r="N198" s="57">
        <v>618.04441999999995</v>
      </c>
      <c r="O198" s="57">
        <v>618.04441999999995</v>
      </c>
      <c r="P198" s="57">
        <v>618.04441999999995</v>
      </c>
      <c r="Q198" s="57">
        <v>618.04441999999995</v>
      </c>
      <c r="R198" s="57">
        <v>618.04441999999995</v>
      </c>
      <c r="S198" s="57">
        <v>618.04441999999995</v>
      </c>
      <c r="T198" s="57">
        <v>618.04441999999995</v>
      </c>
      <c r="U198" s="57">
        <v>618.04441999999995</v>
      </c>
      <c r="V198" s="57">
        <v>618.04441999999995</v>
      </c>
      <c r="W198" s="57">
        <v>618.04441999999995</v>
      </c>
      <c r="X198" s="57">
        <v>618.04441999999995</v>
      </c>
      <c r="Y198" s="57">
        <v>618.04441999999995</v>
      </c>
      <c r="Z198" s="57">
        <v>618.04441999999995</v>
      </c>
      <c r="AA198" s="57">
        <v>618.04441999999995</v>
      </c>
      <c r="AB198" s="57">
        <v>618.04441999999995</v>
      </c>
      <c r="AC198" s="57">
        <v>618.04441999999995</v>
      </c>
      <c r="AD198" s="57">
        <v>618.04441999999995</v>
      </c>
      <c r="AE198" s="57">
        <v>618.04441999999995</v>
      </c>
      <c r="AF198" s="57">
        <v>618.04441999999995</v>
      </c>
      <c r="AG198" s="57">
        <v>618.04441999999995</v>
      </c>
      <c r="AH198" s="57">
        <v>618.04441999999995</v>
      </c>
      <c r="AI198" s="57">
        <v>618.04441999999995</v>
      </c>
      <c r="AJ198" s="57">
        <v>618.04441999999995</v>
      </c>
      <c r="AK198" s="57">
        <v>618.04441999999995</v>
      </c>
      <c r="AL198" s="57">
        <v>618.04441999999995</v>
      </c>
      <c r="AM198" s="57">
        <v>618.04441999999995</v>
      </c>
      <c r="AN198" s="57">
        <v>618.04441999999995</v>
      </c>
      <c r="AO198" s="57">
        <v>618.04441999999995</v>
      </c>
      <c r="AP198" s="57">
        <v>618.04441999999995</v>
      </c>
      <c r="AQ198" s="57">
        <v>618.04441999999995</v>
      </c>
      <c r="AR198" s="57">
        <v>618.04441999999995</v>
      </c>
      <c r="AS198" s="57">
        <v>618.04441999999995</v>
      </c>
      <c r="AT198" s="57">
        <v>618.04441999999995</v>
      </c>
    </row>
    <row r="199" spans="1:46" x14ac:dyDescent="0.25">
      <c r="A199" s="65">
        <v>2021</v>
      </c>
      <c r="B199" s="65">
        <v>12</v>
      </c>
      <c r="C199" s="75">
        <v>9</v>
      </c>
      <c r="D199" s="64">
        <v>6</v>
      </c>
      <c r="E199" s="5">
        <v>618.04441999999995</v>
      </c>
      <c r="F199" s="57">
        <v>618.04441999999995</v>
      </c>
      <c r="G199" s="57">
        <v>618.04441999999995</v>
      </c>
      <c r="H199" s="57">
        <v>618.04441999999995</v>
      </c>
      <c r="I199" s="57">
        <v>618.04441999999995</v>
      </c>
      <c r="J199" s="57">
        <v>618.04441999999995</v>
      </c>
      <c r="K199" s="57">
        <v>618.04441999999995</v>
      </c>
      <c r="L199" s="57">
        <v>618.04441999999995</v>
      </c>
      <c r="M199" s="57">
        <v>618.04441999999995</v>
      </c>
      <c r="N199" s="57">
        <v>618.04441999999995</v>
      </c>
      <c r="O199" s="57">
        <v>618.04441999999995</v>
      </c>
      <c r="P199" s="57">
        <v>618.04441999999995</v>
      </c>
      <c r="Q199" s="57">
        <v>618.04441999999995</v>
      </c>
      <c r="R199" s="57">
        <v>618.04441999999995</v>
      </c>
      <c r="S199" s="57">
        <v>618.04441999999995</v>
      </c>
      <c r="T199" s="57">
        <v>618.04441999999995</v>
      </c>
      <c r="U199" s="57">
        <v>618.04441999999995</v>
      </c>
      <c r="V199" s="57">
        <v>618.04441999999995</v>
      </c>
      <c r="W199" s="57">
        <v>618.04441999999995</v>
      </c>
      <c r="X199" s="57">
        <v>618.04441999999995</v>
      </c>
      <c r="Y199" s="57">
        <v>618.04441999999995</v>
      </c>
      <c r="Z199" s="57">
        <v>618.04441999999995</v>
      </c>
      <c r="AA199" s="57">
        <v>618.04441999999995</v>
      </c>
      <c r="AB199" s="57">
        <v>618.04441999999995</v>
      </c>
      <c r="AC199" s="57">
        <v>618.04441999999995</v>
      </c>
      <c r="AD199" s="57">
        <v>618.04441999999995</v>
      </c>
      <c r="AE199" s="57">
        <v>618.04441999999995</v>
      </c>
      <c r="AF199" s="57">
        <v>618.04441999999995</v>
      </c>
      <c r="AG199" s="57">
        <v>618.04441999999995</v>
      </c>
      <c r="AH199" s="57">
        <v>618.04441999999995</v>
      </c>
      <c r="AI199" s="57">
        <v>618.04441999999995</v>
      </c>
      <c r="AJ199" s="57">
        <v>618.04441999999995</v>
      </c>
      <c r="AK199" s="57">
        <v>618.04441999999995</v>
      </c>
      <c r="AL199" s="57">
        <v>618.04441999999995</v>
      </c>
      <c r="AM199" s="57">
        <v>618.04441999999995</v>
      </c>
      <c r="AN199" s="57">
        <v>618.04441999999995</v>
      </c>
      <c r="AO199" s="57">
        <v>618.04441999999995</v>
      </c>
      <c r="AP199" s="57">
        <v>618.04441999999995</v>
      </c>
      <c r="AQ199" s="57">
        <v>618.04441999999995</v>
      </c>
      <c r="AR199" s="57">
        <v>618.04441999999995</v>
      </c>
      <c r="AS199" s="57">
        <v>618.04441999999995</v>
      </c>
      <c r="AT199" s="57">
        <v>618.04441999999995</v>
      </c>
    </row>
    <row r="200" spans="1:46" x14ac:dyDescent="0.25">
      <c r="A200" s="65">
        <v>2021</v>
      </c>
      <c r="B200" s="65">
        <v>12</v>
      </c>
      <c r="C200" s="75">
        <v>9</v>
      </c>
      <c r="D200" s="64">
        <v>7</v>
      </c>
      <c r="E200" s="5">
        <v>618.04441999999995</v>
      </c>
      <c r="F200" s="57">
        <v>618.04441999999995</v>
      </c>
      <c r="G200" s="57">
        <v>618.04441999999995</v>
      </c>
      <c r="H200" s="57">
        <v>618.04441999999995</v>
      </c>
      <c r="I200" s="57">
        <v>618.04441999999995</v>
      </c>
      <c r="J200" s="57">
        <v>618.04441999999995</v>
      </c>
      <c r="K200" s="57">
        <v>618.04441999999995</v>
      </c>
      <c r="L200" s="57">
        <v>618.04441999999995</v>
      </c>
      <c r="M200" s="57">
        <v>618.04441999999995</v>
      </c>
      <c r="N200" s="57">
        <v>618.04441999999995</v>
      </c>
      <c r="O200" s="57">
        <v>618.04441999999995</v>
      </c>
      <c r="P200" s="57">
        <v>618.04441999999995</v>
      </c>
      <c r="Q200" s="57">
        <v>618.04441999999995</v>
      </c>
      <c r="R200" s="57">
        <v>618.04441999999995</v>
      </c>
      <c r="S200" s="57">
        <v>618.04441999999995</v>
      </c>
      <c r="T200" s="57">
        <v>618.04441999999995</v>
      </c>
      <c r="U200" s="57">
        <v>618.04441999999995</v>
      </c>
      <c r="V200" s="57">
        <v>618.04441999999995</v>
      </c>
      <c r="W200" s="57">
        <v>618.04441999999995</v>
      </c>
      <c r="X200" s="57">
        <v>618.04441999999995</v>
      </c>
      <c r="Y200" s="57">
        <v>618.04441999999995</v>
      </c>
      <c r="Z200" s="57">
        <v>618.04441999999995</v>
      </c>
      <c r="AA200" s="57">
        <v>618.04441999999995</v>
      </c>
      <c r="AB200" s="57">
        <v>618.04441999999995</v>
      </c>
      <c r="AC200" s="57">
        <v>618.04441999999995</v>
      </c>
      <c r="AD200" s="57">
        <v>618.04441999999995</v>
      </c>
      <c r="AE200" s="57">
        <v>618.04441999999995</v>
      </c>
      <c r="AF200" s="57">
        <v>618.04441999999995</v>
      </c>
      <c r="AG200" s="57">
        <v>618.04441999999995</v>
      </c>
      <c r="AH200" s="57">
        <v>618.04441999999995</v>
      </c>
      <c r="AI200" s="57">
        <v>618.04441999999995</v>
      </c>
      <c r="AJ200" s="57">
        <v>618.04441999999995</v>
      </c>
      <c r="AK200" s="57">
        <v>618.04441999999995</v>
      </c>
      <c r="AL200" s="57">
        <v>618.04441999999995</v>
      </c>
      <c r="AM200" s="57">
        <v>618.04441999999995</v>
      </c>
      <c r="AN200" s="57">
        <v>618.04441999999995</v>
      </c>
      <c r="AO200" s="57">
        <v>618.04441999999995</v>
      </c>
      <c r="AP200" s="57">
        <v>618.04441999999995</v>
      </c>
      <c r="AQ200" s="57">
        <v>618.04441999999995</v>
      </c>
      <c r="AR200" s="57">
        <v>618.04441999999995</v>
      </c>
      <c r="AS200" s="57">
        <v>618.04441999999995</v>
      </c>
      <c r="AT200" s="57">
        <v>618.04441999999995</v>
      </c>
    </row>
    <row r="201" spans="1:46" x14ac:dyDescent="0.25">
      <c r="A201" s="65">
        <v>2021</v>
      </c>
      <c r="B201" s="65">
        <v>12</v>
      </c>
      <c r="C201" s="75">
        <v>9</v>
      </c>
      <c r="D201" s="64">
        <v>8</v>
      </c>
      <c r="E201" s="5">
        <v>618.04441999999995</v>
      </c>
      <c r="F201" s="57">
        <v>618.04441999999995</v>
      </c>
      <c r="G201" s="57">
        <v>618.04441999999995</v>
      </c>
      <c r="H201" s="57">
        <v>618.04441999999995</v>
      </c>
      <c r="I201" s="57">
        <v>618.04441999999995</v>
      </c>
      <c r="J201" s="57">
        <v>618.04441999999995</v>
      </c>
      <c r="K201" s="57">
        <v>618.04441999999995</v>
      </c>
      <c r="L201" s="57">
        <v>618.04441999999995</v>
      </c>
      <c r="M201" s="57">
        <v>618.04441999999995</v>
      </c>
      <c r="N201" s="57">
        <v>618.04441999999995</v>
      </c>
      <c r="O201" s="57">
        <v>618.04441999999995</v>
      </c>
      <c r="P201" s="57">
        <v>618.04441999999995</v>
      </c>
      <c r="Q201" s="57">
        <v>618.04441999999995</v>
      </c>
      <c r="R201" s="57">
        <v>618.04441999999995</v>
      </c>
      <c r="S201" s="57">
        <v>618.04441999999995</v>
      </c>
      <c r="T201" s="57">
        <v>618.04441999999995</v>
      </c>
      <c r="U201" s="57">
        <v>618.04441999999995</v>
      </c>
      <c r="V201" s="57">
        <v>618.04441999999995</v>
      </c>
      <c r="W201" s="57">
        <v>618.04441999999995</v>
      </c>
      <c r="X201" s="57">
        <v>618.04441999999995</v>
      </c>
      <c r="Y201" s="57">
        <v>618.04441999999995</v>
      </c>
      <c r="Z201" s="57">
        <v>618.04441999999995</v>
      </c>
      <c r="AA201" s="57">
        <v>618.04441999999995</v>
      </c>
      <c r="AB201" s="57">
        <v>618.04441999999995</v>
      </c>
      <c r="AC201" s="57">
        <v>618.04441999999995</v>
      </c>
      <c r="AD201" s="57">
        <v>618.04441999999995</v>
      </c>
      <c r="AE201" s="57">
        <v>618.04441999999995</v>
      </c>
      <c r="AF201" s="57">
        <v>618.04441999999995</v>
      </c>
      <c r="AG201" s="57">
        <v>618.04441999999995</v>
      </c>
      <c r="AH201" s="57">
        <v>618.04441999999995</v>
      </c>
      <c r="AI201" s="57">
        <v>618.04441999999995</v>
      </c>
      <c r="AJ201" s="57">
        <v>618.04441999999995</v>
      </c>
      <c r="AK201" s="57">
        <v>618.04441999999995</v>
      </c>
      <c r="AL201" s="57">
        <v>618.04441999999995</v>
      </c>
      <c r="AM201" s="57">
        <v>618.04441999999995</v>
      </c>
      <c r="AN201" s="57">
        <v>618.04441999999995</v>
      </c>
      <c r="AO201" s="57">
        <v>618.04441999999995</v>
      </c>
      <c r="AP201" s="57">
        <v>618.04441999999995</v>
      </c>
      <c r="AQ201" s="57">
        <v>618.04441999999995</v>
      </c>
      <c r="AR201" s="57">
        <v>618.04441999999995</v>
      </c>
      <c r="AS201" s="57">
        <v>618.04441999999995</v>
      </c>
      <c r="AT201" s="57">
        <v>618.04441999999995</v>
      </c>
    </row>
    <row r="202" spans="1:46" x14ac:dyDescent="0.25">
      <c r="A202" s="65">
        <v>2021</v>
      </c>
      <c r="B202" s="65">
        <v>12</v>
      </c>
      <c r="C202" s="75">
        <v>9</v>
      </c>
      <c r="D202" s="64">
        <v>9</v>
      </c>
      <c r="E202" s="5">
        <v>618.04441999999995</v>
      </c>
      <c r="F202" s="57">
        <v>618.04441999999995</v>
      </c>
      <c r="G202" s="57">
        <v>618.04441999999995</v>
      </c>
      <c r="H202" s="57">
        <v>618.04441999999995</v>
      </c>
      <c r="I202" s="57">
        <v>618.04441999999995</v>
      </c>
      <c r="J202" s="57">
        <v>618.04441999999995</v>
      </c>
      <c r="K202" s="57">
        <v>618.04441999999995</v>
      </c>
      <c r="L202" s="57">
        <v>618.04441999999995</v>
      </c>
      <c r="M202" s="57">
        <v>618.04441999999995</v>
      </c>
      <c r="N202" s="57">
        <v>618.04441999999995</v>
      </c>
      <c r="O202" s="57">
        <v>618.04441999999995</v>
      </c>
      <c r="P202" s="57">
        <v>618.04441999999995</v>
      </c>
      <c r="Q202" s="57">
        <v>618.04441999999995</v>
      </c>
      <c r="R202" s="57">
        <v>618.04441999999995</v>
      </c>
      <c r="S202" s="57">
        <v>618.04441999999995</v>
      </c>
      <c r="T202" s="57">
        <v>618.04441999999995</v>
      </c>
      <c r="U202" s="57">
        <v>618.04441999999995</v>
      </c>
      <c r="V202" s="57">
        <v>618.04441999999995</v>
      </c>
      <c r="W202" s="57">
        <v>618.04441999999995</v>
      </c>
      <c r="X202" s="57">
        <v>618.04441999999995</v>
      </c>
      <c r="Y202" s="57">
        <v>618.04441999999995</v>
      </c>
      <c r="Z202" s="57">
        <v>618.04441999999995</v>
      </c>
      <c r="AA202" s="57">
        <v>618.04441999999995</v>
      </c>
      <c r="AB202" s="57">
        <v>618.04441999999995</v>
      </c>
      <c r="AC202" s="57">
        <v>618.04441999999995</v>
      </c>
      <c r="AD202" s="57">
        <v>618.04441999999995</v>
      </c>
      <c r="AE202" s="57">
        <v>618.04441999999995</v>
      </c>
      <c r="AF202" s="57">
        <v>618.04441999999995</v>
      </c>
      <c r="AG202" s="57">
        <v>618.04441999999995</v>
      </c>
      <c r="AH202" s="57">
        <v>618.04441999999995</v>
      </c>
      <c r="AI202" s="57">
        <v>618.04441999999995</v>
      </c>
      <c r="AJ202" s="57">
        <v>618.04441999999995</v>
      </c>
      <c r="AK202" s="57">
        <v>618.04441999999995</v>
      </c>
      <c r="AL202" s="57">
        <v>618.04441999999995</v>
      </c>
      <c r="AM202" s="57">
        <v>618.04441999999995</v>
      </c>
      <c r="AN202" s="57">
        <v>618.04441999999995</v>
      </c>
      <c r="AO202" s="57">
        <v>618.04441999999995</v>
      </c>
      <c r="AP202" s="57">
        <v>618.04441999999995</v>
      </c>
      <c r="AQ202" s="57">
        <v>618.04441999999995</v>
      </c>
      <c r="AR202" s="57">
        <v>618.04441999999995</v>
      </c>
      <c r="AS202" s="57">
        <v>618.04441999999995</v>
      </c>
      <c r="AT202" s="57">
        <v>618.04441999999995</v>
      </c>
    </row>
    <row r="203" spans="1:46" x14ac:dyDescent="0.25">
      <c r="A203" s="65">
        <v>2021</v>
      </c>
      <c r="B203" s="65">
        <v>12</v>
      </c>
      <c r="C203" s="75">
        <v>9</v>
      </c>
      <c r="D203" s="64">
        <v>10</v>
      </c>
      <c r="E203" s="5">
        <v>618.04441999999995</v>
      </c>
      <c r="F203" s="57">
        <v>618.04441999999995</v>
      </c>
      <c r="G203" s="57">
        <v>618.04441999999995</v>
      </c>
      <c r="H203" s="57">
        <v>618.04441999999995</v>
      </c>
      <c r="I203" s="57">
        <v>618.04441999999995</v>
      </c>
      <c r="J203" s="57">
        <v>618.04441999999995</v>
      </c>
      <c r="K203" s="57">
        <v>618.04441999999995</v>
      </c>
      <c r="L203" s="57">
        <v>618.04441999999995</v>
      </c>
      <c r="M203" s="57">
        <v>618.04441999999995</v>
      </c>
      <c r="N203" s="57">
        <v>618.04441999999995</v>
      </c>
      <c r="O203" s="57">
        <v>618.04441999999995</v>
      </c>
      <c r="P203" s="57">
        <v>618.04441999999995</v>
      </c>
      <c r="Q203" s="57">
        <v>618.04441999999995</v>
      </c>
      <c r="R203" s="57">
        <v>618.04441999999995</v>
      </c>
      <c r="S203" s="57">
        <v>618.04441999999995</v>
      </c>
      <c r="T203" s="57">
        <v>618.04441999999995</v>
      </c>
      <c r="U203" s="57">
        <v>618.04441999999995</v>
      </c>
      <c r="V203" s="57">
        <v>618.04441999999995</v>
      </c>
      <c r="W203" s="57">
        <v>618.04441999999995</v>
      </c>
      <c r="X203" s="57">
        <v>618.04441999999995</v>
      </c>
      <c r="Y203" s="57">
        <v>618.04441999999995</v>
      </c>
      <c r="Z203" s="57">
        <v>618.04441999999995</v>
      </c>
      <c r="AA203" s="57">
        <v>618.04441999999995</v>
      </c>
      <c r="AB203" s="57">
        <v>618.04441999999995</v>
      </c>
      <c r="AC203" s="57">
        <v>618.04441999999995</v>
      </c>
      <c r="AD203" s="57">
        <v>618.04441999999995</v>
      </c>
      <c r="AE203" s="57">
        <v>618.04441999999995</v>
      </c>
      <c r="AF203" s="57">
        <v>618.04441999999995</v>
      </c>
      <c r="AG203" s="57">
        <v>618.04441999999995</v>
      </c>
      <c r="AH203" s="57">
        <v>618.04441999999995</v>
      </c>
      <c r="AI203" s="57">
        <v>618.04441999999995</v>
      </c>
      <c r="AJ203" s="57">
        <v>618.04441999999995</v>
      </c>
      <c r="AK203" s="57">
        <v>618.04441999999995</v>
      </c>
      <c r="AL203" s="57">
        <v>618.04441999999995</v>
      </c>
      <c r="AM203" s="57">
        <v>618.04441999999995</v>
      </c>
      <c r="AN203" s="57">
        <v>618.04441999999995</v>
      </c>
      <c r="AO203" s="57">
        <v>618.04441999999995</v>
      </c>
      <c r="AP203" s="57">
        <v>618.04441999999995</v>
      </c>
      <c r="AQ203" s="57">
        <v>618.04441999999995</v>
      </c>
      <c r="AR203" s="57">
        <v>618.04441999999995</v>
      </c>
      <c r="AS203" s="57">
        <v>618.04441999999995</v>
      </c>
      <c r="AT203" s="57">
        <v>618.04441999999995</v>
      </c>
    </row>
    <row r="204" spans="1:46" x14ac:dyDescent="0.25">
      <c r="A204" s="65">
        <v>2021</v>
      </c>
      <c r="B204" s="65">
        <v>12</v>
      </c>
      <c r="C204" s="75">
        <v>9</v>
      </c>
      <c r="D204" s="64">
        <v>11</v>
      </c>
      <c r="E204" s="5">
        <v>618.04441999999995</v>
      </c>
      <c r="F204" s="57">
        <v>618.04441999999995</v>
      </c>
      <c r="G204" s="57">
        <v>618.04441999999995</v>
      </c>
      <c r="H204" s="57">
        <v>618.04441999999995</v>
      </c>
      <c r="I204" s="57">
        <v>618.04441999999995</v>
      </c>
      <c r="J204" s="57">
        <v>618.04441999999995</v>
      </c>
      <c r="K204" s="57">
        <v>618.04441999999995</v>
      </c>
      <c r="L204" s="57">
        <v>618.04441999999995</v>
      </c>
      <c r="M204" s="57">
        <v>618.04441999999995</v>
      </c>
      <c r="N204" s="57">
        <v>618.04441999999995</v>
      </c>
      <c r="O204" s="57">
        <v>618.04441999999995</v>
      </c>
      <c r="P204" s="57">
        <v>618.04441999999995</v>
      </c>
      <c r="Q204" s="57">
        <v>618.04441999999995</v>
      </c>
      <c r="R204" s="57">
        <v>618.04441999999995</v>
      </c>
      <c r="S204" s="57">
        <v>618.04441999999995</v>
      </c>
      <c r="T204" s="57">
        <v>618.04441999999995</v>
      </c>
      <c r="U204" s="57">
        <v>618.04441999999995</v>
      </c>
      <c r="V204" s="57">
        <v>618.04441999999995</v>
      </c>
      <c r="W204" s="57">
        <v>618.04441999999995</v>
      </c>
      <c r="X204" s="57">
        <v>618.04441999999995</v>
      </c>
      <c r="Y204" s="57">
        <v>618.04441999999995</v>
      </c>
      <c r="Z204" s="57">
        <v>618.04441999999995</v>
      </c>
      <c r="AA204" s="57">
        <v>618.04441999999995</v>
      </c>
      <c r="AB204" s="57">
        <v>618.04441999999995</v>
      </c>
      <c r="AC204" s="57">
        <v>618.04441999999995</v>
      </c>
      <c r="AD204" s="57">
        <v>618.04441999999995</v>
      </c>
      <c r="AE204" s="57">
        <v>618.04441999999995</v>
      </c>
      <c r="AF204" s="57">
        <v>618.04441999999995</v>
      </c>
      <c r="AG204" s="57">
        <v>618.04441999999995</v>
      </c>
      <c r="AH204" s="57">
        <v>618.04441999999995</v>
      </c>
      <c r="AI204" s="57">
        <v>618.04441999999995</v>
      </c>
      <c r="AJ204" s="57">
        <v>618.04441999999995</v>
      </c>
      <c r="AK204" s="57">
        <v>618.04441999999995</v>
      </c>
      <c r="AL204" s="57">
        <v>618.04441999999995</v>
      </c>
      <c r="AM204" s="57">
        <v>618.04441999999995</v>
      </c>
      <c r="AN204" s="57">
        <v>618.04441999999995</v>
      </c>
      <c r="AO204" s="57">
        <v>618.04441999999995</v>
      </c>
      <c r="AP204" s="57">
        <v>618.04441999999995</v>
      </c>
      <c r="AQ204" s="57">
        <v>618.04441999999995</v>
      </c>
      <c r="AR204" s="57">
        <v>618.04441999999995</v>
      </c>
      <c r="AS204" s="57">
        <v>618.04441999999995</v>
      </c>
      <c r="AT204" s="57">
        <v>618.04441999999995</v>
      </c>
    </row>
    <row r="205" spans="1:46" x14ac:dyDescent="0.25">
      <c r="A205" s="65">
        <v>2021</v>
      </c>
      <c r="B205" s="65">
        <v>12</v>
      </c>
      <c r="C205" s="75">
        <v>9</v>
      </c>
      <c r="D205" s="64">
        <v>12</v>
      </c>
      <c r="E205" s="5">
        <v>618.04441999999995</v>
      </c>
      <c r="F205" s="57">
        <v>618.04441999999995</v>
      </c>
      <c r="G205" s="57">
        <v>618.04441999999995</v>
      </c>
      <c r="H205" s="57">
        <v>618.04441999999995</v>
      </c>
      <c r="I205" s="57">
        <v>618.04441999999995</v>
      </c>
      <c r="J205" s="57">
        <v>618.04441999999995</v>
      </c>
      <c r="K205" s="57">
        <v>618.04441999999995</v>
      </c>
      <c r="L205" s="57">
        <v>618.04441999999995</v>
      </c>
      <c r="M205" s="57">
        <v>618.04441999999995</v>
      </c>
      <c r="N205" s="57">
        <v>618.04441999999995</v>
      </c>
      <c r="O205" s="57">
        <v>618.04441999999995</v>
      </c>
      <c r="P205" s="57">
        <v>618.04441999999995</v>
      </c>
      <c r="Q205" s="57">
        <v>618.04441999999995</v>
      </c>
      <c r="R205" s="57">
        <v>618.04441999999995</v>
      </c>
      <c r="S205" s="57">
        <v>618.04441999999995</v>
      </c>
      <c r="T205" s="57">
        <v>618.04441999999995</v>
      </c>
      <c r="U205" s="57">
        <v>618.04441999999995</v>
      </c>
      <c r="V205" s="57">
        <v>618.04441999999995</v>
      </c>
      <c r="W205" s="57">
        <v>618.04441999999995</v>
      </c>
      <c r="X205" s="57">
        <v>618.04441999999995</v>
      </c>
      <c r="Y205" s="57">
        <v>618.04441999999995</v>
      </c>
      <c r="Z205" s="57">
        <v>618.04441999999995</v>
      </c>
      <c r="AA205" s="57">
        <v>618.04441999999995</v>
      </c>
      <c r="AB205" s="57">
        <v>618.04441999999995</v>
      </c>
      <c r="AC205" s="57">
        <v>618.04441999999995</v>
      </c>
      <c r="AD205" s="57">
        <v>618.04441999999995</v>
      </c>
      <c r="AE205" s="57">
        <v>618.04441999999995</v>
      </c>
      <c r="AF205" s="57">
        <v>618.04441999999995</v>
      </c>
      <c r="AG205" s="57">
        <v>618.04441999999995</v>
      </c>
      <c r="AH205" s="57">
        <v>618.04441999999995</v>
      </c>
      <c r="AI205" s="57">
        <v>618.04441999999995</v>
      </c>
      <c r="AJ205" s="57">
        <v>618.04441999999995</v>
      </c>
      <c r="AK205" s="57">
        <v>618.04441999999995</v>
      </c>
      <c r="AL205" s="57">
        <v>618.04441999999995</v>
      </c>
      <c r="AM205" s="57">
        <v>618.04441999999995</v>
      </c>
      <c r="AN205" s="57">
        <v>618.04441999999995</v>
      </c>
      <c r="AO205" s="57">
        <v>618.04441999999995</v>
      </c>
      <c r="AP205" s="57">
        <v>618.04441999999995</v>
      </c>
      <c r="AQ205" s="57">
        <v>618.04441999999995</v>
      </c>
      <c r="AR205" s="57">
        <v>618.04441999999995</v>
      </c>
      <c r="AS205" s="57">
        <v>618.04441999999995</v>
      </c>
      <c r="AT205" s="57">
        <v>618.04441999999995</v>
      </c>
    </row>
    <row r="206" spans="1:46" x14ac:dyDescent="0.25">
      <c r="A206" s="65">
        <v>2021</v>
      </c>
      <c r="B206" s="65">
        <v>12</v>
      </c>
      <c r="C206" s="75">
        <v>9</v>
      </c>
      <c r="D206" s="64">
        <v>13</v>
      </c>
      <c r="E206" s="5">
        <v>618.04441999999995</v>
      </c>
      <c r="F206" s="57">
        <v>618.04441999999995</v>
      </c>
      <c r="G206" s="57">
        <v>618.04441999999995</v>
      </c>
      <c r="H206" s="57">
        <v>618.04441999999995</v>
      </c>
      <c r="I206" s="57">
        <v>618.04441999999995</v>
      </c>
      <c r="J206" s="57">
        <v>618.04441999999995</v>
      </c>
      <c r="K206" s="57">
        <v>618.04441999999995</v>
      </c>
      <c r="L206" s="57">
        <v>618.04441999999995</v>
      </c>
      <c r="M206" s="57">
        <v>618.04441999999995</v>
      </c>
      <c r="N206" s="57">
        <v>618.04441999999995</v>
      </c>
      <c r="O206" s="57">
        <v>618.04441999999995</v>
      </c>
      <c r="P206" s="57">
        <v>618.04441999999995</v>
      </c>
      <c r="Q206" s="57">
        <v>618.04441999999995</v>
      </c>
      <c r="R206" s="57">
        <v>618.04441999999995</v>
      </c>
      <c r="S206" s="57">
        <v>618.04441999999995</v>
      </c>
      <c r="T206" s="57">
        <v>618.04441999999995</v>
      </c>
      <c r="U206" s="57">
        <v>618.04441999999995</v>
      </c>
      <c r="V206" s="57">
        <v>618.04441999999995</v>
      </c>
      <c r="W206" s="57">
        <v>618.04441999999995</v>
      </c>
      <c r="X206" s="57">
        <v>618.04441999999995</v>
      </c>
      <c r="Y206" s="57">
        <v>618.04441999999995</v>
      </c>
      <c r="Z206" s="57">
        <v>618.04441999999995</v>
      </c>
      <c r="AA206" s="57">
        <v>618.04441999999995</v>
      </c>
      <c r="AB206" s="57">
        <v>618.04441999999995</v>
      </c>
      <c r="AC206" s="57">
        <v>618.04441999999995</v>
      </c>
      <c r="AD206" s="57">
        <v>618.04441999999995</v>
      </c>
      <c r="AE206" s="57">
        <v>618.04441999999995</v>
      </c>
      <c r="AF206" s="57">
        <v>618.04441999999995</v>
      </c>
      <c r="AG206" s="57">
        <v>618.04441999999995</v>
      </c>
      <c r="AH206" s="57">
        <v>618.04441999999995</v>
      </c>
      <c r="AI206" s="57">
        <v>618.04441999999995</v>
      </c>
      <c r="AJ206" s="57">
        <v>618.04441999999995</v>
      </c>
      <c r="AK206" s="57">
        <v>618.04441999999995</v>
      </c>
      <c r="AL206" s="57">
        <v>618.04441999999995</v>
      </c>
      <c r="AM206" s="57">
        <v>618.04441999999995</v>
      </c>
      <c r="AN206" s="57">
        <v>618.04441999999995</v>
      </c>
      <c r="AO206" s="57">
        <v>618.04441999999995</v>
      </c>
      <c r="AP206" s="57">
        <v>618.04441999999995</v>
      </c>
      <c r="AQ206" s="57">
        <v>618.04441999999995</v>
      </c>
      <c r="AR206" s="57">
        <v>618.04441999999995</v>
      </c>
      <c r="AS206" s="57">
        <v>618.04441999999995</v>
      </c>
      <c r="AT206" s="57">
        <v>618.04441999999995</v>
      </c>
    </row>
    <row r="207" spans="1:46" x14ac:dyDescent="0.25">
      <c r="A207" s="65">
        <v>2021</v>
      </c>
      <c r="B207" s="65">
        <v>12</v>
      </c>
      <c r="C207" s="75">
        <v>9</v>
      </c>
      <c r="D207" s="64">
        <v>14</v>
      </c>
      <c r="E207" s="5">
        <v>618.04441999999995</v>
      </c>
      <c r="F207" s="57">
        <v>618.04441999999995</v>
      </c>
      <c r="G207" s="57">
        <v>618.04441999999995</v>
      </c>
      <c r="H207" s="57">
        <v>618.04441999999995</v>
      </c>
      <c r="I207" s="57">
        <v>618.04441999999995</v>
      </c>
      <c r="J207" s="57">
        <v>618.04441999999995</v>
      </c>
      <c r="K207" s="57">
        <v>618.04441999999995</v>
      </c>
      <c r="L207" s="57">
        <v>618.04441999999995</v>
      </c>
      <c r="M207" s="57">
        <v>618.04441999999995</v>
      </c>
      <c r="N207" s="57">
        <v>618.04441999999995</v>
      </c>
      <c r="O207" s="57">
        <v>618.04441999999995</v>
      </c>
      <c r="P207" s="57">
        <v>618.04441999999995</v>
      </c>
      <c r="Q207" s="57">
        <v>618.04441999999995</v>
      </c>
      <c r="R207" s="57">
        <v>618.04441999999995</v>
      </c>
      <c r="S207" s="57">
        <v>618.04441999999995</v>
      </c>
      <c r="T207" s="57">
        <v>618.04441999999995</v>
      </c>
      <c r="U207" s="57">
        <v>618.04441999999995</v>
      </c>
      <c r="V207" s="57">
        <v>618.04441999999995</v>
      </c>
      <c r="W207" s="57">
        <v>618.04441999999995</v>
      </c>
      <c r="X207" s="57">
        <v>618.04441999999995</v>
      </c>
      <c r="Y207" s="57">
        <v>618.04441999999995</v>
      </c>
      <c r="Z207" s="57">
        <v>618.04441999999995</v>
      </c>
      <c r="AA207" s="57">
        <v>618.04441999999995</v>
      </c>
      <c r="AB207" s="57">
        <v>618.04441999999995</v>
      </c>
      <c r="AC207" s="57">
        <v>618.04441999999995</v>
      </c>
      <c r="AD207" s="57">
        <v>618.04441999999995</v>
      </c>
      <c r="AE207" s="57">
        <v>618.04441999999995</v>
      </c>
      <c r="AF207" s="57">
        <v>618.04441999999995</v>
      </c>
      <c r="AG207" s="57">
        <v>618.04441999999995</v>
      </c>
      <c r="AH207" s="57">
        <v>618.04441999999995</v>
      </c>
      <c r="AI207" s="57">
        <v>618.04441999999995</v>
      </c>
      <c r="AJ207" s="57">
        <v>618.04441999999995</v>
      </c>
      <c r="AK207" s="57">
        <v>618.04441999999995</v>
      </c>
      <c r="AL207" s="57">
        <v>618.04441999999995</v>
      </c>
      <c r="AM207" s="57">
        <v>618.04441999999995</v>
      </c>
      <c r="AN207" s="57">
        <v>618.04441999999995</v>
      </c>
      <c r="AO207" s="57">
        <v>618.04441999999995</v>
      </c>
      <c r="AP207" s="57">
        <v>618.04441999999995</v>
      </c>
      <c r="AQ207" s="57">
        <v>618.04441999999995</v>
      </c>
      <c r="AR207" s="57">
        <v>618.04441999999995</v>
      </c>
      <c r="AS207" s="57">
        <v>618.04441999999995</v>
      </c>
      <c r="AT207" s="57">
        <v>618.04441999999995</v>
      </c>
    </row>
    <row r="208" spans="1:46" x14ac:dyDescent="0.25">
      <c r="A208" s="65">
        <v>2021</v>
      </c>
      <c r="B208" s="65">
        <v>12</v>
      </c>
      <c r="C208" s="75">
        <v>9</v>
      </c>
      <c r="D208" s="64">
        <v>15</v>
      </c>
      <c r="E208" s="5">
        <v>618.04441999999995</v>
      </c>
      <c r="F208" s="57">
        <v>618.04441999999995</v>
      </c>
      <c r="G208" s="57">
        <v>618.04441999999995</v>
      </c>
      <c r="H208" s="57">
        <v>618.04441999999995</v>
      </c>
      <c r="I208" s="57">
        <v>618.04441999999995</v>
      </c>
      <c r="J208" s="57">
        <v>618.04441999999995</v>
      </c>
      <c r="K208" s="57">
        <v>618.04441999999995</v>
      </c>
      <c r="L208" s="57">
        <v>618.04441999999995</v>
      </c>
      <c r="M208" s="57">
        <v>618.04441999999995</v>
      </c>
      <c r="N208" s="57">
        <v>618.04441999999995</v>
      </c>
      <c r="O208" s="57">
        <v>618.04441999999995</v>
      </c>
      <c r="P208" s="57">
        <v>618.04441999999995</v>
      </c>
      <c r="Q208" s="57">
        <v>618.04441999999995</v>
      </c>
      <c r="R208" s="57">
        <v>618.04441999999995</v>
      </c>
      <c r="S208" s="57">
        <v>618.04441999999995</v>
      </c>
      <c r="T208" s="57">
        <v>618.04441999999995</v>
      </c>
      <c r="U208" s="57">
        <v>618.04441999999995</v>
      </c>
      <c r="V208" s="57">
        <v>618.04441999999995</v>
      </c>
      <c r="W208" s="57">
        <v>618.04441999999995</v>
      </c>
      <c r="X208" s="57">
        <v>618.04441999999995</v>
      </c>
      <c r="Y208" s="57">
        <v>618.04441999999995</v>
      </c>
      <c r="Z208" s="57">
        <v>618.04441999999995</v>
      </c>
      <c r="AA208" s="57">
        <v>618.04441999999995</v>
      </c>
      <c r="AB208" s="57">
        <v>618.04441999999995</v>
      </c>
      <c r="AC208" s="57">
        <v>618.04441999999995</v>
      </c>
      <c r="AD208" s="57">
        <v>618.04441999999995</v>
      </c>
      <c r="AE208" s="57">
        <v>618.04441999999995</v>
      </c>
      <c r="AF208" s="57">
        <v>618.04441999999995</v>
      </c>
      <c r="AG208" s="57">
        <v>618.04441999999995</v>
      </c>
      <c r="AH208" s="57">
        <v>618.04441999999995</v>
      </c>
      <c r="AI208" s="57">
        <v>618.04441999999995</v>
      </c>
      <c r="AJ208" s="57">
        <v>618.04441999999995</v>
      </c>
      <c r="AK208" s="57">
        <v>618.04441999999995</v>
      </c>
      <c r="AL208" s="57">
        <v>618.04441999999995</v>
      </c>
      <c r="AM208" s="57">
        <v>618.04441999999995</v>
      </c>
      <c r="AN208" s="57">
        <v>618.04441999999995</v>
      </c>
      <c r="AO208" s="57">
        <v>618.04441999999995</v>
      </c>
      <c r="AP208" s="57">
        <v>618.04441999999995</v>
      </c>
      <c r="AQ208" s="57">
        <v>618.04441999999995</v>
      </c>
      <c r="AR208" s="57">
        <v>618.04441999999995</v>
      </c>
      <c r="AS208" s="57">
        <v>618.04441999999995</v>
      </c>
      <c r="AT208" s="57">
        <v>618.04441999999995</v>
      </c>
    </row>
    <row r="209" spans="1:46" x14ac:dyDescent="0.25">
      <c r="A209" s="65">
        <v>2021</v>
      </c>
      <c r="B209" s="65">
        <v>12</v>
      </c>
      <c r="C209" s="75">
        <v>9</v>
      </c>
      <c r="D209" s="64">
        <v>16</v>
      </c>
      <c r="E209" s="5">
        <v>618.04441999999995</v>
      </c>
      <c r="F209" s="57">
        <v>618.04441999999995</v>
      </c>
      <c r="G209" s="57">
        <v>618.04441999999995</v>
      </c>
      <c r="H209" s="57">
        <v>618.04441999999995</v>
      </c>
      <c r="I209" s="57">
        <v>618.04441999999995</v>
      </c>
      <c r="J209" s="57">
        <v>618.04441999999995</v>
      </c>
      <c r="K209" s="57">
        <v>618.04441999999995</v>
      </c>
      <c r="L209" s="57">
        <v>618.04441999999995</v>
      </c>
      <c r="M209" s="57">
        <v>618.04441999999995</v>
      </c>
      <c r="N209" s="57">
        <v>618.04441999999995</v>
      </c>
      <c r="O209" s="57">
        <v>618.04441999999995</v>
      </c>
      <c r="P209" s="57">
        <v>618.04441999999995</v>
      </c>
      <c r="Q209" s="57">
        <v>618.04441999999995</v>
      </c>
      <c r="R209" s="57">
        <v>618.04441999999995</v>
      </c>
      <c r="S209" s="57">
        <v>618.04441999999995</v>
      </c>
      <c r="T209" s="57">
        <v>618.04441999999995</v>
      </c>
      <c r="U209" s="57">
        <v>618.04441999999995</v>
      </c>
      <c r="V209" s="57">
        <v>618.04441999999995</v>
      </c>
      <c r="W209" s="57">
        <v>618.04441999999995</v>
      </c>
      <c r="X209" s="57">
        <v>618.04441999999995</v>
      </c>
      <c r="Y209" s="57">
        <v>618.04441999999995</v>
      </c>
      <c r="Z209" s="57">
        <v>618.04441999999995</v>
      </c>
      <c r="AA209" s="57">
        <v>618.04441999999995</v>
      </c>
      <c r="AB209" s="57">
        <v>618.04441999999995</v>
      </c>
      <c r="AC209" s="57">
        <v>618.04441999999995</v>
      </c>
      <c r="AD209" s="57">
        <v>618.04441999999995</v>
      </c>
      <c r="AE209" s="57">
        <v>618.04441999999995</v>
      </c>
      <c r="AF209" s="57">
        <v>618.04441999999995</v>
      </c>
      <c r="AG209" s="57">
        <v>618.04441999999995</v>
      </c>
      <c r="AH209" s="57">
        <v>618.04441999999995</v>
      </c>
      <c r="AI209" s="57">
        <v>618.04441999999995</v>
      </c>
      <c r="AJ209" s="57">
        <v>618.04441999999995</v>
      </c>
      <c r="AK209" s="57">
        <v>618.04441999999995</v>
      </c>
      <c r="AL209" s="57">
        <v>618.04441999999995</v>
      </c>
      <c r="AM209" s="57">
        <v>618.04441999999995</v>
      </c>
      <c r="AN209" s="57">
        <v>618.04441999999995</v>
      </c>
      <c r="AO209" s="57">
        <v>618.04441999999995</v>
      </c>
      <c r="AP209" s="57">
        <v>618.04441999999995</v>
      </c>
      <c r="AQ209" s="57">
        <v>618.04441999999995</v>
      </c>
      <c r="AR209" s="57">
        <v>618.04441999999995</v>
      </c>
      <c r="AS209" s="57">
        <v>618.04441999999995</v>
      </c>
      <c r="AT209" s="57">
        <v>618.04441999999995</v>
      </c>
    </row>
    <row r="210" spans="1:46" x14ac:dyDescent="0.25">
      <c r="A210" s="65">
        <v>2021</v>
      </c>
      <c r="B210" s="65">
        <v>12</v>
      </c>
      <c r="C210" s="75">
        <v>9</v>
      </c>
      <c r="D210" s="64">
        <v>17</v>
      </c>
      <c r="E210" s="5">
        <v>618.04441999999995</v>
      </c>
      <c r="F210" s="57">
        <v>618.04441999999995</v>
      </c>
      <c r="G210" s="57">
        <v>618.04441999999995</v>
      </c>
      <c r="H210" s="57">
        <v>618.04441999999995</v>
      </c>
      <c r="I210" s="57">
        <v>618.04441999999995</v>
      </c>
      <c r="J210" s="57">
        <v>618.04441999999995</v>
      </c>
      <c r="K210" s="57">
        <v>618.04441999999995</v>
      </c>
      <c r="L210" s="57">
        <v>618.04441999999995</v>
      </c>
      <c r="M210" s="57">
        <v>618.04441999999995</v>
      </c>
      <c r="N210" s="57">
        <v>618.04441999999995</v>
      </c>
      <c r="O210" s="57">
        <v>618.04441999999995</v>
      </c>
      <c r="P210" s="57">
        <v>618.04441999999995</v>
      </c>
      <c r="Q210" s="57">
        <v>618.04441999999995</v>
      </c>
      <c r="R210" s="57">
        <v>618.04441999999995</v>
      </c>
      <c r="S210" s="57">
        <v>618.04441999999995</v>
      </c>
      <c r="T210" s="57">
        <v>618.04441999999995</v>
      </c>
      <c r="U210" s="57">
        <v>618.04441999999995</v>
      </c>
      <c r="V210" s="57">
        <v>618.04441999999995</v>
      </c>
      <c r="W210" s="57">
        <v>618.04441999999995</v>
      </c>
      <c r="X210" s="57">
        <v>618.04441999999995</v>
      </c>
      <c r="Y210" s="57">
        <v>618.04441999999995</v>
      </c>
      <c r="Z210" s="57">
        <v>618.04441999999995</v>
      </c>
      <c r="AA210" s="57">
        <v>618.04441999999995</v>
      </c>
      <c r="AB210" s="57">
        <v>618.04441999999995</v>
      </c>
      <c r="AC210" s="57">
        <v>618.04441999999995</v>
      </c>
      <c r="AD210" s="57">
        <v>618.04441999999995</v>
      </c>
      <c r="AE210" s="57">
        <v>618.04441999999995</v>
      </c>
      <c r="AF210" s="57">
        <v>618.04441999999995</v>
      </c>
      <c r="AG210" s="57">
        <v>618.04441999999995</v>
      </c>
      <c r="AH210" s="57">
        <v>618.04441999999995</v>
      </c>
      <c r="AI210" s="57">
        <v>618.04441999999995</v>
      </c>
      <c r="AJ210" s="57">
        <v>618.04441999999995</v>
      </c>
      <c r="AK210" s="57">
        <v>618.04441999999995</v>
      </c>
      <c r="AL210" s="57">
        <v>618.04441999999995</v>
      </c>
      <c r="AM210" s="57">
        <v>618.04441999999995</v>
      </c>
      <c r="AN210" s="57">
        <v>618.04441999999995</v>
      </c>
      <c r="AO210" s="57">
        <v>618.04441999999995</v>
      </c>
      <c r="AP210" s="57">
        <v>618.04441999999995</v>
      </c>
      <c r="AQ210" s="57">
        <v>618.04441999999995</v>
      </c>
      <c r="AR210" s="57">
        <v>618.04441999999995</v>
      </c>
      <c r="AS210" s="57">
        <v>618.04441999999995</v>
      </c>
      <c r="AT210" s="57">
        <v>618.04441999999995</v>
      </c>
    </row>
    <row r="211" spans="1:46" x14ac:dyDescent="0.25">
      <c r="A211" s="65">
        <v>2021</v>
      </c>
      <c r="B211" s="65">
        <v>12</v>
      </c>
      <c r="C211" s="75">
        <v>9</v>
      </c>
      <c r="D211" s="64">
        <v>18</v>
      </c>
      <c r="E211" s="5">
        <v>618.04441999999995</v>
      </c>
      <c r="F211" s="57">
        <v>618.04441999999995</v>
      </c>
      <c r="G211" s="57">
        <v>618.04441999999995</v>
      </c>
      <c r="H211" s="57">
        <v>618.04441999999995</v>
      </c>
      <c r="I211" s="57">
        <v>618.04441999999995</v>
      </c>
      <c r="J211" s="57">
        <v>618.04441999999995</v>
      </c>
      <c r="K211" s="57">
        <v>618.04441999999995</v>
      </c>
      <c r="L211" s="57">
        <v>618.04441999999995</v>
      </c>
      <c r="M211" s="57">
        <v>618.04441999999995</v>
      </c>
      <c r="N211" s="57">
        <v>618.04441999999995</v>
      </c>
      <c r="O211" s="57">
        <v>618.04441999999995</v>
      </c>
      <c r="P211" s="57">
        <v>618.04441999999995</v>
      </c>
      <c r="Q211" s="57">
        <v>618.04441999999995</v>
      </c>
      <c r="R211" s="57">
        <v>618.04441999999995</v>
      </c>
      <c r="S211" s="57">
        <v>618.04441999999995</v>
      </c>
      <c r="T211" s="57">
        <v>618.04441999999995</v>
      </c>
      <c r="U211" s="57">
        <v>618.04441999999995</v>
      </c>
      <c r="V211" s="57">
        <v>618.04441999999995</v>
      </c>
      <c r="W211" s="57">
        <v>618.04441999999995</v>
      </c>
      <c r="X211" s="57">
        <v>618.04441999999995</v>
      </c>
      <c r="Y211" s="57">
        <v>618.04441999999995</v>
      </c>
      <c r="Z211" s="57">
        <v>618.04441999999995</v>
      </c>
      <c r="AA211" s="57">
        <v>618.04441999999995</v>
      </c>
      <c r="AB211" s="57">
        <v>618.04441999999995</v>
      </c>
      <c r="AC211" s="57">
        <v>618.04441999999995</v>
      </c>
      <c r="AD211" s="57">
        <v>618.04441999999995</v>
      </c>
      <c r="AE211" s="57">
        <v>618.04441999999995</v>
      </c>
      <c r="AF211" s="57">
        <v>618.04441999999995</v>
      </c>
      <c r="AG211" s="57">
        <v>618.04441999999995</v>
      </c>
      <c r="AH211" s="57">
        <v>618.04441999999995</v>
      </c>
      <c r="AI211" s="57">
        <v>618.04441999999995</v>
      </c>
      <c r="AJ211" s="57">
        <v>618.04441999999995</v>
      </c>
      <c r="AK211" s="57">
        <v>618.04441999999995</v>
      </c>
      <c r="AL211" s="57">
        <v>618.04441999999995</v>
      </c>
      <c r="AM211" s="57">
        <v>618.04441999999995</v>
      </c>
      <c r="AN211" s="57">
        <v>618.04441999999995</v>
      </c>
      <c r="AO211" s="57">
        <v>618.04441999999995</v>
      </c>
      <c r="AP211" s="57">
        <v>618.04441999999995</v>
      </c>
      <c r="AQ211" s="57">
        <v>618.04441999999995</v>
      </c>
      <c r="AR211" s="57">
        <v>618.04441999999995</v>
      </c>
      <c r="AS211" s="57">
        <v>618.04441999999995</v>
      </c>
      <c r="AT211" s="57">
        <v>618.04441999999995</v>
      </c>
    </row>
    <row r="212" spans="1:46" x14ac:dyDescent="0.25">
      <c r="A212" s="65">
        <v>2021</v>
      </c>
      <c r="B212" s="65">
        <v>12</v>
      </c>
      <c r="C212" s="75">
        <v>9</v>
      </c>
      <c r="D212" s="64">
        <v>19</v>
      </c>
      <c r="E212" s="5">
        <v>618.04441999999995</v>
      </c>
      <c r="F212" s="57">
        <v>618.04441999999995</v>
      </c>
      <c r="G212" s="57">
        <v>618.04441999999995</v>
      </c>
      <c r="H212" s="57">
        <v>618.04441999999995</v>
      </c>
      <c r="I212" s="57">
        <v>618.04441999999995</v>
      </c>
      <c r="J212" s="57">
        <v>618.04441999999995</v>
      </c>
      <c r="K212" s="57">
        <v>618.04441999999995</v>
      </c>
      <c r="L212" s="57">
        <v>618.04441999999995</v>
      </c>
      <c r="M212" s="57">
        <v>618.04441999999995</v>
      </c>
      <c r="N212" s="57">
        <v>618.04441999999995</v>
      </c>
      <c r="O212" s="57">
        <v>618.04441999999995</v>
      </c>
      <c r="P212" s="57">
        <v>618.04441999999995</v>
      </c>
      <c r="Q212" s="57">
        <v>618.04441999999995</v>
      </c>
      <c r="R212" s="57">
        <v>618.04441999999995</v>
      </c>
      <c r="S212" s="57">
        <v>618.04441999999995</v>
      </c>
      <c r="T212" s="57">
        <v>618.04441999999995</v>
      </c>
      <c r="U212" s="57">
        <v>618.04441999999995</v>
      </c>
      <c r="V212" s="57">
        <v>618.04441999999995</v>
      </c>
      <c r="W212" s="57">
        <v>618.04441999999995</v>
      </c>
      <c r="X212" s="57">
        <v>618.04441999999995</v>
      </c>
      <c r="Y212" s="57">
        <v>618.04441999999995</v>
      </c>
      <c r="Z212" s="57">
        <v>618.04441999999995</v>
      </c>
      <c r="AA212" s="57">
        <v>618.04441999999995</v>
      </c>
      <c r="AB212" s="57">
        <v>618.04441999999995</v>
      </c>
      <c r="AC212" s="57">
        <v>618.04441999999995</v>
      </c>
      <c r="AD212" s="57">
        <v>618.04441999999995</v>
      </c>
      <c r="AE212" s="57">
        <v>618.04441999999995</v>
      </c>
      <c r="AF212" s="57">
        <v>618.04441999999995</v>
      </c>
      <c r="AG212" s="57">
        <v>618.04441999999995</v>
      </c>
      <c r="AH212" s="57">
        <v>618.04441999999995</v>
      </c>
      <c r="AI212" s="57">
        <v>618.04441999999995</v>
      </c>
      <c r="AJ212" s="57">
        <v>618.04441999999995</v>
      </c>
      <c r="AK212" s="57">
        <v>618.04441999999995</v>
      </c>
      <c r="AL212" s="57">
        <v>618.04441999999995</v>
      </c>
      <c r="AM212" s="57">
        <v>618.04441999999995</v>
      </c>
      <c r="AN212" s="57">
        <v>618.04441999999995</v>
      </c>
      <c r="AO212" s="57">
        <v>618.04441999999995</v>
      </c>
      <c r="AP212" s="57">
        <v>618.04441999999995</v>
      </c>
      <c r="AQ212" s="57">
        <v>618.04441999999995</v>
      </c>
      <c r="AR212" s="57">
        <v>618.04441999999995</v>
      </c>
      <c r="AS212" s="57">
        <v>618.04441999999995</v>
      </c>
      <c r="AT212" s="57">
        <v>618.04441999999995</v>
      </c>
    </row>
    <row r="213" spans="1:46" x14ac:dyDescent="0.25">
      <c r="A213" s="65">
        <v>2021</v>
      </c>
      <c r="B213" s="65">
        <v>12</v>
      </c>
      <c r="C213" s="75">
        <v>9</v>
      </c>
      <c r="D213" s="64">
        <v>20</v>
      </c>
      <c r="E213" s="5">
        <v>618.04441999999995</v>
      </c>
      <c r="F213" s="57">
        <v>618.04441999999995</v>
      </c>
      <c r="G213" s="57">
        <v>618.04441999999995</v>
      </c>
      <c r="H213" s="57">
        <v>618.04441999999995</v>
      </c>
      <c r="I213" s="57">
        <v>618.04441999999995</v>
      </c>
      <c r="J213" s="57">
        <v>618.04441999999995</v>
      </c>
      <c r="K213" s="57">
        <v>618.04441999999995</v>
      </c>
      <c r="L213" s="57">
        <v>618.04441999999995</v>
      </c>
      <c r="M213" s="57">
        <v>618.04441999999995</v>
      </c>
      <c r="N213" s="57">
        <v>618.04441999999995</v>
      </c>
      <c r="O213" s="57">
        <v>618.04441999999995</v>
      </c>
      <c r="P213" s="57">
        <v>618.04441999999995</v>
      </c>
      <c r="Q213" s="57">
        <v>618.04441999999995</v>
      </c>
      <c r="R213" s="57">
        <v>618.04441999999995</v>
      </c>
      <c r="S213" s="57">
        <v>618.04441999999995</v>
      </c>
      <c r="T213" s="57">
        <v>618.04441999999995</v>
      </c>
      <c r="U213" s="57">
        <v>618.04441999999995</v>
      </c>
      <c r="V213" s="57">
        <v>618.04441999999995</v>
      </c>
      <c r="W213" s="57">
        <v>618.04441999999995</v>
      </c>
      <c r="X213" s="57">
        <v>618.04441999999995</v>
      </c>
      <c r="Y213" s="57">
        <v>618.04441999999995</v>
      </c>
      <c r="Z213" s="57">
        <v>618.04441999999995</v>
      </c>
      <c r="AA213" s="57">
        <v>618.04441999999995</v>
      </c>
      <c r="AB213" s="57">
        <v>618.04441999999995</v>
      </c>
      <c r="AC213" s="57">
        <v>618.04441999999995</v>
      </c>
      <c r="AD213" s="57">
        <v>618.04441999999995</v>
      </c>
      <c r="AE213" s="57">
        <v>618.04441999999995</v>
      </c>
      <c r="AF213" s="57">
        <v>618.04441999999995</v>
      </c>
      <c r="AG213" s="57">
        <v>618.04441999999995</v>
      </c>
      <c r="AH213" s="57">
        <v>618.04441999999995</v>
      </c>
      <c r="AI213" s="57">
        <v>618.04441999999995</v>
      </c>
      <c r="AJ213" s="57">
        <v>618.04441999999995</v>
      </c>
      <c r="AK213" s="57">
        <v>618.04441999999995</v>
      </c>
      <c r="AL213" s="57">
        <v>618.04441999999995</v>
      </c>
      <c r="AM213" s="57">
        <v>618.04441999999995</v>
      </c>
      <c r="AN213" s="57">
        <v>618.04441999999995</v>
      </c>
      <c r="AO213" s="57">
        <v>618.04441999999995</v>
      </c>
      <c r="AP213" s="57">
        <v>618.04441999999995</v>
      </c>
      <c r="AQ213" s="57">
        <v>618.04441999999995</v>
      </c>
      <c r="AR213" s="57">
        <v>618.04441999999995</v>
      </c>
      <c r="AS213" s="57">
        <v>618.04441999999995</v>
      </c>
      <c r="AT213" s="57">
        <v>618.04441999999995</v>
      </c>
    </row>
    <row r="214" spans="1:46" x14ac:dyDescent="0.25">
      <c r="A214" s="65">
        <v>2021</v>
      </c>
      <c r="B214" s="65">
        <v>12</v>
      </c>
      <c r="C214" s="75">
        <v>9</v>
      </c>
      <c r="D214" s="64">
        <v>21</v>
      </c>
      <c r="E214" s="5">
        <v>618.04441999999995</v>
      </c>
      <c r="F214" s="57">
        <v>618.04441999999995</v>
      </c>
      <c r="G214" s="57">
        <v>618.04441999999995</v>
      </c>
      <c r="H214" s="57">
        <v>618.04441999999995</v>
      </c>
      <c r="I214" s="57">
        <v>618.04441999999995</v>
      </c>
      <c r="J214" s="57">
        <v>618.04441999999995</v>
      </c>
      <c r="K214" s="57">
        <v>618.04441999999995</v>
      </c>
      <c r="L214" s="57">
        <v>618.04441999999995</v>
      </c>
      <c r="M214" s="57">
        <v>618.04441999999995</v>
      </c>
      <c r="N214" s="57">
        <v>618.04441999999995</v>
      </c>
      <c r="O214" s="57">
        <v>618.04441999999995</v>
      </c>
      <c r="P214" s="57">
        <v>618.04441999999995</v>
      </c>
      <c r="Q214" s="57">
        <v>618.04441999999995</v>
      </c>
      <c r="R214" s="57">
        <v>618.04441999999995</v>
      </c>
      <c r="S214" s="57">
        <v>618.04441999999995</v>
      </c>
      <c r="T214" s="57">
        <v>618.04441999999995</v>
      </c>
      <c r="U214" s="57">
        <v>618.04441999999995</v>
      </c>
      <c r="V214" s="57">
        <v>618.04441999999995</v>
      </c>
      <c r="W214" s="57">
        <v>618.04441999999995</v>
      </c>
      <c r="X214" s="57">
        <v>618.04441999999995</v>
      </c>
      <c r="Y214" s="57">
        <v>618.04441999999995</v>
      </c>
      <c r="Z214" s="57">
        <v>618.04441999999995</v>
      </c>
      <c r="AA214" s="57">
        <v>618.04441999999995</v>
      </c>
      <c r="AB214" s="57">
        <v>618.04441999999995</v>
      </c>
      <c r="AC214" s="57">
        <v>618.04441999999995</v>
      </c>
      <c r="AD214" s="57">
        <v>618.04441999999995</v>
      </c>
      <c r="AE214" s="57">
        <v>618.04441999999995</v>
      </c>
      <c r="AF214" s="57">
        <v>618.04441999999995</v>
      </c>
      <c r="AG214" s="57">
        <v>618.04441999999995</v>
      </c>
      <c r="AH214" s="57">
        <v>618.04441999999995</v>
      </c>
      <c r="AI214" s="57">
        <v>618.04441999999995</v>
      </c>
      <c r="AJ214" s="57">
        <v>618.04441999999995</v>
      </c>
      <c r="AK214" s="57">
        <v>618.04441999999995</v>
      </c>
      <c r="AL214" s="57">
        <v>618.04441999999995</v>
      </c>
      <c r="AM214" s="57">
        <v>618.04441999999995</v>
      </c>
      <c r="AN214" s="57">
        <v>618.04441999999995</v>
      </c>
      <c r="AO214" s="57">
        <v>618.04441999999995</v>
      </c>
      <c r="AP214" s="57">
        <v>618.04441999999995</v>
      </c>
      <c r="AQ214" s="57">
        <v>618.04441999999995</v>
      </c>
      <c r="AR214" s="57">
        <v>618.04441999999995</v>
      </c>
      <c r="AS214" s="57">
        <v>618.04441999999995</v>
      </c>
      <c r="AT214" s="57">
        <v>618.04441999999995</v>
      </c>
    </row>
    <row r="215" spans="1:46" x14ac:dyDescent="0.25">
      <c r="A215" s="65">
        <v>2021</v>
      </c>
      <c r="B215" s="65">
        <v>12</v>
      </c>
      <c r="C215" s="75">
        <v>9</v>
      </c>
      <c r="D215" s="64">
        <v>22</v>
      </c>
      <c r="E215" s="5">
        <v>618.04441999999995</v>
      </c>
      <c r="F215" s="57">
        <v>618.04441999999995</v>
      </c>
      <c r="G215" s="57">
        <v>618.04441999999995</v>
      </c>
      <c r="H215" s="57">
        <v>618.04441999999995</v>
      </c>
      <c r="I215" s="57">
        <v>618.04441999999995</v>
      </c>
      <c r="J215" s="57">
        <v>618.04441999999995</v>
      </c>
      <c r="K215" s="57">
        <v>618.04441999999995</v>
      </c>
      <c r="L215" s="57">
        <v>618.04441999999995</v>
      </c>
      <c r="M215" s="57">
        <v>618.04441999999995</v>
      </c>
      <c r="N215" s="57">
        <v>618.04441999999995</v>
      </c>
      <c r="O215" s="57">
        <v>618.04441999999995</v>
      </c>
      <c r="P215" s="57">
        <v>618.04441999999995</v>
      </c>
      <c r="Q215" s="57">
        <v>618.04441999999995</v>
      </c>
      <c r="R215" s="57">
        <v>618.04441999999995</v>
      </c>
      <c r="S215" s="57">
        <v>618.04441999999995</v>
      </c>
      <c r="T215" s="57">
        <v>618.04441999999995</v>
      </c>
      <c r="U215" s="57">
        <v>618.04441999999995</v>
      </c>
      <c r="V215" s="57">
        <v>618.04441999999995</v>
      </c>
      <c r="W215" s="57">
        <v>618.04441999999995</v>
      </c>
      <c r="X215" s="57">
        <v>618.04441999999995</v>
      </c>
      <c r="Y215" s="57">
        <v>618.04441999999995</v>
      </c>
      <c r="Z215" s="57">
        <v>618.04441999999995</v>
      </c>
      <c r="AA215" s="57">
        <v>618.04441999999995</v>
      </c>
      <c r="AB215" s="57">
        <v>618.04441999999995</v>
      </c>
      <c r="AC215" s="57">
        <v>618.04441999999995</v>
      </c>
      <c r="AD215" s="57">
        <v>618.04441999999995</v>
      </c>
      <c r="AE215" s="57">
        <v>618.04441999999995</v>
      </c>
      <c r="AF215" s="57">
        <v>618.04441999999995</v>
      </c>
      <c r="AG215" s="57">
        <v>618.04441999999995</v>
      </c>
      <c r="AH215" s="57">
        <v>618.04441999999995</v>
      </c>
      <c r="AI215" s="57">
        <v>618.04441999999995</v>
      </c>
      <c r="AJ215" s="57">
        <v>618.04441999999995</v>
      </c>
      <c r="AK215" s="57">
        <v>618.04441999999995</v>
      </c>
      <c r="AL215" s="57">
        <v>618.04441999999995</v>
      </c>
      <c r="AM215" s="57">
        <v>618.04441999999995</v>
      </c>
      <c r="AN215" s="57">
        <v>618.04441999999995</v>
      </c>
      <c r="AO215" s="57">
        <v>618.04441999999995</v>
      </c>
      <c r="AP215" s="57">
        <v>618.04441999999995</v>
      </c>
      <c r="AQ215" s="57">
        <v>618.04441999999995</v>
      </c>
      <c r="AR215" s="57">
        <v>618.04441999999995</v>
      </c>
      <c r="AS215" s="57">
        <v>618.04441999999995</v>
      </c>
      <c r="AT215" s="57">
        <v>618.04441999999995</v>
      </c>
    </row>
    <row r="216" spans="1:46" x14ac:dyDescent="0.25">
      <c r="A216" s="65">
        <v>2021</v>
      </c>
      <c r="B216" s="65">
        <v>12</v>
      </c>
      <c r="C216" s="75">
        <v>9</v>
      </c>
      <c r="D216" s="64">
        <v>23</v>
      </c>
      <c r="E216" s="5">
        <v>618.04441999999995</v>
      </c>
      <c r="F216" s="57">
        <v>618.04441999999995</v>
      </c>
      <c r="G216" s="57">
        <v>618.04441999999995</v>
      </c>
      <c r="H216" s="57">
        <v>618.04441999999995</v>
      </c>
      <c r="I216" s="57">
        <v>618.04441999999995</v>
      </c>
      <c r="J216" s="57">
        <v>618.04441999999995</v>
      </c>
      <c r="K216" s="57">
        <v>618.04441999999995</v>
      </c>
      <c r="L216" s="57">
        <v>618.04441999999995</v>
      </c>
      <c r="M216" s="57">
        <v>618.04441999999995</v>
      </c>
      <c r="N216" s="57">
        <v>618.04441999999995</v>
      </c>
      <c r="O216" s="57">
        <v>618.04441999999995</v>
      </c>
      <c r="P216" s="57">
        <v>618.04441999999995</v>
      </c>
      <c r="Q216" s="57">
        <v>618.04441999999995</v>
      </c>
      <c r="R216" s="57">
        <v>618.04441999999995</v>
      </c>
      <c r="S216" s="57">
        <v>618.04441999999995</v>
      </c>
      <c r="T216" s="57">
        <v>618.04441999999995</v>
      </c>
      <c r="U216" s="57">
        <v>618.04441999999995</v>
      </c>
      <c r="V216" s="57">
        <v>618.04441999999995</v>
      </c>
      <c r="W216" s="57">
        <v>618.04441999999995</v>
      </c>
      <c r="X216" s="57">
        <v>618.04441999999995</v>
      </c>
      <c r="Y216" s="57">
        <v>618.04441999999995</v>
      </c>
      <c r="Z216" s="57">
        <v>618.04441999999995</v>
      </c>
      <c r="AA216" s="57">
        <v>618.04441999999995</v>
      </c>
      <c r="AB216" s="57">
        <v>618.04441999999995</v>
      </c>
      <c r="AC216" s="57">
        <v>618.04441999999995</v>
      </c>
      <c r="AD216" s="57">
        <v>618.04441999999995</v>
      </c>
      <c r="AE216" s="57">
        <v>618.04441999999995</v>
      </c>
      <c r="AF216" s="57">
        <v>618.04441999999995</v>
      </c>
      <c r="AG216" s="57">
        <v>618.04441999999995</v>
      </c>
      <c r="AH216" s="57">
        <v>618.04441999999995</v>
      </c>
      <c r="AI216" s="57">
        <v>618.04441999999995</v>
      </c>
      <c r="AJ216" s="57">
        <v>618.04441999999995</v>
      </c>
      <c r="AK216" s="57">
        <v>618.04441999999995</v>
      </c>
      <c r="AL216" s="57">
        <v>618.04441999999995</v>
      </c>
      <c r="AM216" s="57">
        <v>618.04441999999995</v>
      </c>
      <c r="AN216" s="57">
        <v>618.04441999999995</v>
      </c>
      <c r="AO216" s="57">
        <v>618.04441999999995</v>
      </c>
      <c r="AP216" s="57">
        <v>618.04441999999995</v>
      </c>
      <c r="AQ216" s="57">
        <v>618.04441999999995</v>
      </c>
      <c r="AR216" s="57">
        <v>618.04441999999995</v>
      </c>
      <c r="AS216" s="57">
        <v>618.04441999999995</v>
      </c>
      <c r="AT216" s="57">
        <v>618.04441999999995</v>
      </c>
    </row>
    <row r="217" spans="1:46" x14ac:dyDescent="0.25">
      <c r="A217" s="65">
        <v>2021</v>
      </c>
      <c r="B217" s="65">
        <v>12</v>
      </c>
      <c r="C217" s="75">
        <v>9</v>
      </c>
      <c r="D217" s="64">
        <v>24</v>
      </c>
      <c r="E217" s="5">
        <v>618.04441999999995</v>
      </c>
      <c r="F217" s="57">
        <v>618.04441999999995</v>
      </c>
      <c r="G217" s="57">
        <v>618.04441999999995</v>
      </c>
      <c r="H217" s="57">
        <v>618.04441999999995</v>
      </c>
      <c r="I217" s="57">
        <v>618.04441999999995</v>
      </c>
      <c r="J217" s="57">
        <v>618.04441999999995</v>
      </c>
      <c r="K217" s="57">
        <v>618.04441999999995</v>
      </c>
      <c r="L217" s="57">
        <v>618.04441999999995</v>
      </c>
      <c r="M217" s="57">
        <v>618.04441999999995</v>
      </c>
      <c r="N217" s="57">
        <v>618.04441999999995</v>
      </c>
      <c r="O217" s="57">
        <v>618.04441999999995</v>
      </c>
      <c r="P217" s="57">
        <v>618.04441999999995</v>
      </c>
      <c r="Q217" s="57">
        <v>618.04441999999995</v>
      </c>
      <c r="R217" s="57">
        <v>618.04441999999995</v>
      </c>
      <c r="S217" s="57">
        <v>618.04441999999995</v>
      </c>
      <c r="T217" s="57">
        <v>618.04441999999995</v>
      </c>
      <c r="U217" s="57">
        <v>618.04441999999995</v>
      </c>
      <c r="V217" s="57">
        <v>618.04441999999995</v>
      </c>
      <c r="W217" s="57">
        <v>618.04441999999995</v>
      </c>
      <c r="X217" s="57">
        <v>618.04441999999995</v>
      </c>
      <c r="Y217" s="57">
        <v>618.04441999999995</v>
      </c>
      <c r="Z217" s="57">
        <v>618.04441999999995</v>
      </c>
      <c r="AA217" s="57">
        <v>618.04441999999995</v>
      </c>
      <c r="AB217" s="57">
        <v>618.04441999999995</v>
      </c>
      <c r="AC217" s="57">
        <v>618.04441999999995</v>
      </c>
      <c r="AD217" s="57">
        <v>618.04441999999995</v>
      </c>
      <c r="AE217" s="57">
        <v>618.04441999999995</v>
      </c>
      <c r="AF217" s="57">
        <v>618.04441999999995</v>
      </c>
      <c r="AG217" s="57">
        <v>618.04441999999995</v>
      </c>
      <c r="AH217" s="57">
        <v>618.04441999999995</v>
      </c>
      <c r="AI217" s="57">
        <v>618.04441999999995</v>
      </c>
      <c r="AJ217" s="57">
        <v>618.04441999999995</v>
      </c>
      <c r="AK217" s="57">
        <v>618.04441999999995</v>
      </c>
      <c r="AL217" s="57">
        <v>618.04441999999995</v>
      </c>
      <c r="AM217" s="57">
        <v>618.04441999999995</v>
      </c>
      <c r="AN217" s="57">
        <v>618.04441999999995</v>
      </c>
      <c r="AO217" s="57">
        <v>618.04441999999995</v>
      </c>
      <c r="AP217" s="57">
        <v>618.04441999999995</v>
      </c>
      <c r="AQ217" s="57">
        <v>618.04441999999995</v>
      </c>
      <c r="AR217" s="57">
        <v>618.04441999999995</v>
      </c>
      <c r="AS217" s="57">
        <v>618.04441999999995</v>
      </c>
      <c r="AT217" s="57">
        <v>618.04441999999995</v>
      </c>
    </row>
    <row r="218" spans="1:46" x14ac:dyDescent="0.25">
      <c r="A218" s="65">
        <v>2021</v>
      </c>
      <c r="B218" s="65">
        <v>12</v>
      </c>
      <c r="C218" s="75">
        <v>10</v>
      </c>
      <c r="D218" s="64">
        <v>1</v>
      </c>
      <c r="E218" s="5">
        <v>618.04441999999995</v>
      </c>
      <c r="F218" s="57">
        <v>618.04441999999995</v>
      </c>
      <c r="G218" s="57">
        <v>618.04441999999995</v>
      </c>
      <c r="H218" s="57">
        <v>618.04441999999995</v>
      </c>
      <c r="I218" s="57">
        <v>618.04441999999995</v>
      </c>
      <c r="J218" s="57">
        <v>618.04441999999995</v>
      </c>
      <c r="K218" s="57">
        <v>618.04441999999995</v>
      </c>
      <c r="L218" s="57">
        <v>618.04441999999995</v>
      </c>
      <c r="M218" s="57">
        <v>618.04441999999995</v>
      </c>
      <c r="N218" s="57">
        <v>618.04441999999995</v>
      </c>
      <c r="O218" s="57">
        <v>618.04441999999995</v>
      </c>
      <c r="P218" s="57">
        <v>618.04441999999995</v>
      </c>
      <c r="Q218" s="57">
        <v>618.04441999999995</v>
      </c>
      <c r="R218" s="57">
        <v>618.04441999999995</v>
      </c>
      <c r="S218" s="57">
        <v>618.04441999999995</v>
      </c>
      <c r="T218" s="57">
        <v>618.04441999999995</v>
      </c>
      <c r="U218" s="57">
        <v>618.04441999999995</v>
      </c>
      <c r="V218" s="57">
        <v>618.04441999999995</v>
      </c>
      <c r="W218" s="57">
        <v>618.04441999999995</v>
      </c>
      <c r="X218" s="57">
        <v>618.04441999999995</v>
      </c>
      <c r="Y218" s="57">
        <v>618.04441999999995</v>
      </c>
      <c r="Z218" s="57">
        <v>618.04441999999995</v>
      </c>
      <c r="AA218" s="57">
        <v>618.04441999999995</v>
      </c>
      <c r="AB218" s="57">
        <v>618.04441999999995</v>
      </c>
      <c r="AC218" s="57">
        <v>618.04441999999995</v>
      </c>
      <c r="AD218" s="57">
        <v>618.04441999999995</v>
      </c>
      <c r="AE218" s="57">
        <v>618.04441999999995</v>
      </c>
      <c r="AF218" s="57">
        <v>618.04441999999995</v>
      </c>
      <c r="AG218" s="57">
        <v>618.04441999999995</v>
      </c>
      <c r="AH218" s="57">
        <v>618.04441999999995</v>
      </c>
      <c r="AI218" s="57">
        <v>618.04441999999995</v>
      </c>
      <c r="AJ218" s="57">
        <v>618.04441999999995</v>
      </c>
      <c r="AK218" s="57">
        <v>618.04441999999995</v>
      </c>
      <c r="AL218" s="57">
        <v>618.04441999999995</v>
      </c>
      <c r="AM218" s="57">
        <v>618.04441999999995</v>
      </c>
      <c r="AN218" s="57">
        <v>618.04441999999995</v>
      </c>
      <c r="AO218" s="57">
        <v>618.04441999999995</v>
      </c>
      <c r="AP218" s="57">
        <v>618.04441999999995</v>
      </c>
      <c r="AQ218" s="57">
        <v>618.04441999999995</v>
      </c>
      <c r="AR218" s="57">
        <v>618.04441999999995</v>
      </c>
      <c r="AS218" s="57">
        <v>618.04441999999995</v>
      </c>
      <c r="AT218" s="57">
        <v>618.04441999999995</v>
      </c>
    </row>
    <row r="219" spans="1:46" x14ac:dyDescent="0.25">
      <c r="A219" s="65">
        <v>2021</v>
      </c>
      <c r="B219" s="65">
        <v>12</v>
      </c>
      <c r="C219" s="75">
        <v>10</v>
      </c>
      <c r="D219" s="64">
        <v>2</v>
      </c>
      <c r="E219" s="5">
        <v>618.04441999999995</v>
      </c>
      <c r="F219" s="57">
        <v>618.04441999999995</v>
      </c>
      <c r="G219" s="57">
        <v>618.04441999999995</v>
      </c>
      <c r="H219" s="57">
        <v>618.04441999999995</v>
      </c>
      <c r="I219" s="57">
        <v>618.04441999999995</v>
      </c>
      <c r="J219" s="57">
        <v>618.04441999999995</v>
      </c>
      <c r="K219" s="57">
        <v>618.04441999999995</v>
      </c>
      <c r="L219" s="57">
        <v>618.04441999999995</v>
      </c>
      <c r="M219" s="57">
        <v>618.04441999999995</v>
      </c>
      <c r="N219" s="57">
        <v>618.04441999999995</v>
      </c>
      <c r="O219" s="57">
        <v>618.04441999999995</v>
      </c>
      <c r="P219" s="57">
        <v>618.04441999999995</v>
      </c>
      <c r="Q219" s="57">
        <v>618.04441999999995</v>
      </c>
      <c r="R219" s="57">
        <v>618.04441999999995</v>
      </c>
      <c r="S219" s="57">
        <v>618.04441999999995</v>
      </c>
      <c r="T219" s="57">
        <v>618.04441999999995</v>
      </c>
      <c r="U219" s="57">
        <v>618.04441999999995</v>
      </c>
      <c r="V219" s="57">
        <v>618.04441999999995</v>
      </c>
      <c r="W219" s="57">
        <v>618.04441999999995</v>
      </c>
      <c r="X219" s="57">
        <v>618.04441999999995</v>
      </c>
      <c r="Y219" s="57">
        <v>618.04441999999995</v>
      </c>
      <c r="Z219" s="57">
        <v>618.04441999999995</v>
      </c>
      <c r="AA219" s="57">
        <v>618.04441999999995</v>
      </c>
      <c r="AB219" s="57">
        <v>618.04441999999995</v>
      </c>
      <c r="AC219" s="57">
        <v>618.04441999999995</v>
      </c>
      <c r="AD219" s="57">
        <v>618.04441999999995</v>
      </c>
      <c r="AE219" s="57">
        <v>618.04441999999995</v>
      </c>
      <c r="AF219" s="57">
        <v>618.04441999999995</v>
      </c>
      <c r="AG219" s="57">
        <v>618.04441999999995</v>
      </c>
      <c r="AH219" s="57">
        <v>618.04441999999995</v>
      </c>
      <c r="AI219" s="57">
        <v>618.04441999999995</v>
      </c>
      <c r="AJ219" s="57">
        <v>618.04441999999995</v>
      </c>
      <c r="AK219" s="57">
        <v>618.04441999999995</v>
      </c>
      <c r="AL219" s="57">
        <v>618.04441999999995</v>
      </c>
      <c r="AM219" s="57">
        <v>618.04441999999995</v>
      </c>
      <c r="AN219" s="57">
        <v>618.04441999999995</v>
      </c>
      <c r="AO219" s="57">
        <v>618.04441999999995</v>
      </c>
      <c r="AP219" s="57">
        <v>618.04441999999995</v>
      </c>
      <c r="AQ219" s="57">
        <v>618.04441999999995</v>
      </c>
      <c r="AR219" s="57">
        <v>618.04441999999995</v>
      </c>
      <c r="AS219" s="57">
        <v>618.04441999999995</v>
      </c>
      <c r="AT219" s="57">
        <v>618.04441999999995</v>
      </c>
    </row>
    <row r="220" spans="1:46" x14ac:dyDescent="0.25">
      <c r="A220" s="65">
        <v>2021</v>
      </c>
      <c r="B220" s="65">
        <v>12</v>
      </c>
      <c r="C220" s="75">
        <v>10</v>
      </c>
      <c r="D220" s="64">
        <v>3</v>
      </c>
      <c r="E220" s="5">
        <v>618.04441999999995</v>
      </c>
      <c r="F220" s="57">
        <v>618.04441999999995</v>
      </c>
      <c r="G220" s="57">
        <v>618.04441999999995</v>
      </c>
      <c r="H220" s="57">
        <v>618.04441999999995</v>
      </c>
      <c r="I220" s="57">
        <v>618.04441999999995</v>
      </c>
      <c r="J220" s="57">
        <v>618.04441999999995</v>
      </c>
      <c r="K220" s="57">
        <v>618.04441999999995</v>
      </c>
      <c r="L220" s="57">
        <v>618.04441999999995</v>
      </c>
      <c r="M220" s="57">
        <v>618.04441999999995</v>
      </c>
      <c r="N220" s="57">
        <v>618.04441999999995</v>
      </c>
      <c r="O220" s="57">
        <v>618.04441999999995</v>
      </c>
      <c r="P220" s="57">
        <v>618.04441999999995</v>
      </c>
      <c r="Q220" s="57">
        <v>618.04441999999995</v>
      </c>
      <c r="R220" s="57">
        <v>618.04441999999995</v>
      </c>
      <c r="S220" s="57">
        <v>618.04441999999995</v>
      </c>
      <c r="T220" s="57">
        <v>618.04441999999995</v>
      </c>
      <c r="U220" s="57">
        <v>618.04441999999995</v>
      </c>
      <c r="V220" s="57">
        <v>618.04441999999995</v>
      </c>
      <c r="W220" s="57">
        <v>618.04441999999995</v>
      </c>
      <c r="X220" s="57">
        <v>618.04441999999995</v>
      </c>
      <c r="Y220" s="57">
        <v>618.04441999999995</v>
      </c>
      <c r="Z220" s="57">
        <v>618.04441999999995</v>
      </c>
      <c r="AA220" s="57">
        <v>618.04441999999995</v>
      </c>
      <c r="AB220" s="57">
        <v>618.04441999999995</v>
      </c>
      <c r="AC220" s="57">
        <v>618.04441999999995</v>
      </c>
      <c r="AD220" s="57">
        <v>618.04441999999995</v>
      </c>
      <c r="AE220" s="57">
        <v>618.04441999999995</v>
      </c>
      <c r="AF220" s="57">
        <v>618.04441999999995</v>
      </c>
      <c r="AG220" s="57">
        <v>618.04441999999995</v>
      </c>
      <c r="AH220" s="57">
        <v>618.04441999999995</v>
      </c>
      <c r="AI220" s="57">
        <v>618.04441999999995</v>
      </c>
      <c r="AJ220" s="57">
        <v>618.04441999999995</v>
      </c>
      <c r="AK220" s="57">
        <v>618.04441999999995</v>
      </c>
      <c r="AL220" s="57">
        <v>618.04441999999995</v>
      </c>
      <c r="AM220" s="57">
        <v>618.04441999999995</v>
      </c>
      <c r="AN220" s="57">
        <v>618.04441999999995</v>
      </c>
      <c r="AO220" s="57">
        <v>618.04441999999995</v>
      </c>
      <c r="AP220" s="57">
        <v>618.04441999999995</v>
      </c>
      <c r="AQ220" s="57">
        <v>618.04441999999995</v>
      </c>
      <c r="AR220" s="57">
        <v>618.04441999999995</v>
      </c>
      <c r="AS220" s="57">
        <v>618.04441999999995</v>
      </c>
      <c r="AT220" s="57">
        <v>618.04441999999995</v>
      </c>
    </row>
    <row r="221" spans="1:46" x14ac:dyDescent="0.25">
      <c r="A221" s="65">
        <v>2021</v>
      </c>
      <c r="B221" s="65">
        <v>12</v>
      </c>
      <c r="C221" s="75">
        <v>10</v>
      </c>
      <c r="D221" s="64">
        <v>4</v>
      </c>
      <c r="E221" s="5">
        <v>618.04441999999995</v>
      </c>
      <c r="F221" s="57">
        <v>618.04441999999995</v>
      </c>
      <c r="G221" s="57">
        <v>618.04441999999995</v>
      </c>
      <c r="H221" s="57">
        <v>618.04441999999995</v>
      </c>
      <c r="I221" s="57">
        <v>618.04441999999995</v>
      </c>
      <c r="J221" s="57">
        <v>618.04441999999995</v>
      </c>
      <c r="K221" s="57">
        <v>618.04441999999995</v>
      </c>
      <c r="L221" s="57">
        <v>618.04441999999995</v>
      </c>
      <c r="M221" s="57">
        <v>618.04441999999995</v>
      </c>
      <c r="N221" s="57">
        <v>618.04441999999995</v>
      </c>
      <c r="O221" s="57">
        <v>618.04441999999995</v>
      </c>
      <c r="P221" s="57">
        <v>618.04441999999995</v>
      </c>
      <c r="Q221" s="57">
        <v>618.04441999999995</v>
      </c>
      <c r="R221" s="57">
        <v>618.04441999999995</v>
      </c>
      <c r="S221" s="57">
        <v>618.04441999999995</v>
      </c>
      <c r="T221" s="57">
        <v>618.04441999999995</v>
      </c>
      <c r="U221" s="57">
        <v>618.04441999999995</v>
      </c>
      <c r="V221" s="57">
        <v>618.04441999999995</v>
      </c>
      <c r="W221" s="57">
        <v>618.04441999999995</v>
      </c>
      <c r="X221" s="57">
        <v>618.04441999999995</v>
      </c>
      <c r="Y221" s="57">
        <v>618.04441999999995</v>
      </c>
      <c r="Z221" s="57">
        <v>618.04441999999995</v>
      </c>
      <c r="AA221" s="57">
        <v>618.04441999999995</v>
      </c>
      <c r="AB221" s="57">
        <v>618.04441999999995</v>
      </c>
      <c r="AC221" s="57">
        <v>618.04441999999995</v>
      </c>
      <c r="AD221" s="57">
        <v>618.04441999999995</v>
      </c>
      <c r="AE221" s="57">
        <v>618.04441999999995</v>
      </c>
      <c r="AF221" s="57">
        <v>618.04441999999995</v>
      </c>
      <c r="AG221" s="57">
        <v>618.04441999999995</v>
      </c>
      <c r="AH221" s="57">
        <v>618.04441999999995</v>
      </c>
      <c r="AI221" s="57">
        <v>618.04441999999995</v>
      </c>
      <c r="AJ221" s="57">
        <v>618.04441999999995</v>
      </c>
      <c r="AK221" s="57">
        <v>618.04441999999995</v>
      </c>
      <c r="AL221" s="57">
        <v>618.04441999999995</v>
      </c>
      <c r="AM221" s="57">
        <v>618.04441999999995</v>
      </c>
      <c r="AN221" s="57">
        <v>618.04441999999995</v>
      </c>
      <c r="AO221" s="57">
        <v>618.04441999999995</v>
      </c>
      <c r="AP221" s="57">
        <v>618.04441999999995</v>
      </c>
      <c r="AQ221" s="57">
        <v>618.04441999999995</v>
      </c>
      <c r="AR221" s="57">
        <v>618.04441999999995</v>
      </c>
      <c r="AS221" s="57">
        <v>618.04441999999995</v>
      </c>
      <c r="AT221" s="57">
        <v>618.04441999999995</v>
      </c>
    </row>
    <row r="222" spans="1:46" x14ac:dyDescent="0.25">
      <c r="A222" s="65">
        <v>2021</v>
      </c>
      <c r="B222" s="65">
        <v>12</v>
      </c>
      <c r="C222" s="75">
        <v>10</v>
      </c>
      <c r="D222" s="64">
        <v>5</v>
      </c>
      <c r="E222" s="5">
        <v>618.04441999999995</v>
      </c>
      <c r="F222" s="57">
        <v>618.04441999999995</v>
      </c>
      <c r="G222" s="57">
        <v>618.04441999999995</v>
      </c>
      <c r="H222" s="57">
        <v>618.04441999999995</v>
      </c>
      <c r="I222" s="57">
        <v>618.04441999999995</v>
      </c>
      <c r="J222" s="57">
        <v>618.04441999999995</v>
      </c>
      <c r="K222" s="57">
        <v>618.04441999999995</v>
      </c>
      <c r="L222" s="57">
        <v>618.04441999999995</v>
      </c>
      <c r="M222" s="57">
        <v>618.04441999999995</v>
      </c>
      <c r="N222" s="57">
        <v>618.04441999999995</v>
      </c>
      <c r="O222" s="57">
        <v>618.04441999999995</v>
      </c>
      <c r="P222" s="57">
        <v>618.04441999999995</v>
      </c>
      <c r="Q222" s="57">
        <v>618.04441999999995</v>
      </c>
      <c r="R222" s="57">
        <v>618.04441999999995</v>
      </c>
      <c r="S222" s="57">
        <v>618.04441999999995</v>
      </c>
      <c r="T222" s="57">
        <v>618.04441999999995</v>
      </c>
      <c r="U222" s="57">
        <v>618.04441999999995</v>
      </c>
      <c r="V222" s="57">
        <v>618.04441999999995</v>
      </c>
      <c r="W222" s="57">
        <v>618.04441999999995</v>
      </c>
      <c r="X222" s="57">
        <v>618.04441999999995</v>
      </c>
      <c r="Y222" s="57">
        <v>618.04441999999995</v>
      </c>
      <c r="Z222" s="57">
        <v>618.04441999999995</v>
      </c>
      <c r="AA222" s="57">
        <v>618.04441999999995</v>
      </c>
      <c r="AB222" s="57">
        <v>618.04441999999995</v>
      </c>
      <c r="AC222" s="57">
        <v>618.04441999999995</v>
      </c>
      <c r="AD222" s="57">
        <v>618.04441999999995</v>
      </c>
      <c r="AE222" s="57">
        <v>618.04441999999995</v>
      </c>
      <c r="AF222" s="57">
        <v>618.04441999999995</v>
      </c>
      <c r="AG222" s="57">
        <v>618.04441999999995</v>
      </c>
      <c r="AH222" s="57">
        <v>618.04441999999995</v>
      </c>
      <c r="AI222" s="57">
        <v>618.04441999999995</v>
      </c>
      <c r="AJ222" s="57">
        <v>618.04441999999995</v>
      </c>
      <c r="AK222" s="57">
        <v>618.04441999999995</v>
      </c>
      <c r="AL222" s="57">
        <v>618.04441999999995</v>
      </c>
      <c r="AM222" s="57">
        <v>618.04441999999995</v>
      </c>
      <c r="AN222" s="57">
        <v>618.04441999999995</v>
      </c>
      <c r="AO222" s="57">
        <v>618.04441999999995</v>
      </c>
      <c r="AP222" s="57">
        <v>618.04441999999995</v>
      </c>
      <c r="AQ222" s="57">
        <v>618.04441999999995</v>
      </c>
      <c r="AR222" s="57">
        <v>618.04441999999995</v>
      </c>
      <c r="AS222" s="57">
        <v>618.04441999999995</v>
      </c>
      <c r="AT222" s="57">
        <v>618.04441999999995</v>
      </c>
    </row>
    <row r="223" spans="1:46" x14ac:dyDescent="0.25">
      <c r="A223" s="65">
        <v>2021</v>
      </c>
      <c r="B223" s="65">
        <v>12</v>
      </c>
      <c r="C223" s="75">
        <v>10</v>
      </c>
      <c r="D223" s="64">
        <v>6</v>
      </c>
      <c r="E223" s="5">
        <v>618.04441999999995</v>
      </c>
      <c r="F223" s="57">
        <v>618.04441999999995</v>
      </c>
      <c r="G223" s="57">
        <v>618.04441999999995</v>
      </c>
      <c r="H223" s="57">
        <v>618.04441999999995</v>
      </c>
      <c r="I223" s="57">
        <v>618.04441999999995</v>
      </c>
      <c r="J223" s="57">
        <v>618.04441999999995</v>
      </c>
      <c r="K223" s="57">
        <v>618.04441999999995</v>
      </c>
      <c r="L223" s="57">
        <v>618.04441999999995</v>
      </c>
      <c r="M223" s="57">
        <v>618.04441999999995</v>
      </c>
      <c r="N223" s="57">
        <v>618.04441999999995</v>
      </c>
      <c r="O223" s="57">
        <v>618.04441999999995</v>
      </c>
      <c r="P223" s="57">
        <v>618.04441999999995</v>
      </c>
      <c r="Q223" s="57">
        <v>618.04441999999995</v>
      </c>
      <c r="R223" s="57">
        <v>618.04441999999995</v>
      </c>
      <c r="S223" s="57">
        <v>618.04441999999995</v>
      </c>
      <c r="T223" s="57">
        <v>618.04441999999995</v>
      </c>
      <c r="U223" s="57">
        <v>618.04441999999995</v>
      </c>
      <c r="V223" s="57">
        <v>618.04441999999995</v>
      </c>
      <c r="W223" s="57">
        <v>618.04441999999995</v>
      </c>
      <c r="X223" s="57">
        <v>618.04441999999995</v>
      </c>
      <c r="Y223" s="57">
        <v>618.04441999999995</v>
      </c>
      <c r="Z223" s="57">
        <v>618.04441999999995</v>
      </c>
      <c r="AA223" s="57">
        <v>618.04441999999995</v>
      </c>
      <c r="AB223" s="57">
        <v>618.04441999999995</v>
      </c>
      <c r="AC223" s="57">
        <v>618.04441999999995</v>
      </c>
      <c r="AD223" s="57">
        <v>618.04441999999995</v>
      </c>
      <c r="AE223" s="57">
        <v>618.04441999999995</v>
      </c>
      <c r="AF223" s="57">
        <v>618.04441999999995</v>
      </c>
      <c r="AG223" s="57">
        <v>618.04441999999995</v>
      </c>
      <c r="AH223" s="57">
        <v>618.04441999999995</v>
      </c>
      <c r="AI223" s="57">
        <v>618.04441999999995</v>
      </c>
      <c r="AJ223" s="57">
        <v>618.04441999999995</v>
      </c>
      <c r="AK223" s="57">
        <v>618.04441999999995</v>
      </c>
      <c r="AL223" s="57">
        <v>618.04441999999995</v>
      </c>
      <c r="AM223" s="57">
        <v>618.04441999999995</v>
      </c>
      <c r="AN223" s="57">
        <v>618.04441999999995</v>
      </c>
      <c r="AO223" s="57">
        <v>618.04441999999995</v>
      </c>
      <c r="AP223" s="57">
        <v>618.04441999999995</v>
      </c>
      <c r="AQ223" s="57">
        <v>618.04441999999995</v>
      </c>
      <c r="AR223" s="57">
        <v>618.04441999999995</v>
      </c>
      <c r="AS223" s="57">
        <v>618.04441999999995</v>
      </c>
      <c r="AT223" s="57">
        <v>618.04441999999995</v>
      </c>
    </row>
    <row r="224" spans="1:46" x14ac:dyDescent="0.25">
      <c r="A224" s="65">
        <v>2021</v>
      </c>
      <c r="B224" s="65">
        <v>12</v>
      </c>
      <c r="C224" s="75">
        <v>10</v>
      </c>
      <c r="D224" s="64">
        <v>7</v>
      </c>
      <c r="E224" s="5">
        <v>618.04441999999995</v>
      </c>
      <c r="F224" s="57">
        <v>618.04441999999995</v>
      </c>
      <c r="G224" s="57">
        <v>618.04441999999995</v>
      </c>
      <c r="H224" s="57">
        <v>618.04441999999995</v>
      </c>
      <c r="I224" s="57">
        <v>618.04441999999995</v>
      </c>
      <c r="J224" s="57">
        <v>618.04441999999995</v>
      </c>
      <c r="K224" s="57">
        <v>618.04441999999995</v>
      </c>
      <c r="L224" s="57">
        <v>618.04441999999995</v>
      </c>
      <c r="M224" s="57">
        <v>618.04441999999995</v>
      </c>
      <c r="N224" s="57">
        <v>618.04441999999995</v>
      </c>
      <c r="O224" s="57">
        <v>618.04441999999995</v>
      </c>
      <c r="P224" s="57">
        <v>618.04441999999995</v>
      </c>
      <c r="Q224" s="57">
        <v>618.04441999999995</v>
      </c>
      <c r="R224" s="57">
        <v>618.04441999999995</v>
      </c>
      <c r="S224" s="57">
        <v>618.04441999999995</v>
      </c>
      <c r="T224" s="57">
        <v>618.04441999999995</v>
      </c>
      <c r="U224" s="57">
        <v>618.04441999999995</v>
      </c>
      <c r="V224" s="57">
        <v>618.04441999999995</v>
      </c>
      <c r="W224" s="57">
        <v>618.04441999999995</v>
      </c>
      <c r="X224" s="57">
        <v>618.04441999999995</v>
      </c>
      <c r="Y224" s="57">
        <v>618.04441999999995</v>
      </c>
      <c r="Z224" s="57">
        <v>618.04441999999995</v>
      </c>
      <c r="AA224" s="57">
        <v>618.04441999999995</v>
      </c>
      <c r="AB224" s="57">
        <v>618.04441999999995</v>
      </c>
      <c r="AC224" s="57">
        <v>618.04441999999995</v>
      </c>
      <c r="AD224" s="57">
        <v>618.04441999999995</v>
      </c>
      <c r="AE224" s="57">
        <v>618.04441999999995</v>
      </c>
      <c r="AF224" s="57">
        <v>618.04441999999995</v>
      </c>
      <c r="AG224" s="57">
        <v>618.04441999999995</v>
      </c>
      <c r="AH224" s="57">
        <v>618.04441999999995</v>
      </c>
      <c r="AI224" s="57">
        <v>618.04441999999995</v>
      </c>
      <c r="AJ224" s="57">
        <v>618.04441999999995</v>
      </c>
      <c r="AK224" s="57">
        <v>618.04441999999995</v>
      </c>
      <c r="AL224" s="57">
        <v>618.04441999999995</v>
      </c>
      <c r="AM224" s="57">
        <v>618.04441999999995</v>
      </c>
      <c r="AN224" s="57">
        <v>618.04441999999995</v>
      </c>
      <c r="AO224" s="57">
        <v>618.04441999999995</v>
      </c>
      <c r="AP224" s="57">
        <v>618.04441999999995</v>
      </c>
      <c r="AQ224" s="57">
        <v>618.04441999999995</v>
      </c>
      <c r="AR224" s="57">
        <v>618.04441999999995</v>
      </c>
      <c r="AS224" s="57">
        <v>618.04441999999995</v>
      </c>
      <c r="AT224" s="57">
        <v>618.04441999999995</v>
      </c>
    </row>
    <row r="225" spans="1:46" x14ac:dyDescent="0.25">
      <c r="A225" s="65">
        <v>2021</v>
      </c>
      <c r="B225" s="65">
        <v>12</v>
      </c>
      <c r="C225" s="75">
        <v>10</v>
      </c>
      <c r="D225" s="64">
        <v>8</v>
      </c>
      <c r="E225" s="5">
        <v>618.04441999999995</v>
      </c>
      <c r="F225" s="57">
        <v>618.04441999999995</v>
      </c>
      <c r="G225" s="57">
        <v>618.04441999999995</v>
      </c>
      <c r="H225" s="57">
        <v>618.04441999999995</v>
      </c>
      <c r="I225" s="57">
        <v>618.04441999999995</v>
      </c>
      <c r="J225" s="57">
        <v>618.04441999999995</v>
      </c>
      <c r="K225" s="57">
        <v>618.04441999999995</v>
      </c>
      <c r="L225" s="57">
        <v>618.04441999999995</v>
      </c>
      <c r="M225" s="57">
        <v>618.04441999999995</v>
      </c>
      <c r="N225" s="57">
        <v>618.04441999999995</v>
      </c>
      <c r="O225" s="57">
        <v>618.04441999999995</v>
      </c>
      <c r="P225" s="57">
        <v>618.04441999999995</v>
      </c>
      <c r="Q225" s="57">
        <v>618.04441999999995</v>
      </c>
      <c r="R225" s="57">
        <v>618.04441999999995</v>
      </c>
      <c r="S225" s="57">
        <v>618.04441999999995</v>
      </c>
      <c r="T225" s="57">
        <v>618.04441999999995</v>
      </c>
      <c r="U225" s="57">
        <v>618.04441999999995</v>
      </c>
      <c r="V225" s="57">
        <v>618.04441999999995</v>
      </c>
      <c r="W225" s="57">
        <v>618.04441999999995</v>
      </c>
      <c r="X225" s="57">
        <v>618.04441999999995</v>
      </c>
      <c r="Y225" s="57">
        <v>618.04441999999995</v>
      </c>
      <c r="Z225" s="57">
        <v>618.04441999999995</v>
      </c>
      <c r="AA225" s="57">
        <v>618.04441999999995</v>
      </c>
      <c r="AB225" s="57">
        <v>618.04441999999995</v>
      </c>
      <c r="AC225" s="57">
        <v>618.04441999999995</v>
      </c>
      <c r="AD225" s="57">
        <v>618.04441999999995</v>
      </c>
      <c r="AE225" s="57">
        <v>618.04441999999995</v>
      </c>
      <c r="AF225" s="57">
        <v>618.04441999999995</v>
      </c>
      <c r="AG225" s="57">
        <v>618.04441999999995</v>
      </c>
      <c r="AH225" s="57">
        <v>618.04441999999995</v>
      </c>
      <c r="AI225" s="57">
        <v>618.04441999999995</v>
      </c>
      <c r="AJ225" s="57">
        <v>618.04441999999995</v>
      </c>
      <c r="AK225" s="57">
        <v>618.04441999999995</v>
      </c>
      <c r="AL225" s="57">
        <v>618.04441999999995</v>
      </c>
      <c r="AM225" s="57">
        <v>618.04441999999995</v>
      </c>
      <c r="AN225" s="57">
        <v>618.04441999999995</v>
      </c>
      <c r="AO225" s="57">
        <v>618.04441999999995</v>
      </c>
      <c r="AP225" s="57">
        <v>618.04441999999995</v>
      </c>
      <c r="AQ225" s="57">
        <v>618.04441999999995</v>
      </c>
      <c r="AR225" s="57">
        <v>618.04441999999995</v>
      </c>
      <c r="AS225" s="57">
        <v>618.04441999999995</v>
      </c>
      <c r="AT225" s="57">
        <v>618.04441999999995</v>
      </c>
    </row>
    <row r="226" spans="1:46" x14ac:dyDescent="0.25">
      <c r="A226" s="65">
        <v>2021</v>
      </c>
      <c r="B226" s="65">
        <v>12</v>
      </c>
      <c r="C226" s="75">
        <v>10</v>
      </c>
      <c r="D226" s="64">
        <v>9</v>
      </c>
      <c r="E226" s="5">
        <v>618.04441999999995</v>
      </c>
      <c r="F226" s="57">
        <v>618.04441999999995</v>
      </c>
      <c r="G226" s="57">
        <v>618.04441999999995</v>
      </c>
      <c r="H226" s="57">
        <v>618.04441999999995</v>
      </c>
      <c r="I226" s="57">
        <v>618.04441999999995</v>
      </c>
      <c r="J226" s="57">
        <v>618.04441999999995</v>
      </c>
      <c r="K226" s="57">
        <v>618.04441999999995</v>
      </c>
      <c r="L226" s="57">
        <v>618.04441999999995</v>
      </c>
      <c r="M226" s="57">
        <v>618.04441999999995</v>
      </c>
      <c r="N226" s="57">
        <v>618.04441999999995</v>
      </c>
      <c r="O226" s="57">
        <v>618.04441999999995</v>
      </c>
      <c r="P226" s="57">
        <v>618.04441999999995</v>
      </c>
      <c r="Q226" s="57">
        <v>618.04441999999995</v>
      </c>
      <c r="R226" s="57">
        <v>618.04441999999995</v>
      </c>
      <c r="S226" s="57">
        <v>618.04441999999995</v>
      </c>
      <c r="T226" s="57">
        <v>618.04441999999995</v>
      </c>
      <c r="U226" s="57">
        <v>618.04441999999995</v>
      </c>
      <c r="V226" s="57">
        <v>618.04441999999995</v>
      </c>
      <c r="W226" s="57">
        <v>618.04441999999995</v>
      </c>
      <c r="X226" s="57">
        <v>618.04441999999995</v>
      </c>
      <c r="Y226" s="57">
        <v>618.04441999999995</v>
      </c>
      <c r="Z226" s="57">
        <v>618.04441999999995</v>
      </c>
      <c r="AA226" s="57">
        <v>618.04441999999995</v>
      </c>
      <c r="AB226" s="57">
        <v>618.04441999999995</v>
      </c>
      <c r="AC226" s="57">
        <v>618.04441999999995</v>
      </c>
      <c r="AD226" s="57">
        <v>618.04441999999995</v>
      </c>
      <c r="AE226" s="57">
        <v>618.04441999999995</v>
      </c>
      <c r="AF226" s="57">
        <v>618.04441999999995</v>
      </c>
      <c r="AG226" s="57">
        <v>618.04441999999995</v>
      </c>
      <c r="AH226" s="57">
        <v>618.04441999999995</v>
      </c>
      <c r="AI226" s="57">
        <v>618.04441999999995</v>
      </c>
      <c r="AJ226" s="57">
        <v>618.04441999999995</v>
      </c>
      <c r="AK226" s="57">
        <v>618.04441999999995</v>
      </c>
      <c r="AL226" s="57">
        <v>618.04441999999995</v>
      </c>
      <c r="AM226" s="57">
        <v>618.04441999999995</v>
      </c>
      <c r="AN226" s="57">
        <v>618.04441999999995</v>
      </c>
      <c r="AO226" s="57">
        <v>618.04441999999995</v>
      </c>
      <c r="AP226" s="57">
        <v>618.04441999999995</v>
      </c>
      <c r="AQ226" s="57">
        <v>618.04441999999995</v>
      </c>
      <c r="AR226" s="57">
        <v>618.04441999999995</v>
      </c>
      <c r="AS226" s="57">
        <v>618.04441999999995</v>
      </c>
      <c r="AT226" s="57">
        <v>618.04441999999995</v>
      </c>
    </row>
    <row r="227" spans="1:46" x14ac:dyDescent="0.25">
      <c r="A227" s="65">
        <v>2021</v>
      </c>
      <c r="B227" s="65">
        <v>12</v>
      </c>
      <c r="C227" s="75">
        <v>10</v>
      </c>
      <c r="D227" s="64">
        <v>10</v>
      </c>
      <c r="E227" s="5">
        <v>618.04441999999995</v>
      </c>
      <c r="F227" s="57">
        <v>618.04441999999995</v>
      </c>
      <c r="G227" s="57">
        <v>618.04441999999995</v>
      </c>
      <c r="H227" s="57">
        <v>618.04441999999995</v>
      </c>
      <c r="I227" s="57">
        <v>618.04441999999995</v>
      </c>
      <c r="J227" s="57">
        <v>618.04441999999995</v>
      </c>
      <c r="K227" s="57">
        <v>618.04441999999995</v>
      </c>
      <c r="L227" s="57">
        <v>618.04441999999995</v>
      </c>
      <c r="M227" s="57">
        <v>618.04441999999995</v>
      </c>
      <c r="N227" s="57">
        <v>618.04441999999995</v>
      </c>
      <c r="O227" s="57">
        <v>618.04441999999995</v>
      </c>
      <c r="P227" s="57">
        <v>618.04441999999995</v>
      </c>
      <c r="Q227" s="57">
        <v>618.04441999999995</v>
      </c>
      <c r="R227" s="57">
        <v>618.04441999999995</v>
      </c>
      <c r="S227" s="57">
        <v>618.04441999999995</v>
      </c>
      <c r="T227" s="57">
        <v>618.04441999999995</v>
      </c>
      <c r="U227" s="57">
        <v>618.04441999999995</v>
      </c>
      <c r="V227" s="57">
        <v>618.04441999999995</v>
      </c>
      <c r="W227" s="57">
        <v>618.04441999999995</v>
      </c>
      <c r="X227" s="57">
        <v>618.04441999999995</v>
      </c>
      <c r="Y227" s="57">
        <v>618.04441999999995</v>
      </c>
      <c r="Z227" s="57">
        <v>618.04441999999995</v>
      </c>
      <c r="AA227" s="57">
        <v>618.04441999999995</v>
      </c>
      <c r="AB227" s="57">
        <v>618.04441999999995</v>
      </c>
      <c r="AC227" s="57">
        <v>618.04441999999995</v>
      </c>
      <c r="AD227" s="57">
        <v>618.04441999999995</v>
      </c>
      <c r="AE227" s="57">
        <v>618.04441999999995</v>
      </c>
      <c r="AF227" s="57">
        <v>618.04441999999995</v>
      </c>
      <c r="AG227" s="57">
        <v>618.04441999999995</v>
      </c>
      <c r="AH227" s="57">
        <v>618.04441999999995</v>
      </c>
      <c r="AI227" s="57">
        <v>618.04441999999995</v>
      </c>
      <c r="AJ227" s="57">
        <v>618.04441999999995</v>
      </c>
      <c r="AK227" s="57">
        <v>618.04441999999995</v>
      </c>
      <c r="AL227" s="57">
        <v>618.04441999999995</v>
      </c>
      <c r="AM227" s="57">
        <v>618.04441999999995</v>
      </c>
      <c r="AN227" s="57">
        <v>618.04441999999995</v>
      </c>
      <c r="AO227" s="57">
        <v>618.04441999999995</v>
      </c>
      <c r="AP227" s="57">
        <v>618.04441999999995</v>
      </c>
      <c r="AQ227" s="57">
        <v>618.04441999999995</v>
      </c>
      <c r="AR227" s="57">
        <v>618.04441999999995</v>
      </c>
      <c r="AS227" s="57">
        <v>618.04441999999995</v>
      </c>
      <c r="AT227" s="57">
        <v>618.04441999999995</v>
      </c>
    </row>
    <row r="228" spans="1:46" x14ac:dyDescent="0.25">
      <c r="A228" s="65">
        <v>2021</v>
      </c>
      <c r="B228" s="65">
        <v>12</v>
      </c>
      <c r="C228" s="75">
        <v>10</v>
      </c>
      <c r="D228" s="64">
        <v>11</v>
      </c>
      <c r="E228" s="5">
        <v>618.04441999999995</v>
      </c>
      <c r="F228" s="57">
        <v>618.04441999999995</v>
      </c>
      <c r="G228" s="57">
        <v>618.04441999999995</v>
      </c>
      <c r="H228" s="57">
        <v>618.04441999999995</v>
      </c>
      <c r="I228" s="57">
        <v>618.04441999999995</v>
      </c>
      <c r="J228" s="57">
        <v>618.04441999999995</v>
      </c>
      <c r="K228" s="57">
        <v>618.04441999999995</v>
      </c>
      <c r="L228" s="57">
        <v>618.04441999999995</v>
      </c>
      <c r="M228" s="57">
        <v>618.04441999999995</v>
      </c>
      <c r="N228" s="57">
        <v>618.04441999999995</v>
      </c>
      <c r="O228" s="57">
        <v>618.04441999999995</v>
      </c>
      <c r="P228" s="57">
        <v>618.04441999999995</v>
      </c>
      <c r="Q228" s="57">
        <v>618.04441999999995</v>
      </c>
      <c r="R228" s="57">
        <v>618.04441999999995</v>
      </c>
      <c r="S228" s="57">
        <v>618.04441999999995</v>
      </c>
      <c r="T228" s="57">
        <v>618.04441999999995</v>
      </c>
      <c r="U228" s="57">
        <v>618.04441999999995</v>
      </c>
      <c r="V228" s="57">
        <v>618.04441999999995</v>
      </c>
      <c r="W228" s="57">
        <v>618.04441999999995</v>
      </c>
      <c r="X228" s="57">
        <v>618.04441999999995</v>
      </c>
      <c r="Y228" s="57">
        <v>618.04441999999995</v>
      </c>
      <c r="Z228" s="57">
        <v>618.04441999999995</v>
      </c>
      <c r="AA228" s="57">
        <v>618.04441999999995</v>
      </c>
      <c r="AB228" s="57">
        <v>618.04441999999995</v>
      </c>
      <c r="AC228" s="57">
        <v>618.04441999999995</v>
      </c>
      <c r="AD228" s="57">
        <v>618.04441999999995</v>
      </c>
      <c r="AE228" s="57">
        <v>618.04441999999995</v>
      </c>
      <c r="AF228" s="57">
        <v>618.04441999999995</v>
      </c>
      <c r="AG228" s="57">
        <v>618.04441999999995</v>
      </c>
      <c r="AH228" s="57">
        <v>618.04441999999995</v>
      </c>
      <c r="AI228" s="57">
        <v>618.04441999999995</v>
      </c>
      <c r="AJ228" s="57">
        <v>618.04441999999995</v>
      </c>
      <c r="AK228" s="57">
        <v>618.04441999999995</v>
      </c>
      <c r="AL228" s="57">
        <v>618.04441999999995</v>
      </c>
      <c r="AM228" s="57">
        <v>618.04441999999995</v>
      </c>
      <c r="AN228" s="57">
        <v>618.04441999999995</v>
      </c>
      <c r="AO228" s="57">
        <v>618.04441999999995</v>
      </c>
      <c r="AP228" s="57">
        <v>618.04441999999995</v>
      </c>
      <c r="AQ228" s="57">
        <v>618.04441999999995</v>
      </c>
      <c r="AR228" s="57">
        <v>618.04441999999995</v>
      </c>
      <c r="AS228" s="57">
        <v>618.04441999999995</v>
      </c>
      <c r="AT228" s="57">
        <v>618.04441999999995</v>
      </c>
    </row>
    <row r="229" spans="1:46" x14ac:dyDescent="0.25">
      <c r="A229" s="65">
        <v>2021</v>
      </c>
      <c r="B229" s="65">
        <v>12</v>
      </c>
      <c r="C229" s="75">
        <v>10</v>
      </c>
      <c r="D229" s="64">
        <v>12</v>
      </c>
      <c r="E229" s="5">
        <v>618.04441999999995</v>
      </c>
      <c r="F229" s="57">
        <v>618.04441999999995</v>
      </c>
      <c r="G229" s="57">
        <v>618.04441999999995</v>
      </c>
      <c r="H229" s="57">
        <v>618.04441999999995</v>
      </c>
      <c r="I229" s="57">
        <v>618.04441999999995</v>
      </c>
      <c r="J229" s="57">
        <v>618.04441999999995</v>
      </c>
      <c r="K229" s="57">
        <v>618.04441999999995</v>
      </c>
      <c r="L229" s="57">
        <v>618.04441999999995</v>
      </c>
      <c r="M229" s="57">
        <v>618.04441999999995</v>
      </c>
      <c r="N229" s="57">
        <v>618.04441999999995</v>
      </c>
      <c r="O229" s="57">
        <v>618.04441999999995</v>
      </c>
      <c r="P229" s="57">
        <v>618.04441999999995</v>
      </c>
      <c r="Q229" s="57">
        <v>618.04441999999995</v>
      </c>
      <c r="R229" s="57">
        <v>618.04441999999995</v>
      </c>
      <c r="S229" s="57">
        <v>618.04441999999995</v>
      </c>
      <c r="T229" s="57">
        <v>618.04441999999995</v>
      </c>
      <c r="U229" s="57">
        <v>618.04441999999995</v>
      </c>
      <c r="V229" s="57">
        <v>618.04441999999995</v>
      </c>
      <c r="W229" s="57">
        <v>618.04441999999995</v>
      </c>
      <c r="X229" s="57">
        <v>618.04441999999995</v>
      </c>
      <c r="Y229" s="57">
        <v>618.04441999999995</v>
      </c>
      <c r="Z229" s="57">
        <v>618.04441999999995</v>
      </c>
      <c r="AA229" s="57">
        <v>618.04441999999995</v>
      </c>
      <c r="AB229" s="57">
        <v>618.04441999999995</v>
      </c>
      <c r="AC229" s="57">
        <v>618.04441999999995</v>
      </c>
      <c r="AD229" s="57">
        <v>618.04441999999995</v>
      </c>
      <c r="AE229" s="57">
        <v>618.04441999999995</v>
      </c>
      <c r="AF229" s="57">
        <v>618.04441999999995</v>
      </c>
      <c r="AG229" s="57">
        <v>618.04441999999995</v>
      </c>
      <c r="AH229" s="57">
        <v>618.04441999999995</v>
      </c>
      <c r="AI229" s="57">
        <v>618.04441999999995</v>
      </c>
      <c r="AJ229" s="57">
        <v>618.04441999999995</v>
      </c>
      <c r="AK229" s="57">
        <v>618.04441999999995</v>
      </c>
      <c r="AL229" s="57">
        <v>618.04441999999995</v>
      </c>
      <c r="AM229" s="57">
        <v>618.04441999999995</v>
      </c>
      <c r="AN229" s="57">
        <v>618.04441999999995</v>
      </c>
      <c r="AO229" s="57">
        <v>618.04441999999995</v>
      </c>
      <c r="AP229" s="57">
        <v>618.04441999999995</v>
      </c>
      <c r="AQ229" s="57">
        <v>618.04441999999995</v>
      </c>
      <c r="AR229" s="57">
        <v>618.04441999999995</v>
      </c>
      <c r="AS229" s="57">
        <v>618.04441999999995</v>
      </c>
      <c r="AT229" s="57">
        <v>618.04441999999995</v>
      </c>
    </row>
    <row r="230" spans="1:46" x14ac:dyDescent="0.25">
      <c r="A230" s="65">
        <v>2021</v>
      </c>
      <c r="B230" s="65">
        <v>12</v>
      </c>
      <c r="C230" s="75">
        <v>10</v>
      </c>
      <c r="D230" s="64">
        <v>13</v>
      </c>
      <c r="E230" s="5">
        <v>618.04441999999995</v>
      </c>
      <c r="F230" s="57">
        <v>618.04441999999995</v>
      </c>
      <c r="G230" s="57">
        <v>618.04441999999995</v>
      </c>
      <c r="H230" s="57">
        <v>618.04441999999995</v>
      </c>
      <c r="I230" s="57">
        <v>618.04441999999995</v>
      </c>
      <c r="J230" s="57">
        <v>618.04441999999995</v>
      </c>
      <c r="K230" s="57">
        <v>618.04441999999995</v>
      </c>
      <c r="L230" s="57">
        <v>618.04441999999995</v>
      </c>
      <c r="M230" s="57">
        <v>618.04441999999995</v>
      </c>
      <c r="N230" s="57">
        <v>618.04441999999995</v>
      </c>
      <c r="O230" s="57">
        <v>618.04441999999995</v>
      </c>
      <c r="P230" s="57">
        <v>618.04441999999995</v>
      </c>
      <c r="Q230" s="57">
        <v>618.04441999999995</v>
      </c>
      <c r="R230" s="57">
        <v>618.04441999999995</v>
      </c>
      <c r="S230" s="57">
        <v>618.04441999999995</v>
      </c>
      <c r="T230" s="57">
        <v>618.04441999999995</v>
      </c>
      <c r="U230" s="57">
        <v>618.04441999999995</v>
      </c>
      <c r="V230" s="57">
        <v>618.04441999999995</v>
      </c>
      <c r="W230" s="57">
        <v>618.04441999999995</v>
      </c>
      <c r="X230" s="57">
        <v>618.04441999999995</v>
      </c>
      <c r="Y230" s="57">
        <v>618.04441999999995</v>
      </c>
      <c r="Z230" s="57">
        <v>618.04441999999995</v>
      </c>
      <c r="AA230" s="57">
        <v>618.04441999999995</v>
      </c>
      <c r="AB230" s="57">
        <v>618.04441999999995</v>
      </c>
      <c r="AC230" s="57">
        <v>618.04441999999995</v>
      </c>
      <c r="AD230" s="57">
        <v>618.04441999999995</v>
      </c>
      <c r="AE230" s="57">
        <v>618.04441999999995</v>
      </c>
      <c r="AF230" s="57">
        <v>618.04441999999995</v>
      </c>
      <c r="AG230" s="57">
        <v>618.04441999999995</v>
      </c>
      <c r="AH230" s="57">
        <v>618.04441999999995</v>
      </c>
      <c r="AI230" s="57">
        <v>618.04441999999995</v>
      </c>
      <c r="AJ230" s="57">
        <v>618.04441999999995</v>
      </c>
      <c r="AK230" s="57">
        <v>618.04441999999995</v>
      </c>
      <c r="AL230" s="57">
        <v>618.04441999999995</v>
      </c>
      <c r="AM230" s="57">
        <v>618.04441999999995</v>
      </c>
      <c r="AN230" s="57">
        <v>618.04441999999995</v>
      </c>
      <c r="AO230" s="57">
        <v>618.04441999999995</v>
      </c>
      <c r="AP230" s="57">
        <v>618.04441999999995</v>
      </c>
      <c r="AQ230" s="57">
        <v>618.04441999999995</v>
      </c>
      <c r="AR230" s="57">
        <v>618.04441999999995</v>
      </c>
      <c r="AS230" s="57">
        <v>618.04441999999995</v>
      </c>
      <c r="AT230" s="57">
        <v>618.04441999999995</v>
      </c>
    </row>
    <row r="231" spans="1:46" x14ac:dyDescent="0.25">
      <c r="A231" s="65">
        <v>2021</v>
      </c>
      <c r="B231" s="65">
        <v>12</v>
      </c>
      <c r="C231" s="75">
        <v>10</v>
      </c>
      <c r="D231" s="64">
        <v>14</v>
      </c>
      <c r="E231" s="5">
        <v>618.04441999999995</v>
      </c>
      <c r="F231" s="57">
        <v>618.04441999999995</v>
      </c>
      <c r="G231" s="57">
        <v>618.04441999999995</v>
      </c>
      <c r="H231" s="57">
        <v>618.04441999999995</v>
      </c>
      <c r="I231" s="57">
        <v>618.04441999999995</v>
      </c>
      <c r="J231" s="57">
        <v>618.04441999999995</v>
      </c>
      <c r="K231" s="57">
        <v>618.04441999999995</v>
      </c>
      <c r="L231" s="57">
        <v>618.04441999999995</v>
      </c>
      <c r="M231" s="57">
        <v>618.04441999999995</v>
      </c>
      <c r="N231" s="57">
        <v>618.04441999999995</v>
      </c>
      <c r="O231" s="57">
        <v>618.04441999999995</v>
      </c>
      <c r="P231" s="57">
        <v>618.04441999999995</v>
      </c>
      <c r="Q231" s="57">
        <v>618.04441999999995</v>
      </c>
      <c r="R231" s="57">
        <v>618.04441999999995</v>
      </c>
      <c r="S231" s="57">
        <v>618.04441999999995</v>
      </c>
      <c r="T231" s="57">
        <v>618.04441999999995</v>
      </c>
      <c r="U231" s="57">
        <v>618.04441999999995</v>
      </c>
      <c r="V231" s="57">
        <v>618.04441999999995</v>
      </c>
      <c r="W231" s="57">
        <v>618.04441999999995</v>
      </c>
      <c r="X231" s="57">
        <v>618.04441999999995</v>
      </c>
      <c r="Y231" s="57">
        <v>618.04441999999995</v>
      </c>
      <c r="Z231" s="57">
        <v>618.04441999999995</v>
      </c>
      <c r="AA231" s="57">
        <v>618.04441999999995</v>
      </c>
      <c r="AB231" s="57">
        <v>618.04441999999995</v>
      </c>
      <c r="AC231" s="57">
        <v>618.04441999999995</v>
      </c>
      <c r="AD231" s="57">
        <v>618.04441999999995</v>
      </c>
      <c r="AE231" s="57">
        <v>618.04441999999995</v>
      </c>
      <c r="AF231" s="57">
        <v>618.04441999999995</v>
      </c>
      <c r="AG231" s="57">
        <v>618.04441999999995</v>
      </c>
      <c r="AH231" s="57">
        <v>618.04441999999995</v>
      </c>
      <c r="AI231" s="57">
        <v>618.04441999999995</v>
      </c>
      <c r="AJ231" s="57">
        <v>618.04441999999995</v>
      </c>
      <c r="AK231" s="57">
        <v>618.04441999999995</v>
      </c>
      <c r="AL231" s="57">
        <v>618.04441999999995</v>
      </c>
      <c r="AM231" s="57">
        <v>618.04441999999995</v>
      </c>
      <c r="AN231" s="57">
        <v>618.04441999999995</v>
      </c>
      <c r="AO231" s="57">
        <v>618.04441999999995</v>
      </c>
      <c r="AP231" s="57">
        <v>618.04441999999995</v>
      </c>
      <c r="AQ231" s="57">
        <v>618.04441999999995</v>
      </c>
      <c r="AR231" s="57">
        <v>618.04441999999995</v>
      </c>
      <c r="AS231" s="57">
        <v>618.04441999999995</v>
      </c>
      <c r="AT231" s="57">
        <v>618.04441999999995</v>
      </c>
    </row>
    <row r="232" spans="1:46" x14ac:dyDescent="0.25">
      <c r="A232" s="65">
        <v>2021</v>
      </c>
      <c r="B232" s="65">
        <v>12</v>
      </c>
      <c r="C232" s="75">
        <v>10</v>
      </c>
      <c r="D232" s="64">
        <v>15</v>
      </c>
      <c r="E232" s="5">
        <v>618.04441999999995</v>
      </c>
      <c r="F232" s="57">
        <v>618.04441999999995</v>
      </c>
      <c r="G232" s="57">
        <v>618.04441999999995</v>
      </c>
      <c r="H232" s="57">
        <v>618.04441999999995</v>
      </c>
      <c r="I232" s="57">
        <v>618.04441999999995</v>
      </c>
      <c r="J232" s="57">
        <v>618.04441999999995</v>
      </c>
      <c r="K232" s="57">
        <v>618.04441999999995</v>
      </c>
      <c r="L232" s="57">
        <v>618.04441999999995</v>
      </c>
      <c r="M232" s="57">
        <v>618.04441999999995</v>
      </c>
      <c r="N232" s="57">
        <v>618.04441999999995</v>
      </c>
      <c r="O232" s="57">
        <v>618.04441999999995</v>
      </c>
      <c r="P232" s="57">
        <v>618.04441999999995</v>
      </c>
      <c r="Q232" s="57">
        <v>618.04441999999995</v>
      </c>
      <c r="R232" s="57">
        <v>618.04441999999995</v>
      </c>
      <c r="S232" s="57">
        <v>618.04441999999995</v>
      </c>
      <c r="T232" s="57">
        <v>618.04441999999995</v>
      </c>
      <c r="U232" s="57">
        <v>618.04441999999995</v>
      </c>
      <c r="V232" s="57">
        <v>618.04441999999995</v>
      </c>
      <c r="W232" s="57">
        <v>618.04441999999995</v>
      </c>
      <c r="X232" s="57">
        <v>618.04441999999995</v>
      </c>
      <c r="Y232" s="57">
        <v>618.04441999999995</v>
      </c>
      <c r="Z232" s="57">
        <v>618.04441999999995</v>
      </c>
      <c r="AA232" s="57">
        <v>618.04441999999995</v>
      </c>
      <c r="AB232" s="57">
        <v>618.04441999999995</v>
      </c>
      <c r="AC232" s="57">
        <v>618.04441999999995</v>
      </c>
      <c r="AD232" s="57">
        <v>618.04441999999995</v>
      </c>
      <c r="AE232" s="57">
        <v>618.04441999999995</v>
      </c>
      <c r="AF232" s="57">
        <v>618.04441999999995</v>
      </c>
      <c r="AG232" s="57">
        <v>618.04441999999995</v>
      </c>
      <c r="AH232" s="57">
        <v>618.04441999999995</v>
      </c>
      <c r="AI232" s="57">
        <v>618.04441999999995</v>
      </c>
      <c r="AJ232" s="57">
        <v>618.04441999999995</v>
      </c>
      <c r="AK232" s="57">
        <v>618.04441999999995</v>
      </c>
      <c r="AL232" s="57">
        <v>618.04441999999995</v>
      </c>
      <c r="AM232" s="57">
        <v>618.04441999999995</v>
      </c>
      <c r="AN232" s="57">
        <v>618.04441999999995</v>
      </c>
      <c r="AO232" s="57">
        <v>618.04441999999995</v>
      </c>
      <c r="AP232" s="57">
        <v>618.04441999999995</v>
      </c>
      <c r="AQ232" s="57">
        <v>618.04441999999995</v>
      </c>
      <c r="AR232" s="57">
        <v>618.04441999999995</v>
      </c>
      <c r="AS232" s="57">
        <v>618.04441999999995</v>
      </c>
      <c r="AT232" s="57">
        <v>618.04441999999995</v>
      </c>
    </row>
    <row r="233" spans="1:46" x14ac:dyDescent="0.25">
      <c r="A233" s="65">
        <v>2021</v>
      </c>
      <c r="B233" s="65">
        <v>12</v>
      </c>
      <c r="C233" s="75">
        <v>10</v>
      </c>
      <c r="D233" s="64">
        <v>16</v>
      </c>
      <c r="E233" s="5">
        <v>618.04441999999995</v>
      </c>
      <c r="F233" s="57">
        <v>618.04441999999995</v>
      </c>
      <c r="G233" s="57">
        <v>618.04441999999995</v>
      </c>
      <c r="H233" s="57">
        <v>618.04441999999995</v>
      </c>
      <c r="I233" s="57">
        <v>618.04441999999995</v>
      </c>
      <c r="J233" s="57">
        <v>618.04441999999995</v>
      </c>
      <c r="K233" s="57">
        <v>618.04441999999995</v>
      </c>
      <c r="L233" s="57">
        <v>618.04441999999995</v>
      </c>
      <c r="M233" s="57">
        <v>618.04441999999995</v>
      </c>
      <c r="N233" s="57">
        <v>618.04441999999995</v>
      </c>
      <c r="O233" s="57">
        <v>618.04441999999995</v>
      </c>
      <c r="P233" s="57">
        <v>618.04441999999995</v>
      </c>
      <c r="Q233" s="57">
        <v>618.04441999999995</v>
      </c>
      <c r="R233" s="57">
        <v>618.04441999999995</v>
      </c>
      <c r="S233" s="57">
        <v>618.04441999999995</v>
      </c>
      <c r="T233" s="57">
        <v>618.04441999999995</v>
      </c>
      <c r="U233" s="57">
        <v>618.04441999999995</v>
      </c>
      <c r="V233" s="57">
        <v>618.04441999999995</v>
      </c>
      <c r="W233" s="57">
        <v>618.04441999999995</v>
      </c>
      <c r="X233" s="57">
        <v>618.04441999999995</v>
      </c>
      <c r="Y233" s="57">
        <v>618.04441999999995</v>
      </c>
      <c r="Z233" s="57">
        <v>618.04441999999995</v>
      </c>
      <c r="AA233" s="57">
        <v>618.04441999999995</v>
      </c>
      <c r="AB233" s="57">
        <v>618.04441999999995</v>
      </c>
      <c r="AC233" s="57">
        <v>618.04441999999995</v>
      </c>
      <c r="AD233" s="57">
        <v>618.04441999999995</v>
      </c>
      <c r="AE233" s="57">
        <v>618.04441999999995</v>
      </c>
      <c r="AF233" s="57">
        <v>618.04441999999995</v>
      </c>
      <c r="AG233" s="57">
        <v>618.04441999999995</v>
      </c>
      <c r="AH233" s="57">
        <v>618.04441999999995</v>
      </c>
      <c r="AI233" s="57">
        <v>618.04441999999995</v>
      </c>
      <c r="AJ233" s="57">
        <v>618.04441999999995</v>
      </c>
      <c r="AK233" s="57">
        <v>618.04441999999995</v>
      </c>
      <c r="AL233" s="57">
        <v>618.04441999999995</v>
      </c>
      <c r="AM233" s="57">
        <v>618.04441999999995</v>
      </c>
      <c r="AN233" s="57">
        <v>618.04441999999995</v>
      </c>
      <c r="AO233" s="57">
        <v>618.04441999999995</v>
      </c>
      <c r="AP233" s="57">
        <v>618.04441999999995</v>
      </c>
      <c r="AQ233" s="57">
        <v>618.04441999999995</v>
      </c>
      <c r="AR233" s="57">
        <v>618.04441999999995</v>
      </c>
      <c r="AS233" s="57">
        <v>618.04441999999995</v>
      </c>
      <c r="AT233" s="57">
        <v>618.04441999999995</v>
      </c>
    </row>
    <row r="234" spans="1:46" x14ac:dyDescent="0.25">
      <c r="A234" s="65">
        <v>2021</v>
      </c>
      <c r="B234" s="65">
        <v>12</v>
      </c>
      <c r="C234" s="75">
        <v>10</v>
      </c>
      <c r="D234" s="64">
        <v>17</v>
      </c>
      <c r="E234" s="5">
        <v>618.04441999999995</v>
      </c>
      <c r="F234" s="57">
        <v>618.04441999999995</v>
      </c>
      <c r="G234" s="57">
        <v>618.04441999999995</v>
      </c>
      <c r="H234" s="57">
        <v>618.04441999999995</v>
      </c>
      <c r="I234" s="57">
        <v>618.04441999999995</v>
      </c>
      <c r="J234" s="57">
        <v>618.04441999999995</v>
      </c>
      <c r="K234" s="57">
        <v>618.04441999999995</v>
      </c>
      <c r="L234" s="57">
        <v>618.04441999999995</v>
      </c>
      <c r="M234" s="57">
        <v>618.04441999999995</v>
      </c>
      <c r="N234" s="57">
        <v>618.04441999999995</v>
      </c>
      <c r="O234" s="57">
        <v>618.04441999999995</v>
      </c>
      <c r="P234" s="57">
        <v>618.04441999999995</v>
      </c>
      <c r="Q234" s="57">
        <v>618.04441999999995</v>
      </c>
      <c r="R234" s="57">
        <v>618.04441999999995</v>
      </c>
      <c r="S234" s="57">
        <v>618.04441999999995</v>
      </c>
      <c r="T234" s="57">
        <v>618.04441999999995</v>
      </c>
      <c r="U234" s="57">
        <v>618.04441999999995</v>
      </c>
      <c r="V234" s="57">
        <v>618.04441999999995</v>
      </c>
      <c r="W234" s="57">
        <v>618.04441999999995</v>
      </c>
      <c r="X234" s="57">
        <v>618.04441999999995</v>
      </c>
      <c r="Y234" s="57">
        <v>618.04441999999995</v>
      </c>
      <c r="Z234" s="57">
        <v>618.04441999999995</v>
      </c>
      <c r="AA234" s="57">
        <v>618.04441999999995</v>
      </c>
      <c r="AB234" s="57">
        <v>618.04441999999995</v>
      </c>
      <c r="AC234" s="57">
        <v>618.04441999999995</v>
      </c>
      <c r="AD234" s="57">
        <v>618.04441999999995</v>
      </c>
      <c r="AE234" s="57">
        <v>618.04441999999995</v>
      </c>
      <c r="AF234" s="57">
        <v>618.04441999999995</v>
      </c>
      <c r="AG234" s="57">
        <v>618.04441999999995</v>
      </c>
      <c r="AH234" s="57">
        <v>618.04441999999995</v>
      </c>
      <c r="AI234" s="57">
        <v>618.04441999999995</v>
      </c>
      <c r="AJ234" s="57">
        <v>618.04441999999995</v>
      </c>
      <c r="AK234" s="57">
        <v>618.04441999999995</v>
      </c>
      <c r="AL234" s="57">
        <v>618.04441999999995</v>
      </c>
      <c r="AM234" s="57">
        <v>618.04441999999995</v>
      </c>
      <c r="AN234" s="57">
        <v>618.04441999999995</v>
      </c>
      <c r="AO234" s="57">
        <v>618.04441999999995</v>
      </c>
      <c r="AP234" s="57">
        <v>618.04441999999995</v>
      </c>
      <c r="AQ234" s="57">
        <v>618.04441999999995</v>
      </c>
      <c r="AR234" s="57">
        <v>618.04441999999995</v>
      </c>
      <c r="AS234" s="57">
        <v>618.04441999999995</v>
      </c>
      <c r="AT234" s="57">
        <v>618.04441999999995</v>
      </c>
    </row>
    <row r="235" spans="1:46" x14ac:dyDescent="0.25">
      <c r="A235" s="65">
        <v>2021</v>
      </c>
      <c r="B235" s="65">
        <v>12</v>
      </c>
      <c r="C235" s="75">
        <v>10</v>
      </c>
      <c r="D235" s="64">
        <v>18</v>
      </c>
      <c r="E235" s="5">
        <v>618.04441999999995</v>
      </c>
      <c r="F235" s="57">
        <v>618.04441999999995</v>
      </c>
      <c r="G235" s="57">
        <v>618.04441999999995</v>
      </c>
      <c r="H235" s="57">
        <v>618.04441999999995</v>
      </c>
      <c r="I235" s="57">
        <v>618.04441999999995</v>
      </c>
      <c r="J235" s="57">
        <v>618.04441999999995</v>
      </c>
      <c r="K235" s="57">
        <v>618.04441999999995</v>
      </c>
      <c r="L235" s="57">
        <v>618.04441999999995</v>
      </c>
      <c r="M235" s="57">
        <v>618.04441999999995</v>
      </c>
      <c r="N235" s="57">
        <v>618.04441999999995</v>
      </c>
      <c r="O235" s="57">
        <v>618.04441999999995</v>
      </c>
      <c r="P235" s="57">
        <v>618.04441999999995</v>
      </c>
      <c r="Q235" s="57">
        <v>618.04441999999995</v>
      </c>
      <c r="R235" s="57">
        <v>618.04441999999995</v>
      </c>
      <c r="S235" s="57">
        <v>618.04441999999995</v>
      </c>
      <c r="T235" s="57">
        <v>618.04441999999995</v>
      </c>
      <c r="U235" s="57">
        <v>618.04441999999995</v>
      </c>
      <c r="V235" s="57">
        <v>618.04441999999995</v>
      </c>
      <c r="W235" s="57">
        <v>618.04441999999995</v>
      </c>
      <c r="X235" s="57">
        <v>618.04441999999995</v>
      </c>
      <c r="Y235" s="57">
        <v>618.04441999999995</v>
      </c>
      <c r="Z235" s="57">
        <v>618.04441999999995</v>
      </c>
      <c r="AA235" s="57">
        <v>618.04441999999995</v>
      </c>
      <c r="AB235" s="57">
        <v>618.04441999999995</v>
      </c>
      <c r="AC235" s="57">
        <v>618.04441999999995</v>
      </c>
      <c r="AD235" s="57">
        <v>618.04441999999995</v>
      </c>
      <c r="AE235" s="57">
        <v>618.04441999999995</v>
      </c>
      <c r="AF235" s="57">
        <v>618.04441999999995</v>
      </c>
      <c r="AG235" s="57">
        <v>618.04441999999995</v>
      </c>
      <c r="AH235" s="57">
        <v>618.04441999999995</v>
      </c>
      <c r="AI235" s="57">
        <v>618.04441999999995</v>
      </c>
      <c r="AJ235" s="57">
        <v>618.04441999999995</v>
      </c>
      <c r="AK235" s="57">
        <v>618.04441999999995</v>
      </c>
      <c r="AL235" s="57">
        <v>618.04441999999995</v>
      </c>
      <c r="AM235" s="57">
        <v>618.04441999999995</v>
      </c>
      <c r="AN235" s="57">
        <v>618.04441999999995</v>
      </c>
      <c r="AO235" s="57">
        <v>618.04441999999995</v>
      </c>
      <c r="AP235" s="57">
        <v>618.04441999999995</v>
      </c>
      <c r="AQ235" s="57">
        <v>618.04441999999995</v>
      </c>
      <c r="AR235" s="57">
        <v>618.04441999999995</v>
      </c>
      <c r="AS235" s="57">
        <v>618.04441999999995</v>
      </c>
      <c r="AT235" s="57">
        <v>618.04441999999995</v>
      </c>
    </row>
    <row r="236" spans="1:46" x14ac:dyDescent="0.25">
      <c r="A236" s="65">
        <v>2021</v>
      </c>
      <c r="B236" s="65">
        <v>12</v>
      </c>
      <c r="C236" s="75">
        <v>10</v>
      </c>
      <c r="D236" s="64">
        <v>19</v>
      </c>
      <c r="E236" s="5">
        <v>618.04441999999995</v>
      </c>
      <c r="F236" s="57">
        <v>618.04441999999995</v>
      </c>
      <c r="G236" s="57">
        <v>618.04441999999995</v>
      </c>
      <c r="H236" s="57">
        <v>618.04441999999995</v>
      </c>
      <c r="I236" s="57">
        <v>618.04441999999995</v>
      </c>
      <c r="J236" s="57">
        <v>618.04441999999995</v>
      </c>
      <c r="K236" s="57">
        <v>618.04441999999995</v>
      </c>
      <c r="L236" s="57">
        <v>618.04441999999995</v>
      </c>
      <c r="M236" s="57">
        <v>618.04441999999995</v>
      </c>
      <c r="N236" s="57">
        <v>618.04441999999995</v>
      </c>
      <c r="O236" s="57">
        <v>618.04441999999995</v>
      </c>
      <c r="P236" s="57">
        <v>618.04441999999995</v>
      </c>
      <c r="Q236" s="57">
        <v>618.04441999999995</v>
      </c>
      <c r="R236" s="57">
        <v>618.04441999999995</v>
      </c>
      <c r="S236" s="57">
        <v>618.04441999999995</v>
      </c>
      <c r="T236" s="57">
        <v>618.04441999999995</v>
      </c>
      <c r="U236" s="57">
        <v>618.04441999999995</v>
      </c>
      <c r="V236" s="57">
        <v>618.04441999999995</v>
      </c>
      <c r="W236" s="57">
        <v>618.04441999999995</v>
      </c>
      <c r="X236" s="57">
        <v>618.04441999999995</v>
      </c>
      <c r="Y236" s="57">
        <v>618.04441999999995</v>
      </c>
      <c r="Z236" s="57">
        <v>618.04441999999995</v>
      </c>
      <c r="AA236" s="57">
        <v>618.04441999999995</v>
      </c>
      <c r="AB236" s="57">
        <v>618.04441999999995</v>
      </c>
      <c r="AC236" s="57">
        <v>618.04441999999995</v>
      </c>
      <c r="AD236" s="57">
        <v>618.04441999999995</v>
      </c>
      <c r="AE236" s="57">
        <v>618.04441999999995</v>
      </c>
      <c r="AF236" s="57">
        <v>618.04441999999995</v>
      </c>
      <c r="AG236" s="57">
        <v>618.04441999999995</v>
      </c>
      <c r="AH236" s="57">
        <v>618.04441999999995</v>
      </c>
      <c r="AI236" s="57">
        <v>618.04441999999995</v>
      </c>
      <c r="AJ236" s="57">
        <v>618.04441999999995</v>
      </c>
      <c r="AK236" s="57">
        <v>618.04441999999995</v>
      </c>
      <c r="AL236" s="57">
        <v>618.04441999999995</v>
      </c>
      <c r="AM236" s="57">
        <v>618.04441999999995</v>
      </c>
      <c r="AN236" s="57">
        <v>618.04441999999995</v>
      </c>
      <c r="AO236" s="57">
        <v>618.04441999999995</v>
      </c>
      <c r="AP236" s="57">
        <v>618.04441999999995</v>
      </c>
      <c r="AQ236" s="57">
        <v>618.04441999999995</v>
      </c>
      <c r="AR236" s="57">
        <v>618.04441999999995</v>
      </c>
      <c r="AS236" s="57">
        <v>618.04441999999995</v>
      </c>
      <c r="AT236" s="57">
        <v>618.04441999999995</v>
      </c>
    </row>
    <row r="237" spans="1:46" x14ac:dyDescent="0.25">
      <c r="A237" s="65">
        <v>2021</v>
      </c>
      <c r="B237" s="65">
        <v>12</v>
      </c>
      <c r="C237" s="75">
        <v>10</v>
      </c>
      <c r="D237" s="64">
        <v>20</v>
      </c>
      <c r="E237" s="5">
        <v>618.04441999999995</v>
      </c>
      <c r="F237" s="57">
        <v>618.04441999999995</v>
      </c>
      <c r="G237" s="57">
        <v>618.04441999999995</v>
      </c>
      <c r="H237" s="57">
        <v>618.04441999999995</v>
      </c>
      <c r="I237" s="57">
        <v>618.04441999999995</v>
      </c>
      <c r="J237" s="57">
        <v>618.04441999999995</v>
      </c>
      <c r="K237" s="57">
        <v>618.04441999999995</v>
      </c>
      <c r="L237" s="57">
        <v>618.04441999999995</v>
      </c>
      <c r="M237" s="57">
        <v>618.04441999999995</v>
      </c>
      <c r="N237" s="57">
        <v>618.04441999999995</v>
      </c>
      <c r="O237" s="57">
        <v>618.04441999999995</v>
      </c>
      <c r="P237" s="57">
        <v>618.04441999999995</v>
      </c>
      <c r="Q237" s="57">
        <v>618.04441999999995</v>
      </c>
      <c r="R237" s="57">
        <v>618.04441999999995</v>
      </c>
      <c r="S237" s="57">
        <v>618.04441999999995</v>
      </c>
      <c r="T237" s="57">
        <v>618.04441999999995</v>
      </c>
      <c r="U237" s="57">
        <v>618.04441999999995</v>
      </c>
      <c r="V237" s="57">
        <v>618.04441999999995</v>
      </c>
      <c r="W237" s="57">
        <v>618.04441999999995</v>
      </c>
      <c r="X237" s="57">
        <v>618.04441999999995</v>
      </c>
      <c r="Y237" s="57">
        <v>618.04441999999995</v>
      </c>
      <c r="Z237" s="57">
        <v>618.04441999999995</v>
      </c>
      <c r="AA237" s="57">
        <v>618.04441999999995</v>
      </c>
      <c r="AB237" s="57">
        <v>618.04441999999995</v>
      </c>
      <c r="AC237" s="57">
        <v>618.04441999999995</v>
      </c>
      <c r="AD237" s="57">
        <v>618.04441999999995</v>
      </c>
      <c r="AE237" s="57">
        <v>618.04441999999995</v>
      </c>
      <c r="AF237" s="57">
        <v>618.04441999999995</v>
      </c>
      <c r="AG237" s="57">
        <v>618.04441999999995</v>
      </c>
      <c r="AH237" s="57">
        <v>618.04441999999995</v>
      </c>
      <c r="AI237" s="57">
        <v>618.04441999999995</v>
      </c>
      <c r="AJ237" s="57">
        <v>618.04441999999995</v>
      </c>
      <c r="AK237" s="57">
        <v>618.04441999999995</v>
      </c>
      <c r="AL237" s="57">
        <v>618.04441999999995</v>
      </c>
      <c r="AM237" s="57">
        <v>618.04441999999995</v>
      </c>
      <c r="AN237" s="57">
        <v>618.04441999999995</v>
      </c>
      <c r="AO237" s="57">
        <v>618.04441999999995</v>
      </c>
      <c r="AP237" s="57">
        <v>618.04441999999995</v>
      </c>
      <c r="AQ237" s="57">
        <v>618.04441999999995</v>
      </c>
      <c r="AR237" s="57">
        <v>618.04441999999995</v>
      </c>
      <c r="AS237" s="57">
        <v>618.04441999999995</v>
      </c>
      <c r="AT237" s="57">
        <v>618.04441999999995</v>
      </c>
    </row>
    <row r="238" spans="1:46" x14ac:dyDescent="0.25">
      <c r="A238" s="65">
        <v>2021</v>
      </c>
      <c r="B238" s="65">
        <v>12</v>
      </c>
      <c r="C238" s="75">
        <v>10</v>
      </c>
      <c r="D238" s="64">
        <v>21</v>
      </c>
      <c r="E238" s="5">
        <v>618.04441999999995</v>
      </c>
      <c r="F238" s="57">
        <v>618.04441999999995</v>
      </c>
      <c r="G238" s="57">
        <v>618.04441999999995</v>
      </c>
      <c r="H238" s="57">
        <v>618.04441999999995</v>
      </c>
      <c r="I238" s="57">
        <v>618.04441999999995</v>
      </c>
      <c r="J238" s="57">
        <v>618.04441999999995</v>
      </c>
      <c r="K238" s="57">
        <v>618.04441999999995</v>
      </c>
      <c r="L238" s="57">
        <v>618.04441999999995</v>
      </c>
      <c r="M238" s="57">
        <v>618.04441999999995</v>
      </c>
      <c r="N238" s="57">
        <v>618.04441999999995</v>
      </c>
      <c r="O238" s="57">
        <v>618.04441999999995</v>
      </c>
      <c r="P238" s="57">
        <v>618.04441999999995</v>
      </c>
      <c r="Q238" s="57">
        <v>618.04441999999995</v>
      </c>
      <c r="R238" s="57">
        <v>618.04441999999995</v>
      </c>
      <c r="S238" s="57">
        <v>618.04441999999995</v>
      </c>
      <c r="T238" s="57">
        <v>618.04441999999995</v>
      </c>
      <c r="U238" s="57">
        <v>618.04441999999995</v>
      </c>
      <c r="V238" s="57">
        <v>618.04441999999995</v>
      </c>
      <c r="W238" s="57">
        <v>618.04441999999995</v>
      </c>
      <c r="X238" s="57">
        <v>618.04441999999995</v>
      </c>
      <c r="Y238" s="57">
        <v>618.04441999999995</v>
      </c>
      <c r="Z238" s="57">
        <v>618.04441999999995</v>
      </c>
      <c r="AA238" s="57">
        <v>618.04441999999995</v>
      </c>
      <c r="AB238" s="57">
        <v>618.04441999999995</v>
      </c>
      <c r="AC238" s="57">
        <v>618.04441999999995</v>
      </c>
      <c r="AD238" s="57">
        <v>618.04441999999995</v>
      </c>
      <c r="AE238" s="57">
        <v>618.04441999999995</v>
      </c>
      <c r="AF238" s="57">
        <v>618.04441999999995</v>
      </c>
      <c r="AG238" s="57">
        <v>618.04441999999995</v>
      </c>
      <c r="AH238" s="57">
        <v>618.04441999999995</v>
      </c>
      <c r="AI238" s="57">
        <v>618.04441999999995</v>
      </c>
      <c r="AJ238" s="57">
        <v>618.04441999999995</v>
      </c>
      <c r="AK238" s="57">
        <v>618.04441999999995</v>
      </c>
      <c r="AL238" s="57">
        <v>618.04441999999995</v>
      </c>
      <c r="AM238" s="57">
        <v>618.04441999999995</v>
      </c>
      <c r="AN238" s="57">
        <v>618.04441999999995</v>
      </c>
      <c r="AO238" s="57">
        <v>618.04441999999995</v>
      </c>
      <c r="AP238" s="57">
        <v>618.04441999999995</v>
      </c>
      <c r="AQ238" s="57">
        <v>618.04441999999995</v>
      </c>
      <c r="AR238" s="57">
        <v>618.04441999999995</v>
      </c>
      <c r="AS238" s="57">
        <v>618.04441999999995</v>
      </c>
      <c r="AT238" s="57">
        <v>618.04441999999995</v>
      </c>
    </row>
    <row r="239" spans="1:46" x14ac:dyDescent="0.25">
      <c r="A239" s="65">
        <v>2021</v>
      </c>
      <c r="B239" s="65">
        <v>12</v>
      </c>
      <c r="C239" s="75">
        <v>10</v>
      </c>
      <c r="D239" s="64">
        <v>22</v>
      </c>
      <c r="E239" s="5">
        <v>618.04441999999995</v>
      </c>
      <c r="F239" s="57">
        <v>618.04441999999995</v>
      </c>
      <c r="G239" s="57">
        <v>618.04441999999995</v>
      </c>
      <c r="H239" s="57">
        <v>618.04441999999995</v>
      </c>
      <c r="I239" s="57">
        <v>618.04441999999995</v>
      </c>
      <c r="J239" s="57">
        <v>618.04441999999995</v>
      </c>
      <c r="K239" s="57">
        <v>618.04441999999995</v>
      </c>
      <c r="L239" s="57">
        <v>618.04441999999995</v>
      </c>
      <c r="M239" s="57">
        <v>618.04441999999995</v>
      </c>
      <c r="N239" s="57">
        <v>618.04441999999995</v>
      </c>
      <c r="O239" s="57">
        <v>618.04441999999995</v>
      </c>
      <c r="P239" s="57">
        <v>618.04441999999995</v>
      </c>
      <c r="Q239" s="57">
        <v>618.04441999999995</v>
      </c>
      <c r="R239" s="57">
        <v>618.04441999999995</v>
      </c>
      <c r="S239" s="57">
        <v>618.04441999999995</v>
      </c>
      <c r="T239" s="57">
        <v>618.04441999999995</v>
      </c>
      <c r="U239" s="57">
        <v>618.04441999999995</v>
      </c>
      <c r="V239" s="57">
        <v>618.04441999999995</v>
      </c>
      <c r="W239" s="57">
        <v>618.04441999999995</v>
      </c>
      <c r="X239" s="57">
        <v>618.04441999999995</v>
      </c>
      <c r="Y239" s="57">
        <v>618.04441999999995</v>
      </c>
      <c r="Z239" s="57">
        <v>618.04441999999995</v>
      </c>
      <c r="AA239" s="57">
        <v>618.04441999999995</v>
      </c>
      <c r="AB239" s="57">
        <v>618.04441999999995</v>
      </c>
      <c r="AC239" s="57">
        <v>618.04441999999995</v>
      </c>
      <c r="AD239" s="57">
        <v>618.04441999999995</v>
      </c>
      <c r="AE239" s="57">
        <v>618.04441999999995</v>
      </c>
      <c r="AF239" s="57">
        <v>618.04441999999995</v>
      </c>
      <c r="AG239" s="57">
        <v>618.04441999999995</v>
      </c>
      <c r="AH239" s="57">
        <v>618.04441999999995</v>
      </c>
      <c r="AI239" s="57">
        <v>618.04441999999995</v>
      </c>
      <c r="AJ239" s="57">
        <v>618.04441999999995</v>
      </c>
      <c r="AK239" s="57">
        <v>618.04441999999995</v>
      </c>
      <c r="AL239" s="57">
        <v>618.04441999999995</v>
      </c>
      <c r="AM239" s="57">
        <v>618.04441999999995</v>
      </c>
      <c r="AN239" s="57">
        <v>618.04441999999995</v>
      </c>
      <c r="AO239" s="57">
        <v>618.04441999999995</v>
      </c>
      <c r="AP239" s="57">
        <v>618.04441999999995</v>
      </c>
      <c r="AQ239" s="57">
        <v>618.04441999999995</v>
      </c>
      <c r="AR239" s="57">
        <v>618.04441999999995</v>
      </c>
      <c r="AS239" s="57">
        <v>618.04441999999995</v>
      </c>
      <c r="AT239" s="57">
        <v>618.04441999999995</v>
      </c>
    </row>
    <row r="240" spans="1:46" x14ac:dyDescent="0.25">
      <c r="A240" s="65">
        <v>2021</v>
      </c>
      <c r="B240" s="65">
        <v>12</v>
      </c>
      <c r="C240" s="75">
        <v>10</v>
      </c>
      <c r="D240" s="64">
        <v>23</v>
      </c>
      <c r="E240" s="5">
        <v>618.04441999999995</v>
      </c>
      <c r="F240" s="57">
        <v>618.04441999999995</v>
      </c>
      <c r="G240" s="57">
        <v>618.04441999999995</v>
      </c>
      <c r="H240" s="57">
        <v>618.04441999999995</v>
      </c>
      <c r="I240" s="57">
        <v>618.04441999999995</v>
      </c>
      <c r="J240" s="57">
        <v>618.04441999999995</v>
      </c>
      <c r="K240" s="57">
        <v>618.04441999999995</v>
      </c>
      <c r="L240" s="57">
        <v>618.04441999999995</v>
      </c>
      <c r="M240" s="57">
        <v>618.04441999999995</v>
      </c>
      <c r="N240" s="57">
        <v>618.04441999999995</v>
      </c>
      <c r="O240" s="57">
        <v>618.04441999999995</v>
      </c>
      <c r="P240" s="57">
        <v>618.04441999999995</v>
      </c>
      <c r="Q240" s="57">
        <v>618.04441999999995</v>
      </c>
      <c r="R240" s="57">
        <v>618.04441999999995</v>
      </c>
      <c r="S240" s="57">
        <v>618.04441999999995</v>
      </c>
      <c r="T240" s="57">
        <v>618.04441999999995</v>
      </c>
      <c r="U240" s="57">
        <v>618.04441999999995</v>
      </c>
      <c r="V240" s="57">
        <v>618.04441999999995</v>
      </c>
      <c r="W240" s="57">
        <v>618.04441999999995</v>
      </c>
      <c r="X240" s="57">
        <v>618.04441999999995</v>
      </c>
      <c r="Y240" s="57">
        <v>618.04441999999995</v>
      </c>
      <c r="Z240" s="57">
        <v>618.04441999999995</v>
      </c>
      <c r="AA240" s="57">
        <v>618.04441999999995</v>
      </c>
      <c r="AB240" s="57">
        <v>618.04441999999995</v>
      </c>
      <c r="AC240" s="57">
        <v>618.04441999999995</v>
      </c>
      <c r="AD240" s="57">
        <v>618.04441999999995</v>
      </c>
      <c r="AE240" s="57">
        <v>618.04441999999995</v>
      </c>
      <c r="AF240" s="57">
        <v>618.04441999999995</v>
      </c>
      <c r="AG240" s="57">
        <v>618.04441999999995</v>
      </c>
      <c r="AH240" s="57">
        <v>618.04441999999995</v>
      </c>
      <c r="AI240" s="57">
        <v>618.04441999999995</v>
      </c>
      <c r="AJ240" s="57">
        <v>618.04441999999995</v>
      </c>
      <c r="AK240" s="57">
        <v>618.04441999999995</v>
      </c>
      <c r="AL240" s="57">
        <v>618.04441999999995</v>
      </c>
      <c r="AM240" s="57">
        <v>618.04441999999995</v>
      </c>
      <c r="AN240" s="57">
        <v>618.04441999999995</v>
      </c>
      <c r="AO240" s="57">
        <v>618.04441999999995</v>
      </c>
      <c r="AP240" s="57">
        <v>618.04441999999995</v>
      </c>
      <c r="AQ240" s="57">
        <v>618.04441999999995</v>
      </c>
      <c r="AR240" s="57">
        <v>618.04441999999995</v>
      </c>
      <c r="AS240" s="57">
        <v>618.04441999999995</v>
      </c>
      <c r="AT240" s="57">
        <v>618.04441999999995</v>
      </c>
    </row>
    <row r="241" spans="1:46" x14ac:dyDescent="0.25">
      <c r="A241" s="65">
        <v>2021</v>
      </c>
      <c r="B241" s="65">
        <v>12</v>
      </c>
      <c r="C241" s="75">
        <v>10</v>
      </c>
      <c r="D241" s="64">
        <v>24</v>
      </c>
      <c r="E241" s="5">
        <v>618.04441999999995</v>
      </c>
      <c r="F241" s="57">
        <v>618.04441999999995</v>
      </c>
      <c r="G241" s="57">
        <v>618.04441999999995</v>
      </c>
      <c r="H241" s="57">
        <v>618.04441999999995</v>
      </c>
      <c r="I241" s="57">
        <v>618.04441999999995</v>
      </c>
      <c r="J241" s="57">
        <v>618.04441999999995</v>
      </c>
      <c r="K241" s="57">
        <v>618.04441999999995</v>
      </c>
      <c r="L241" s="57">
        <v>618.04441999999995</v>
      </c>
      <c r="M241" s="57">
        <v>618.04441999999995</v>
      </c>
      <c r="N241" s="57">
        <v>618.04441999999995</v>
      </c>
      <c r="O241" s="57">
        <v>618.04441999999995</v>
      </c>
      <c r="P241" s="57">
        <v>618.04441999999995</v>
      </c>
      <c r="Q241" s="57">
        <v>618.04441999999995</v>
      </c>
      <c r="R241" s="57">
        <v>618.04441999999995</v>
      </c>
      <c r="S241" s="57">
        <v>618.04441999999995</v>
      </c>
      <c r="T241" s="57">
        <v>618.04441999999995</v>
      </c>
      <c r="U241" s="57">
        <v>618.04441999999995</v>
      </c>
      <c r="V241" s="57">
        <v>618.04441999999995</v>
      </c>
      <c r="W241" s="57">
        <v>618.04441999999995</v>
      </c>
      <c r="X241" s="57">
        <v>618.04441999999995</v>
      </c>
      <c r="Y241" s="57">
        <v>618.04441999999995</v>
      </c>
      <c r="Z241" s="57">
        <v>618.04441999999995</v>
      </c>
      <c r="AA241" s="57">
        <v>618.04441999999995</v>
      </c>
      <c r="AB241" s="57">
        <v>618.04441999999995</v>
      </c>
      <c r="AC241" s="57">
        <v>618.04441999999995</v>
      </c>
      <c r="AD241" s="57">
        <v>618.04441999999995</v>
      </c>
      <c r="AE241" s="57">
        <v>618.04441999999995</v>
      </c>
      <c r="AF241" s="57">
        <v>618.04441999999995</v>
      </c>
      <c r="AG241" s="57">
        <v>618.04441999999995</v>
      </c>
      <c r="AH241" s="57">
        <v>618.04441999999995</v>
      </c>
      <c r="AI241" s="57">
        <v>618.04441999999995</v>
      </c>
      <c r="AJ241" s="57">
        <v>618.04441999999995</v>
      </c>
      <c r="AK241" s="57">
        <v>618.04441999999995</v>
      </c>
      <c r="AL241" s="57">
        <v>618.04441999999995</v>
      </c>
      <c r="AM241" s="57">
        <v>618.04441999999995</v>
      </c>
      <c r="AN241" s="57">
        <v>618.04441999999995</v>
      </c>
      <c r="AO241" s="57">
        <v>618.04441999999995</v>
      </c>
      <c r="AP241" s="57">
        <v>618.04441999999995</v>
      </c>
      <c r="AQ241" s="57">
        <v>618.04441999999995</v>
      </c>
      <c r="AR241" s="57">
        <v>618.04441999999995</v>
      </c>
      <c r="AS241" s="57">
        <v>618.04441999999995</v>
      </c>
      <c r="AT241" s="57">
        <v>618.04441999999995</v>
      </c>
    </row>
    <row r="242" spans="1:46" x14ac:dyDescent="0.25">
      <c r="A242" s="65">
        <v>2021</v>
      </c>
      <c r="B242" s="65">
        <v>12</v>
      </c>
      <c r="C242" s="75">
        <v>11</v>
      </c>
      <c r="D242" s="64">
        <v>1</v>
      </c>
      <c r="E242" s="5">
        <v>618.04441999999995</v>
      </c>
      <c r="F242" s="57">
        <v>618.04441999999995</v>
      </c>
      <c r="G242" s="57">
        <v>618.04441999999995</v>
      </c>
      <c r="H242" s="57">
        <v>618.04441999999995</v>
      </c>
      <c r="I242" s="57">
        <v>618.04441999999995</v>
      </c>
      <c r="J242" s="57">
        <v>618.04441999999995</v>
      </c>
      <c r="K242" s="57">
        <v>618.04441999999995</v>
      </c>
      <c r="L242" s="57">
        <v>618.04441999999995</v>
      </c>
      <c r="M242" s="57">
        <v>618.04441999999995</v>
      </c>
      <c r="N242" s="57">
        <v>618.04441999999995</v>
      </c>
      <c r="O242" s="57">
        <v>618.04441999999995</v>
      </c>
      <c r="P242" s="57">
        <v>618.04441999999995</v>
      </c>
      <c r="Q242" s="57">
        <v>618.04441999999995</v>
      </c>
      <c r="R242" s="57">
        <v>618.04441999999995</v>
      </c>
      <c r="S242" s="57">
        <v>618.04441999999995</v>
      </c>
      <c r="T242" s="57">
        <v>618.04441999999995</v>
      </c>
      <c r="U242" s="57">
        <v>618.04441999999995</v>
      </c>
      <c r="V242" s="57">
        <v>618.04441999999995</v>
      </c>
      <c r="W242" s="57">
        <v>618.04441999999995</v>
      </c>
      <c r="X242" s="57">
        <v>618.04441999999995</v>
      </c>
      <c r="Y242" s="57">
        <v>618.04441999999995</v>
      </c>
      <c r="Z242" s="57">
        <v>618.04441999999995</v>
      </c>
      <c r="AA242" s="57">
        <v>618.04441999999995</v>
      </c>
      <c r="AB242" s="57">
        <v>618.04441999999995</v>
      </c>
      <c r="AC242" s="57">
        <v>618.04441999999995</v>
      </c>
      <c r="AD242" s="57">
        <v>618.04441999999995</v>
      </c>
      <c r="AE242" s="57">
        <v>618.04441999999995</v>
      </c>
      <c r="AF242" s="57">
        <v>618.04441999999995</v>
      </c>
      <c r="AG242" s="57">
        <v>618.04441999999995</v>
      </c>
      <c r="AH242" s="57">
        <v>618.04441999999995</v>
      </c>
      <c r="AI242" s="57">
        <v>618.04441999999995</v>
      </c>
      <c r="AJ242" s="57">
        <v>618.04441999999995</v>
      </c>
      <c r="AK242" s="57">
        <v>618.04441999999995</v>
      </c>
      <c r="AL242" s="57">
        <v>618.04441999999995</v>
      </c>
      <c r="AM242" s="57">
        <v>618.04441999999995</v>
      </c>
      <c r="AN242" s="57">
        <v>618.04441999999995</v>
      </c>
      <c r="AO242" s="57">
        <v>618.04441999999995</v>
      </c>
      <c r="AP242" s="57">
        <v>618.04441999999995</v>
      </c>
      <c r="AQ242" s="57">
        <v>618.04441999999995</v>
      </c>
      <c r="AR242" s="57">
        <v>618.04441999999995</v>
      </c>
      <c r="AS242" s="57">
        <v>618.04441999999995</v>
      </c>
      <c r="AT242" s="57">
        <v>618.04441999999995</v>
      </c>
    </row>
    <row r="243" spans="1:46" x14ac:dyDescent="0.25">
      <c r="A243" s="65">
        <v>2021</v>
      </c>
      <c r="B243" s="65">
        <v>12</v>
      </c>
      <c r="C243" s="75">
        <v>11</v>
      </c>
      <c r="D243" s="64">
        <v>2</v>
      </c>
      <c r="E243" s="5">
        <v>618.04441999999995</v>
      </c>
      <c r="F243" s="57">
        <v>618.04441999999995</v>
      </c>
      <c r="G243" s="57">
        <v>618.04441999999995</v>
      </c>
      <c r="H243" s="57">
        <v>618.04441999999995</v>
      </c>
      <c r="I243" s="57">
        <v>618.04441999999995</v>
      </c>
      <c r="J243" s="57">
        <v>618.04441999999995</v>
      </c>
      <c r="K243" s="57">
        <v>618.04441999999995</v>
      </c>
      <c r="L243" s="57">
        <v>618.04441999999995</v>
      </c>
      <c r="M243" s="57">
        <v>618.04441999999995</v>
      </c>
      <c r="N243" s="57">
        <v>618.04441999999995</v>
      </c>
      <c r="O243" s="57">
        <v>618.04441999999995</v>
      </c>
      <c r="P243" s="57">
        <v>618.04441999999995</v>
      </c>
      <c r="Q243" s="57">
        <v>618.04441999999995</v>
      </c>
      <c r="R243" s="57">
        <v>618.04441999999995</v>
      </c>
      <c r="S243" s="57">
        <v>618.04441999999995</v>
      </c>
      <c r="T243" s="57">
        <v>618.04441999999995</v>
      </c>
      <c r="U243" s="57">
        <v>618.04441999999995</v>
      </c>
      <c r="V243" s="57">
        <v>618.04441999999995</v>
      </c>
      <c r="W243" s="57">
        <v>618.04441999999995</v>
      </c>
      <c r="X243" s="57">
        <v>618.04441999999995</v>
      </c>
      <c r="Y243" s="57">
        <v>618.04441999999995</v>
      </c>
      <c r="Z243" s="57">
        <v>618.04441999999995</v>
      </c>
      <c r="AA243" s="57">
        <v>618.04441999999995</v>
      </c>
      <c r="AB243" s="57">
        <v>618.04441999999995</v>
      </c>
      <c r="AC243" s="57">
        <v>618.04441999999995</v>
      </c>
      <c r="AD243" s="57">
        <v>618.04441999999995</v>
      </c>
      <c r="AE243" s="57">
        <v>618.04441999999995</v>
      </c>
      <c r="AF243" s="57">
        <v>618.04441999999995</v>
      </c>
      <c r="AG243" s="57">
        <v>618.04441999999995</v>
      </c>
      <c r="AH243" s="57">
        <v>618.04441999999995</v>
      </c>
      <c r="AI243" s="57">
        <v>618.04441999999995</v>
      </c>
      <c r="AJ243" s="57">
        <v>618.04441999999995</v>
      </c>
      <c r="AK243" s="57">
        <v>618.04441999999995</v>
      </c>
      <c r="AL243" s="57">
        <v>618.04441999999995</v>
      </c>
      <c r="AM243" s="57">
        <v>618.04441999999995</v>
      </c>
      <c r="AN243" s="57">
        <v>618.04441999999995</v>
      </c>
      <c r="AO243" s="57">
        <v>618.04441999999995</v>
      </c>
      <c r="AP243" s="57">
        <v>618.04441999999995</v>
      </c>
      <c r="AQ243" s="57">
        <v>618.04441999999995</v>
      </c>
      <c r="AR243" s="57">
        <v>618.04441999999995</v>
      </c>
      <c r="AS243" s="57">
        <v>618.04441999999995</v>
      </c>
      <c r="AT243" s="57">
        <v>618.04441999999995</v>
      </c>
    </row>
    <row r="244" spans="1:46" x14ac:dyDescent="0.25">
      <c r="A244" s="65">
        <v>2021</v>
      </c>
      <c r="B244" s="65">
        <v>12</v>
      </c>
      <c r="C244" s="75">
        <v>11</v>
      </c>
      <c r="D244" s="64">
        <v>3</v>
      </c>
      <c r="E244" s="5">
        <v>618.04441999999995</v>
      </c>
      <c r="F244" s="57">
        <v>618.04441999999995</v>
      </c>
      <c r="G244" s="57">
        <v>618.04441999999995</v>
      </c>
      <c r="H244" s="57">
        <v>618.04441999999995</v>
      </c>
      <c r="I244" s="57">
        <v>618.04441999999995</v>
      </c>
      <c r="J244" s="57">
        <v>618.04441999999995</v>
      </c>
      <c r="K244" s="57">
        <v>618.04441999999995</v>
      </c>
      <c r="L244" s="57">
        <v>618.04441999999995</v>
      </c>
      <c r="M244" s="57">
        <v>618.04441999999995</v>
      </c>
      <c r="N244" s="57">
        <v>618.04441999999995</v>
      </c>
      <c r="O244" s="57">
        <v>618.04441999999995</v>
      </c>
      <c r="P244" s="57">
        <v>618.04441999999995</v>
      </c>
      <c r="Q244" s="57">
        <v>618.04441999999995</v>
      </c>
      <c r="R244" s="57">
        <v>618.04441999999995</v>
      </c>
      <c r="S244" s="57">
        <v>618.04441999999995</v>
      </c>
      <c r="T244" s="57">
        <v>618.04441999999995</v>
      </c>
      <c r="U244" s="57">
        <v>618.04441999999995</v>
      </c>
      <c r="V244" s="57">
        <v>618.04441999999995</v>
      </c>
      <c r="W244" s="57">
        <v>618.04441999999995</v>
      </c>
      <c r="X244" s="57">
        <v>618.04441999999995</v>
      </c>
      <c r="Y244" s="57">
        <v>618.04441999999995</v>
      </c>
      <c r="Z244" s="57">
        <v>618.04441999999995</v>
      </c>
      <c r="AA244" s="57">
        <v>618.04441999999995</v>
      </c>
      <c r="AB244" s="57">
        <v>618.04441999999995</v>
      </c>
      <c r="AC244" s="57">
        <v>618.04441999999995</v>
      </c>
      <c r="AD244" s="57">
        <v>618.04441999999995</v>
      </c>
      <c r="AE244" s="57">
        <v>618.04441999999995</v>
      </c>
      <c r="AF244" s="57">
        <v>618.04441999999995</v>
      </c>
      <c r="AG244" s="57">
        <v>618.04441999999995</v>
      </c>
      <c r="AH244" s="57">
        <v>618.04441999999995</v>
      </c>
      <c r="AI244" s="57">
        <v>618.04441999999995</v>
      </c>
      <c r="AJ244" s="57">
        <v>618.04441999999995</v>
      </c>
      <c r="AK244" s="57">
        <v>618.04441999999995</v>
      </c>
      <c r="AL244" s="57">
        <v>618.04441999999995</v>
      </c>
      <c r="AM244" s="57">
        <v>618.04441999999995</v>
      </c>
      <c r="AN244" s="57">
        <v>618.04441999999995</v>
      </c>
      <c r="AO244" s="57">
        <v>618.04441999999995</v>
      </c>
      <c r="AP244" s="57">
        <v>618.04441999999995</v>
      </c>
      <c r="AQ244" s="57">
        <v>618.04441999999995</v>
      </c>
      <c r="AR244" s="57">
        <v>618.04441999999995</v>
      </c>
      <c r="AS244" s="57">
        <v>618.04441999999995</v>
      </c>
      <c r="AT244" s="57">
        <v>618.04441999999995</v>
      </c>
    </row>
    <row r="245" spans="1:46" x14ac:dyDescent="0.25">
      <c r="A245" s="65">
        <v>2021</v>
      </c>
      <c r="B245" s="65">
        <v>12</v>
      </c>
      <c r="C245" s="75">
        <v>11</v>
      </c>
      <c r="D245" s="64">
        <v>4</v>
      </c>
      <c r="E245" s="5">
        <v>618.04441999999995</v>
      </c>
      <c r="F245" s="57">
        <v>618.04441999999995</v>
      </c>
      <c r="G245" s="57">
        <v>618.04441999999995</v>
      </c>
      <c r="H245" s="57">
        <v>618.04441999999995</v>
      </c>
      <c r="I245" s="57">
        <v>618.04441999999995</v>
      </c>
      <c r="J245" s="57">
        <v>618.04441999999995</v>
      </c>
      <c r="K245" s="57">
        <v>618.04441999999995</v>
      </c>
      <c r="L245" s="57">
        <v>618.04441999999995</v>
      </c>
      <c r="M245" s="57">
        <v>618.04441999999995</v>
      </c>
      <c r="N245" s="57">
        <v>618.04441999999995</v>
      </c>
      <c r="O245" s="57">
        <v>618.04441999999995</v>
      </c>
      <c r="P245" s="57">
        <v>618.04441999999995</v>
      </c>
      <c r="Q245" s="57">
        <v>618.04441999999995</v>
      </c>
      <c r="R245" s="57">
        <v>618.04441999999995</v>
      </c>
      <c r="S245" s="57">
        <v>618.04441999999995</v>
      </c>
      <c r="T245" s="57">
        <v>618.04441999999995</v>
      </c>
      <c r="U245" s="57">
        <v>618.04441999999995</v>
      </c>
      <c r="V245" s="57">
        <v>618.04441999999995</v>
      </c>
      <c r="W245" s="57">
        <v>618.04441999999995</v>
      </c>
      <c r="X245" s="57">
        <v>618.04441999999995</v>
      </c>
      <c r="Y245" s="57">
        <v>618.04441999999995</v>
      </c>
      <c r="Z245" s="57">
        <v>618.04441999999995</v>
      </c>
      <c r="AA245" s="57">
        <v>618.04441999999995</v>
      </c>
      <c r="AB245" s="57">
        <v>618.04441999999995</v>
      </c>
      <c r="AC245" s="57">
        <v>618.04441999999995</v>
      </c>
      <c r="AD245" s="57">
        <v>618.04441999999995</v>
      </c>
      <c r="AE245" s="57">
        <v>618.04441999999995</v>
      </c>
      <c r="AF245" s="57">
        <v>618.04441999999995</v>
      </c>
      <c r="AG245" s="57">
        <v>618.04441999999995</v>
      </c>
      <c r="AH245" s="57">
        <v>618.04441999999995</v>
      </c>
      <c r="AI245" s="57">
        <v>618.04441999999995</v>
      </c>
      <c r="AJ245" s="57">
        <v>618.04441999999995</v>
      </c>
      <c r="AK245" s="57">
        <v>618.04441999999995</v>
      </c>
      <c r="AL245" s="57">
        <v>618.04441999999995</v>
      </c>
      <c r="AM245" s="57">
        <v>618.04441999999995</v>
      </c>
      <c r="AN245" s="57">
        <v>618.04441999999995</v>
      </c>
      <c r="AO245" s="57">
        <v>618.04441999999995</v>
      </c>
      <c r="AP245" s="57">
        <v>618.04441999999995</v>
      </c>
      <c r="AQ245" s="57">
        <v>618.04441999999995</v>
      </c>
      <c r="AR245" s="57">
        <v>618.04441999999995</v>
      </c>
      <c r="AS245" s="57">
        <v>618.04441999999995</v>
      </c>
      <c r="AT245" s="57">
        <v>618.04441999999995</v>
      </c>
    </row>
    <row r="246" spans="1:46" x14ac:dyDescent="0.25">
      <c r="A246" s="65">
        <v>2021</v>
      </c>
      <c r="B246" s="65">
        <v>12</v>
      </c>
      <c r="C246" s="75">
        <v>11</v>
      </c>
      <c r="D246" s="64">
        <v>5</v>
      </c>
      <c r="E246" s="5">
        <v>618.04441999999995</v>
      </c>
      <c r="F246" s="57">
        <v>618.04441999999995</v>
      </c>
      <c r="G246" s="57">
        <v>618.04441999999995</v>
      </c>
      <c r="H246" s="57">
        <v>618.04441999999995</v>
      </c>
      <c r="I246" s="57">
        <v>618.04441999999995</v>
      </c>
      <c r="J246" s="57">
        <v>618.04441999999995</v>
      </c>
      <c r="K246" s="57">
        <v>618.04441999999995</v>
      </c>
      <c r="L246" s="57">
        <v>618.04441999999995</v>
      </c>
      <c r="M246" s="57">
        <v>618.04441999999995</v>
      </c>
      <c r="N246" s="57">
        <v>618.04441999999995</v>
      </c>
      <c r="O246" s="57">
        <v>618.04441999999995</v>
      </c>
      <c r="P246" s="57">
        <v>618.04441999999995</v>
      </c>
      <c r="Q246" s="57">
        <v>618.04441999999995</v>
      </c>
      <c r="R246" s="57">
        <v>618.04441999999995</v>
      </c>
      <c r="S246" s="57">
        <v>618.04441999999995</v>
      </c>
      <c r="T246" s="57">
        <v>618.04441999999995</v>
      </c>
      <c r="U246" s="57">
        <v>618.04441999999995</v>
      </c>
      <c r="V246" s="57">
        <v>618.04441999999995</v>
      </c>
      <c r="W246" s="57">
        <v>618.04441999999995</v>
      </c>
      <c r="X246" s="57">
        <v>618.04441999999995</v>
      </c>
      <c r="Y246" s="57">
        <v>618.04441999999995</v>
      </c>
      <c r="Z246" s="57">
        <v>618.04441999999995</v>
      </c>
      <c r="AA246" s="57">
        <v>618.04441999999995</v>
      </c>
      <c r="AB246" s="57">
        <v>618.04441999999995</v>
      </c>
      <c r="AC246" s="57">
        <v>618.04441999999995</v>
      </c>
      <c r="AD246" s="57">
        <v>618.04441999999995</v>
      </c>
      <c r="AE246" s="57">
        <v>618.04441999999995</v>
      </c>
      <c r="AF246" s="57">
        <v>618.04441999999995</v>
      </c>
      <c r="AG246" s="57">
        <v>618.04441999999995</v>
      </c>
      <c r="AH246" s="57">
        <v>618.04441999999995</v>
      </c>
      <c r="AI246" s="57">
        <v>618.04441999999995</v>
      </c>
      <c r="AJ246" s="57">
        <v>618.04441999999995</v>
      </c>
      <c r="AK246" s="57">
        <v>618.04441999999995</v>
      </c>
      <c r="AL246" s="57">
        <v>618.04441999999995</v>
      </c>
      <c r="AM246" s="57">
        <v>618.04441999999995</v>
      </c>
      <c r="AN246" s="57">
        <v>618.04441999999995</v>
      </c>
      <c r="AO246" s="57">
        <v>618.04441999999995</v>
      </c>
      <c r="AP246" s="57">
        <v>618.04441999999995</v>
      </c>
      <c r="AQ246" s="57">
        <v>618.04441999999995</v>
      </c>
      <c r="AR246" s="57">
        <v>618.04441999999995</v>
      </c>
      <c r="AS246" s="57">
        <v>618.04441999999995</v>
      </c>
      <c r="AT246" s="57">
        <v>618.04441999999995</v>
      </c>
    </row>
    <row r="247" spans="1:46" x14ac:dyDescent="0.25">
      <c r="A247" s="65">
        <v>2021</v>
      </c>
      <c r="B247" s="65">
        <v>12</v>
      </c>
      <c r="C247" s="75">
        <v>11</v>
      </c>
      <c r="D247" s="64">
        <v>6</v>
      </c>
      <c r="E247" s="5">
        <v>618.04441999999995</v>
      </c>
      <c r="F247" s="57">
        <v>618.04441999999995</v>
      </c>
      <c r="G247" s="57">
        <v>618.04441999999995</v>
      </c>
      <c r="H247" s="57">
        <v>618.04441999999995</v>
      </c>
      <c r="I247" s="57">
        <v>618.04441999999995</v>
      </c>
      <c r="J247" s="57">
        <v>618.04441999999995</v>
      </c>
      <c r="K247" s="57">
        <v>618.04441999999995</v>
      </c>
      <c r="L247" s="57">
        <v>618.04441999999995</v>
      </c>
      <c r="M247" s="57">
        <v>618.04441999999995</v>
      </c>
      <c r="N247" s="57">
        <v>618.04441999999995</v>
      </c>
      <c r="O247" s="57">
        <v>618.04441999999995</v>
      </c>
      <c r="P247" s="57">
        <v>618.04441999999995</v>
      </c>
      <c r="Q247" s="57">
        <v>618.04441999999995</v>
      </c>
      <c r="R247" s="57">
        <v>618.04441999999995</v>
      </c>
      <c r="S247" s="57">
        <v>618.04441999999995</v>
      </c>
      <c r="T247" s="57">
        <v>618.04441999999995</v>
      </c>
      <c r="U247" s="57">
        <v>618.04441999999995</v>
      </c>
      <c r="V247" s="57">
        <v>618.04441999999995</v>
      </c>
      <c r="W247" s="57">
        <v>618.04441999999995</v>
      </c>
      <c r="X247" s="57">
        <v>618.04441999999995</v>
      </c>
      <c r="Y247" s="57">
        <v>618.04441999999995</v>
      </c>
      <c r="Z247" s="57">
        <v>618.04441999999995</v>
      </c>
      <c r="AA247" s="57">
        <v>618.04441999999995</v>
      </c>
      <c r="AB247" s="57">
        <v>618.04441999999995</v>
      </c>
      <c r="AC247" s="57">
        <v>618.04441999999995</v>
      </c>
      <c r="AD247" s="57">
        <v>618.04441999999995</v>
      </c>
      <c r="AE247" s="57">
        <v>618.04441999999995</v>
      </c>
      <c r="AF247" s="57">
        <v>618.04441999999995</v>
      </c>
      <c r="AG247" s="57">
        <v>618.04441999999995</v>
      </c>
      <c r="AH247" s="57">
        <v>618.04441999999995</v>
      </c>
      <c r="AI247" s="57">
        <v>618.04441999999995</v>
      </c>
      <c r="AJ247" s="57">
        <v>618.04441999999995</v>
      </c>
      <c r="AK247" s="57">
        <v>618.04441999999995</v>
      </c>
      <c r="AL247" s="57">
        <v>618.04441999999995</v>
      </c>
      <c r="AM247" s="57">
        <v>618.04441999999995</v>
      </c>
      <c r="AN247" s="57">
        <v>618.04441999999995</v>
      </c>
      <c r="AO247" s="57">
        <v>618.04441999999995</v>
      </c>
      <c r="AP247" s="57">
        <v>618.04441999999995</v>
      </c>
      <c r="AQ247" s="57">
        <v>618.04441999999995</v>
      </c>
      <c r="AR247" s="57">
        <v>618.04441999999995</v>
      </c>
      <c r="AS247" s="57">
        <v>618.04441999999995</v>
      </c>
      <c r="AT247" s="57">
        <v>618.04441999999995</v>
      </c>
    </row>
    <row r="248" spans="1:46" x14ac:dyDescent="0.25">
      <c r="A248" s="65">
        <v>2021</v>
      </c>
      <c r="B248" s="65">
        <v>12</v>
      </c>
      <c r="C248" s="75">
        <v>11</v>
      </c>
      <c r="D248" s="64">
        <v>7</v>
      </c>
      <c r="E248" s="5">
        <v>618.04441999999995</v>
      </c>
      <c r="F248" s="57">
        <v>618.04441999999995</v>
      </c>
      <c r="G248" s="57">
        <v>618.04441999999995</v>
      </c>
      <c r="H248" s="57">
        <v>618.04441999999995</v>
      </c>
      <c r="I248" s="57">
        <v>618.04441999999995</v>
      </c>
      <c r="J248" s="57">
        <v>618.04441999999995</v>
      </c>
      <c r="K248" s="57">
        <v>618.04441999999995</v>
      </c>
      <c r="L248" s="57">
        <v>618.04441999999995</v>
      </c>
      <c r="M248" s="57">
        <v>618.04441999999995</v>
      </c>
      <c r="N248" s="57">
        <v>618.04441999999995</v>
      </c>
      <c r="O248" s="57">
        <v>618.04441999999995</v>
      </c>
      <c r="P248" s="57">
        <v>618.04441999999995</v>
      </c>
      <c r="Q248" s="57">
        <v>618.04441999999995</v>
      </c>
      <c r="R248" s="57">
        <v>618.04441999999995</v>
      </c>
      <c r="S248" s="57">
        <v>618.04441999999995</v>
      </c>
      <c r="T248" s="57">
        <v>618.04441999999995</v>
      </c>
      <c r="U248" s="57">
        <v>618.04441999999995</v>
      </c>
      <c r="V248" s="57">
        <v>618.04441999999995</v>
      </c>
      <c r="W248" s="57">
        <v>618.04441999999995</v>
      </c>
      <c r="X248" s="57">
        <v>618.04441999999995</v>
      </c>
      <c r="Y248" s="57">
        <v>618.04441999999995</v>
      </c>
      <c r="Z248" s="57">
        <v>618.04441999999995</v>
      </c>
      <c r="AA248" s="57">
        <v>618.04441999999995</v>
      </c>
      <c r="AB248" s="57">
        <v>618.04441999999995</v>
      </c>
      <c r="AC248" s="57">
        <v>618.04441999999995</v>
      </c>
      <c r="AD248" s="57">
        <v>618.04441999999995</v>
      </c>
      <c r="AE248" s="57">
        <v>618.04441999999995</v>
      </c>
      <c r="AF248" s="57">
        <v>618.04441999999995</v>
      </c>
      <c r="AG248" s="57">
        <v>618.04441999999995</v>
      </c>
      <c r="AH248" s="57">
        <v>618.04441999999995</v>
      </c>
      <c r="AI248" s="57">
        <v>618.04441999999995</v>
      </c>
      <c r="AJ248" s="57">
        <v>618.04441999999995</v>
      </c>
      <c r="AK248" s="57">
        <v>618.04441999999995</v>
      </c>
      <c r="AL248" s="57">
        <v>618.04441999999995</v>
      </c>
      <c r="AM248" s="57">
        <v>618.04441999999995</v>
      </c>
      <c r="AN248" s="57">
        <v>618.04441999999995</v>
      </c>
      <c r="AO248" s="57">
        <v>618.04441999999995</v>
      </c>
      <c r="AP248" s="57">
        <v>618.04441999999995</v>
      </c>
      <c r="AQ248" s="57">
        <v>618.04441999999995</v>
      </c>
      <c r="AR248" s="57">
        <v>618.04441999999995</v>
      </c>
      <c r="AS248" s="57">
        <v>618.04441999999995</v>
      </c>
      <c r="AT248" s="57">
        <v>618.04441999999995</v>
      </c>
    </row>
    <row r="249" spans="1:46" x14ac:dyDescent="0.25">
      <c r="A249" s="65">
        <v>2021</v>
      </c>
      <c r="B249" s="65">
        <v>12</v>
      </c>
      <c r="C249" s="75">
        <v>11</v>
      </c>
      <c r="D249" s="64">
        <v>8</v>
      </c>
      <c r="E249" s="5">
        <v>618.04441999999995</v>
      </c>
      <c r="F249" s="57">
        <v>618.04441999999995</v>
      </c>
      <c r="G249" s="57">
        <v>618.04441999999995</v>
      </c>
      <c r="H249" s="57">
        <v>618.04441999999995</v>
      </c>
      <c r="I249" s="57">
        <v>618.04441999999995</v>
      </c>
      <c r="J249" s="57">
        <v>618.04441999999995</v>
      </c>
      <c r="K249" s="57">
        <v>618.04441999999995</v>
      </c>
      <c r="L249" s="57">
        <v>618.04441999999995</v>
      </c>
      <c r="M249" s="57">
        <v>618.04441999999995</v>
      </c>
      <c r="N249" s="57">
        <v>618.04441999999995</v>
      </c>
      <c r="O249" s="57">
        <v>618.04441999999995</v>
      </c>
      <c r="P249" s="57">
        <v>618.04441999999995</v>
      </c>
      <c r="Q249" s="57">
        <v>618.04441999999995</v>
      </c>
      <c r="R249" s="57">
        <v>618.04441999999995</v>
      </c>
      <c r="S249" s="57">
        <v>618.04441999999995</v>
      </c>
      <c r="T249" s="57">
        <v>618.04441999999995</v>
      </c>
      <c r="U249" s="57">
        <v>618.04441999999995</v>
      </c>
      <c r="V249" s="57">
        <v>618.04441999999995</v>
      </c>
      <c r="W249" s="57">
        <v>618.04441999999995</v>
      </c>
      <c r="X249" s="57">
        <v>618.04441999999995</v>
      </c>
      <c r="Y249" s="57">
        <v>618.04441999999995</v>
      </c>
      <c r="Z249" s="57">
        <v>618.04441999999995</v>
      </c>
      <c r="AA249" s="57">
        <v>618.04441999999995</v>
      </c>
      <c r="AB249" s="57">
        <v>618.04441999999995</v>
      </c>
      <c r="AC249" s="57">
        <v>618.04441999999995</v>
      </c>
      <c r="AD249" s="57">
        <v>618.04441999999995</v>
      </c>
      <c r="AE249" s="57">
        <v>618.04441999999995</v>
      </c>
      <c r="AF249" s="57">
        <v>618.04441999999995</v>
      </c>
      <c r="AG249" s="57">
        <v>618.04441999999995</v>
      </c>
      <c r="AH249" s="57">
        <v>618.04441999999995</v>
      </c>
      <c r="AI249" s="57">
        <v>618.04441999999995</v>
      </c>
      <c r="AJ249" s="57">
        <v>618.04441999999995</v>
      </c>
      <c r="AK249" s="57">
        <v>618.04441999999995</v>
      </c>
      <c r="AL249" s="57">
        <v>618.04441999999995</v>
      </c>
      <c r="AM249" s="57">
        <v>618.04441999999995</v>
      </c>
      <c r="AN249" s="57">
        <v>618.04441999999995</v>
      </c>
      <c r="AO249" s="57">
        <v>618.04441999999995</v>
      </c>
      <c r="AP249" s="57">
        <v>618.04441999999995</v>
      </c>
      <c r="AQ249" s="57">
        <v>618.04441999999995</v>
      </c>
      <c r="AR249" s="57">
        <v>618.04441999999995</v>
      </c>
      <c r="AS249" s="57">
        <v>618.04441999999995</v>
      </c>
      <c r="AT249" s="57">
        <v>618.04441999999995</v>
      </c>
    </row>
    <row r="250" spans="1:46" x14ac:dyDescent="0.25">
      <c r="A250" s="65">
        <v>2021</v>
      </c>
      <c r="B250" s="65">
        <v>12</v>
      </c>
      <c r="C250" s="75">
        <v>11</v>
      </c>
      <c r="D250" s="64">
        <v>9</v>
      </c>
      <c r="E250" s="5">
        <v>618.04441999999995</v>
      </c>
      <c r="F250" s="57">
        <v>618.04441999999995</v>
      </c>
      <c r="G250" s="57">
        <v>618.04441999999995</v>
      </c>
      <c r="H250" s="57">
        <v>618.04441999999995</v>
      </c>
      <c r="I250" s="57">
        <v>618.04441999999995</v>
      </c>
      <c r="J250" s="57">
        <v>618.04441999999995</v>
      </c>
      <c r="K250" s="57">
        <v>618.04441999999995</v>
      </c>
      <c r="L250" s="57">
        <v>618.04441999999995</v>
      </c>
      <c r="M250" s="57">
        <v>618.04441999999995</v>
      </c>
      <c r="N250" s="57">
        <v>618.04441999999995</v>
      </c>
      <c r="O250" s="57">
        <v>618.04441999999995</v>
      </c>
      <c r="P250" s="57">
        <v>618.04441999999995</v>
      </c>
      <c r="Q250" s="57">
        <v>618.04441999999995</v>
      </c>
      <c r="R250" s="57">
        <v>618.04441999999995</v>
      </c>
      <c r="S250" s="57">
        <v>618.04441999999995</v>
      </c>
      <c r="T250" s="57">
        <v>618.04441999999995</v>
      </c>
      <c r="U250" s="57">
        <v>618.04441999999995</v>
      </c>
      <c r="V250" s="57">
        <v>618.04441999999995</v>
      </c>
      <c r="W250" s="57">
        <v>618.04441999999995</v>
      </c>
      <c r="X250" s="57">
        <v>618.04441999999995</v>
      </c>
      <c r="Y250" s="57">
        <v>618.04441999999995</v>
      </c>
      <c r="Z250" s="57">
        <v>618.04441999999995</v>
      </c>
      <c r="AA250" s="57">
        <v>618.04441999999995</v>
      </c>
      <c r="AB250" s="57">
        <v>618.04441999999995</v>
      </c>
      <c r="AC250" s="57">
        <v>618.04441999999995</v>
      </c>
      <c r="AD250" s="57">
        <v>618.04441999999995</v>
      </c>
      <c r="AE250" s="57">
        <v>618.04441999999995</v>
      </c>
      <c r="AF250" s="57">
        <v>618.04441999999995</v>
      </c>
      <c r="AG250" s="57">
        <v>618.04441999999995</v>
      </c>
      <c r="AH250" s="57">
        <v>618.04441999999995</v>
      </c>
      <c r="AI250" s="57">
        <v>618.04441999999995</v>
      </c>
      <c r="AJ250" s="57">
        <v>618.04441999999995</v>
      </c>
      <c r="AK250" s="57">
        <v>618.04441999999995</v>
      </c>
      <c r="AL250" s="57">
        <v>618.04441999999995</v>
      </c>
      <c r="AM250" s="57">
        <v>618.04441999999995</v>
      </c>
      <c r="AN250" s="57">
        <v>618.04441999999995</v>
      </c>
      <c r="AO250" s="57">
        <v>618.04441999999995</v>
      </c>
      <c r="AP250" s="57">
        <v>618.04441999999995</v>
      </c>
      <c r="AQ250" s="57">
        <v>618.04441999999995</v>
      </c>
      <c r="AR250" s="57">
        <v>618.04441999999995</v>
      </c>
      <c r="AS250" s="57">
        <v>618.04441999999995</v>
      </c>
      <c r="AT250" s="57">
        <v>618.04441999999995</v>
      </c>
    </row>
    <row r="251" spans="1:46" x14ac:dyDescent="0.25">
      <c r="A251" s="65">
        <v>2021</v>
      </c>
      <c r="B251" s="65">
        <v>12</v>
      </c>
      <c r="C251" s="75">
        <v>11</v>
      </c>
      <c r="D251" s="64">
        <v>10</v>
      </c>
      <c r="E251" s="5">
        <v>618.04441999999995</v>
      </c>
      <c r="F251" s="57">
        <v>618.04441999999995</v>
      </c>
      <c r="G251" s="57">
        <v>618.04441999999995</v>
      </c>
      <c r="H251" s="57">
        <v>618.04441999999995</v>
      </c>
      <c r="I251" s="57">
        <v>618.04441999999995</v>
      </c>
      <c r="J251" s="57">
        <v>618.04441999999995</v>
      </c>
      <c r="K251" s="57">
        <v>618.04441999999995</v>
      </c>
      <c r="L251" s="57">
        <v>618.04441999999995</v>
      </c>
      <c r="M251" s="57">
        <v>618.04441999999995</v>
      </c>
      <c r="N251" s="57">
        <v>618.04441999999995</v>
      </c>
      <c r="O251" s="57">
        <v>618.04441999999995</v>
      </c>
      <c r="P251" s="57">
        <v>618.04441999999995</v>
      </c>
      <c r="Q251" s="57">
        <v>618.04441999999995</v>
      </c>
      <c r="R251" s="57">
        <v>618.04441999999995</v>
      </c>
      <c r="S251" s="57">
        <v>618.04441999999995</v>
      </c>
      <c r="T251" s="57">
        <v>618.04441999999995</v>
      </c>
      <c r="U251" s="57">
        <v>618.04441999999995</v>
      </c>
      <c r="V251" s="57">
        <v>618.04441999999995</v>
      </c>
      <c r="W251" s="57">
        <v>618.04441999999995</v>
      </c>
      <c r="X251" s="57">
        <v>618.04441999999995</v>
      </c>
      <c r="Y251" s="57">
        <v>618.04441999999995</v>
      </c>
      <c r="Z251" s="57">
        <v>618.04441999999995</v>
      </c>
      <c r="AA251" s="57">
        <v>618.04441999999995</v>
      </c>
      <c r="AB251" s="57">
        <v>618.04441999999995</v>
      </c>
      <c r="AC251" s="57">
        <v>618.04441999999995</v>
      </c>
      <c r="AD251" s="57">
        <v>618.04441999999995</v>
      </c>
      <c r="AE251" s="57">
        <v>618.04441999999995</v>
      </c>
      <c r="AF251" s="57">
        <v>618.04441999999995</v>
      </c>
      <c r="AG251" s="57">
        <v>618.04441999999995</v>
      </c>
      <c r="AH251" s="57">
        <v>618.04441999999995</v>
      </c>
      <c r="AI251" s="57">
        <v>618.04441999999995</v>
      </c>
      <c r="AJ251" s="57">
        <v>618.04441999999995</v>
      </c>
      <c r="AK251" s="57">
        <v>618.04441999999995</v>
      </c>
      <c r="AL251" s="57">
        <v>618.04441999999995</v>
      </c>
      <c r="AM251" s="57">
        <v>618.04441999999995</v>
      </c>
      <c r="AN251" s="57">
        <v>618.04441999999995</v>
      </c>
      <c r="AO251" s="57">
        <v>618.04441999999995</v>
      </c>
      <c r="AP251" s="57">
        <v>618.04441999999995</v>
      </c>
      <c r="AQ251" s="57">
        <v>618.04441999999995</v>
      </c>
      <c r="AR251" s="57">
        <v>618.04441999999995</v>
      </c>
      <c r="AS251" s="57">
        <v>618.04441999999995</v>
      </c>
      <c r="AT251" s="57">
        <v>618.04441999999995</v>
      </c>
    </row>
    <row r="252" spans="1:46" x14ac:dyDescent="0.25">
      <c r="A252" s="65">
        <v>2021</v>
      </c>
      <c r="B252" s="65">
        <v>12</v>
      </c>
      <c r="C252" s="75">
        <v>11</v>
      </c>
      <c r="D252" s="64">
        <v>11</v>
      </c>
      <c r="E252" s="5">
        <v>618.04441999999995</v>
      </c>
      <c r="F252" s="57">
        <v>618.04441999999995</v>
      </c>
      <c r="G252" s="57">
        <v>618.04441999999995</v>
      </c>
      <c r="H252" s="57">
        <v>618.04441999999995</v>
      </c>
      <c r="I252" s="57">
        <v>618.04441999999995</v>
      </c>
      <c r="J252" s="57">
        <v>618.04441999999995</v>
      </c>
      <c r="K252" s="57">
        <v>618.04441999999995</v>
      </c>
      <c r="L252" s="57">
        <v>618.04441999999995</v>
      </c>
      <c r="M252" s="57">
        <v>618.04441999999995</v>
      </c>
      <c r="N252" s="57">
        <v>618.04441999999995</v>
      </c>
      <c r="O252" s="57">
        <v>618.04441999999995</v>
      </c>
      <c r="P252" s="57">
        <v>618.04441999999995</v>
      </c>
      <c r="Q252" s="57">
        <v>618.04441999999995</v>
      </c>
      <c r="R252" s="57">
        <v>618.04441999999995</v>
      </c>
      <c r="S252" s="57">
        <v>618.04441999999995</v>
      </c>
      <c r="T252" s="57">
        <v>618.04441999999995</v>
      </c>
      <c r="U252" s="57">
        <v>618.04441999999995</v>
      </c>
      <c r="V252" s="57">
        <v>618.04441999999995</v>
      </c>
      <c r="W252" s="57">
        <v>618.04441999999995</v>
      </c>
      <c r="X252" s="57">
        <v>618.04441999999995</v>
      </c>
      <c r="Y252" s="57">
        <v>618.04441999999995</v>
      </c>
      <c r="Z252" s="57">
        <v>618.04441999999995</v>
      </c>
      <c r="AA252" s="57">
        <v>618.04441999999995</v>
      </c>
      <c r="AB252" s="57">
        <v>618.04441999999995</v>
      </c>
      <c r="AC252" s="57">
        <v>618.04441999999995</v>
      </c>
      <c r="AD252" s="57">
        <v>618.04441999999995</v>
      </c>
      <c r="AE252" s="57">
        <v>618.04441999999995</v>
      </c>
      <c r="AF252" s="57">
        <v>618.04441999999995</v>
      </c>
      <c r="AG252" s="57">
        <v>618.04441999999995</v>
      </c>
      <c r="AH252" s="57">
        <v>618.04441999999995</v>
      </c>
      <c r="AI252" s="57">
        <v>618.04441999999995</v>
      </c>
      <c r="AJ252" s="57">
        <v>618.04441999999995</v>
      </c>
      <c r="AK252" s="57">
        <v>618.04441999999995</v>
      </c>
      <c r="AL252" s="57">
        <v>618.04441999999995</v>
      </c>
      <c r="AM252" s="57">
        <v>618.04441999999995</v>
      </c>
      <c r="AN252" s="57">
        <v>618.04441999999995</v>
      </c>
      <c r="AO252" s="57">
        <v>618.04441999999995</v>
      </c>
      <c r="AP252" s="57">
        <v>618.04441999999995</v>
      </c>
      <c r="AQ252" s="57">
        <v>618.04441999999995</v>
      </c>
      <c r="AR252" s="57">
        <v>618.04441999999995</v>
      </c>
      <c r="AS252" s="57">
        <v>618.04441999999995</v>
      </c>
      <c r="AT252" s="57">
        <v>618.04441999999995</v>
      </c>
    </row>
    <row r="253" spans="1:46" x14ac:dyDescent="0.25">
      <c r="A253" s="65">
        <v>2021</v>
      </c>
      <c r="B253" s="65">
        <v>12</v>
      </c>
      <c r="C253" s="75">
        <v>11</v>
      </c>
      <c r="D253" s="64">
        <v>12</v>
      </c>
      <c r="E253" s="5">
        <v>618.04441999999995</v>
      </c>
      <c r="F253" s="57">
        <v>618.04441999999995</v>
      </c>
      <c r="G253" s="57">
        <v>618.04441999999995</v>
      </c>
      <c r="H253" s="57">
        <v>618.04441999999995</v>
      </c>
      <c r="I253" s="57">
        <v>618.04441999999995</v>
      </c>
      <c r="J253" s="57">
        <v>618.04441999999995</v>
      </c>
      <c r="K253" s="57">
        <v>618.04441999999995</v>
      </c>
      <c r="L253" s="57">
        <v>618.04441999999995</v>
      </c>
      <c r="M253" s="57">
        <v>618.04441999999995</v>
      </c>
      <c r="N253" s="57">
        <v>618.04441999999995</v>
      </c>
      <c r="O253" s="57">
        <v>618.04441999999995</v>
      </c>
      <c r="P253" s="57">
        <v>618.04441999999995</v>
      </c>
      <c r="Q253" s="57">
        <v>618.04441999999995</v>
      </c>
      <c r="R253" s="57">
        <v>618.04441999999995</v>
      </c>
      <c r="S253" s="57">
        <v>618.04441999999995</v>
      </c>
      <c r="T253" s="57">
        <v>618.04441999999995</v>
      </c>
      <c r="U253" s="57">
        <v>618.04441999999995</v>
      </c>
      <c r="V253" s="57">
        <v>618.04441999999995</v>
      </c>
      <c r="W253" s="57">
        <v>618.04441999999995</v>
      </c>
      <c r="X253" s="57">
        <v>618.04441999999995</v>
      </c>
      <c r="Y253" s="57">
        <v>618.04441999999995</v>
      </c>
      <c r="Z253" s="57">
        <v>618.04441999999995</v>
      </c>
      <c r="AA253" s="57">
        <v>618.04441999999995</v>
      </c>
      <c r="AB253" s="57">
        <v>618.04441999999995</v>
      </c>
      <c r="AC253" s="57">
        <v>618.04441999999995</v>
      </c>
      <c r="AD253" s="57">
        <v>618.04441999999995</v>
      </c>
      <c r="AE253" s="57">
        <v>618.04441999999995</v>
      </c>
      <c r="AF253" s="57">
        <v>618.04441999999995</v>
      </c>
      <c r="AG253" s="57">
        <v>618.04441999999995</v>
      </c>
      <c r="AH253" s="57">
        <v>618.04441999999995</v>
      </c>
      <c r="AI253" s="57">
        <v>618.04441999999995</v>
      </c>
      <c r="AJ253" s="57">
        <v>618.04441999999995</v>
      </c>
      <c r="AK253" s="57">
        <v>618.04441999999995</v>
      </c>
      <c r="AL253" s="57">
        <v>618.04441999999995</v>
      </c>
      <c r="AM253" s="57">
        <v>618.04441999999995</v>
      </c>
      <c r="AN253" s="57">
        <v>618.04441999999995</v>
      </c>
      <c r="AO253" s="57">
        <v>618.04441999999995</v>
      </c>
      <c r="AP253" s="57">
        <v>618.04441999999995</v>
      </c>
      <c r="AQ253" s="57">
        <v>618.04441999999995</v>
      </c>
      <c r="AR253" s="57">
        <v>618.04441999999995</v>
      </c>
      <c r="AS253" s="57">
        <v>618.04441999999995</v>
      </c>
      <c r="AT253" s="57">
        <v>618.04441999999995</v>
      </c>
    </row>
    <row r="254" spans="1:46" x14ac:dyDescent="0.25">
      <c r="A254" s="65">
        <v>2021</v>
      </c>
      <c r="B254" s="65">
        <v>12</v>
      </c>
      <c r="C254" s="75">
        <v>11</v>
      </c>
      <c r="D254" s="64">
        <v>13</v>
      </c>
      <c r="E254" s="5">
        <v>618.04441999999995</v>
      </c>
      <c r="F254" s="57">
        <v>618.04441999999995</v>
      </c>
      <c r="G254" s="57">
        <v>618.04441999999995</v>
      </c>
      <c r="H254" s="57">
        <v>618.04441999999995</v>
      </c>
      <c r="I254" s="57">
        <v>618.04441999999995</v>
      </c>
      <c r="J254" s="57">
        <v>618.04441999999995</v>
      </c>
      <c r="K254" s="57">
        <v>618.04441999999995</v>
      </c>
      <c r="L254" s="57">
        <v>618.04441999999995</v>
      </c>
      <c r="M254" s="57">
        <v>618.04441999999995</v>
      </c>
      <c r="N254" s="57">
        <v>618.04441999999995</v>
      </c>
      <c r="O254" s="57">
        <v>618.04441999999995</v>
      </c>
      <c r="P254" s="57">
        <v>618.04441999999995</v>
      </c>
      <c r="Q254" s="57">
        <v>618.04441999999995</v>
      </c>
      <c r="R254" s="57">
        <v>618.04441999999995</v>
      </c>
      <c r="S254" s="57">
        <v>618.04441999999995</v>
      </c>
      <c r="T254" s="57">
        <v>618.04441999999995</v>
      </c>
      <c r="U254" s="57">
        <v>618.04441999999995</v>
      </c>
      <c r="V254" s="57">
        <v>618.04441999999995</v>
      </c>
      <c r="W254" s="57">
        <v>618.04441999999995</v>
      </c>
      <c r="X254" s="57">
        <v>618.04441999999995</v>
      </c>
      <c r="Y254" s="57">
        <v>618.04441999999995</v>
      </c>
      <c r="Z254" s="57">
        <v>618.04441999999995</v>
      </c>
      <c r="AA254" s="57">
        <v>618.04441999999995</v>
      </c>
      <c r="AB254" s="57">
        <v>618.04441999999995</v>
      </c>
      <c r="AC254" s="57">
        <v>618.04441999999995</v>
      </c>
      <c r="AD254" s="57">
        <v>618.04441999999995</v>
      </c>
      <c r="AE254" s="57">
        <v>618.04441999999995</v>
      </c>
      <c r="AF254" s="57">
        <v>618.04441999999995</v>
      </c>
      <c r="AG254" s="57">
        <v>618.04441999999995</v>
      </c>
      <c r="AH254" s="57">
        <v>618.04441999999995</v>
      </c>
      <c r="AI254" s="57">
        <v>618.04441999999995</v>
      </c>
      <c r="AJ254" s="57">
        <v>618.04441999999995</v>
      </c>
      <c r="AK254" s="57">
        <v>618.04441999999995</v>
      </c>
      <c r="AL254" s="57">
        <v>618.04441999999995</v>
      </c>
      <c r="AM254" s="57">
        <v>618.04441999999995</v>
      </c>
      <c r="AN254" s="57">
        <v>618.04441999999995</v>
      </c>
      <c r="AO254" s="57">
        <v>618.04441999999995</v>
      </c>
      <c r="AP254" s="57">
        <v>618.04441999999995</v>
      </c>
      <c r="AQ254" s="57">
        <v>618.04441999999995</v>
      </c>
      <c r="AR254" s="57">
        <v>618.04441999999995</v>
      </c>
      <c r="AS254" s="57">
        <v>618.04441999999995</v>
      </c>
      <c r="AT254" s="57">
        <v>618.04441999999995</v>
      </c>
    </row>
    <row r="255" spans="1:46" x14ac:dyDescent="0.25">
      <c r="A255" s="65">
        <v>2021</v>
      </c>
      <c r="B255" s="65">
        <v>12</v>
      </c>
      <c r="C255" s="75">
        <v>11</v>
      </c>
      <c r="D255" s="64">
        <v>14</v>
      </c>
      <c r="E255" s="5">
        <v>618.04441999999995</v>
      </c>
      <c r="F255" s="57">
        <v>618.04441999999995</v>
      </c>
      <c r="G255" s="57">
        <v>618.04441999999995</v>
      </c>
      <c r="H255" s="57">
        <v>618.04441999999995</v>
      </c>
      <c r="I255" s="57">
        <v>618.04441999999995</v>
      </c>
      <c r="J255" s="57">
        <v>618.04441999999995</v>
      </c>
      <c r="K255" s="57">
        <v>618.04441999999995</v>
      </c>
      <c r="L255" s="57">
        <v>618.04441999999995</v>
      </c>
      <c r="M255" s="57">
        <v>618.04441999999995</v>
      </c>
      <c r="N255" s="57">
        <v>618.04441999999995</v>
      </c>
      <c r="O255" s="57">
        <v>618.04441999999995</v>
      </c>
      <c r="P255" s="57">
        <v>618.04441999999995</v>
      </c>
      <c r="Q255" s="57">
        <v>618.04441999999995</v>
      </c>
      <c r="R255" s="57">
        <v>618.04441999999995</v>
      </c>
      <c r="S255" s="57">
        <v>618.04441999999995</v>
      </c>
      <c r="T255" s="57">
        <v>618.04441999999995</v>
      </c>
      <c r="U255" s="57">
        <v>618.04441999999995</v>
      </c>
      <c r="V255" s="57">
        <v>618.04441999999995</v>
      </c>
      <c r="W255" s="57">
        <v>618.04441999999995</v>
      </c>
      <c r="X255" s="57">
        <v>618.04441999999995</v>
      </c>
      <c r="Y255" s="57">
        <v>618.04441999999995</v>
      </c>
      <c r="Z255" s="57">
        <v>618.04441999999995</v>
      </c>
      <c r="AA255" s="57">
        <v>618.04441999999995</v>
      </c>
      <c r="AB255" s="57">
        <v>618.04441999999995</v>
      </c>
      <c r="AC255" s="57">
        <v>618.04441999999995</v>
      </c>
      <c r="AD255" s="57">
        <v>618.04441999999995</v>
      </c>
      <c r="AE255" s="57">
        <v>618.04441999999995</v>
      </c>
      <c r="AF255" s="57">
        <v>618.04441999999995</v>
      </c>
      <c r="AG255" s="57">
        <v>618.04441999999995</v>
      </c>
      <c r="AH255" s="57">
        <v>618.04441999999995</v>
      </c>
      <c r="AI255" s="57">
        <v>618.04441999999995</v>
      </c>
      <c r="AJ255" s="57">
        <v>618.04441999999995</v>
      </c>
      <c r="AK255" s="57">
        <v>618.04441999999995</v>
      </c>
      <c r="AL255" s="57">
        <v>618.04441999999995</v>
      </c>
      <c r="AM255" s="57">
        <v>618.04441999999995</v>
      </c>
      <c r="AN255" s="57">
        <v>618.04441999999995</v>
      </c>
      <c r="AO255" s="57">
        <v>618.04441999999995</v>
      </c>
      <c r="AP255" s="57">
        <v>618.04441999999995</v>
      </c>
      <c r="AQ255" s="57">
        <v>618.04441999999995</v>
      </c>
      <c r="AR255" s="57">
        <v>618.04441999999995</v>
      </c>
      <c r="AS255" s="57">
        <v>618.04441999999995</v>
      </c>
      <c r="AT255" s="57">
        <v>618.04441999999995</v>
      </c>
    </row>
    <row r="256" spans="1:46" x14ac:dyDescent="0.25">
      <c r="A256" s="65">
        <v>2021</v>
      </c>
      <c r="B256" s="65">
        <v>12</v>
      </c>
      <c r="C256" s="75">
        <v>11</v>
      </c>
      <c r="D256" s="64">
        <v>15</v>
      </c>
      <c r="E256" s="5">
        <v>618.04441999999995</v>
      </c>
      <c r="F256" s="57">
        <v>618.04441999999995</v>
      </c>
      <c r="G256" s="57">
        <v>618.04441999999995</v>
      </c>
      <c r="H256" s="57">
        <v>618.04441999999995</v>
      </c>
      <c r="I256" s="57">
        <v>618.04441999999995</v>
      </c>
      <c r="J256" s="57">
        <v>618.04441999999995</v>
      </c>
      <c r="K256" s="57">
        <v>618.04441999999995</v>
      </c>
      <c r="L256" s="57">
        <v>618.04441999999995</v>
      </c>
      <c r="M256" s="57">
        <v>618.04441999999995</v>
      </c>
      <c r="N256" s="57">
        <v>618.04441999999995</v>
      </c>
      <c r="O256" s="57">
        <v>618.04441999999995</v>
      </c>
      <c r="P256" s="57">
        <v>618.04441999999995</v>
      </c>
      <c r="Q256" s="57">
        <v>618.04441999999995</v>
      </c>
      <c r="R256" s="57">
        <v>618.04441999999995</v>
      </c>
      <c r="S256" s="57">
        <v>618.04441999999995</v>
      </c>
      <c r="T256" s="57">
        <v>618.04441999999995</v>
      </c>
      <c r="U256" s="57">
        <v>618.04441999999995</v>
      </c>
      <c r="V256" s="57">
        <v>618.04441999999995</v>
      </c>
      <c r="W256" s="57">
        <v>618.04441999999995</v>
      </c>
      <c r="X256" s="57">
        <v>618.04441999999995</v>
      </c>
      <c r="Y256" s="57">
        <v>618.04441999999995</v>
      </c>
      <c r="Z256" s="57">
        <v>618.04441999999995</v>
      </c>
      <c r="AA256" s="57">
        <v>618.04441999999995</v>
      </c>
      <c r="AB256" s="57">
        <v>618.04441999999995</v>
      </c>
      <c r="AC256" s="57">
        <v>618.04441999999995</v>
      </c>
      <c r="AD256" s="57">
        <v>618.04441999999995</v>
      </c>
      <c r="AE256" s="57">
        <v>618.04441999999995</v>
      </c>
      <c r="AF256" s="57">
        <v>618.04441999999995</v>
      </c>
      <c r="AG256" s="57">
        <v>618.04441999999995</v>
      </c>
      <c r="AH256" s="57">
        <v>618.04441999999995</v>
      </c>
      <c r="AI256" s="57">
        <v>618.04441999999995</v>
      </c>
      <c r="AJ256" s="57">
        <v>618.04441999999995</v>
      </c>
      <c r="AK256" s="57">
        <v>618.04441999999995</v>
      </c>
      <c r="AL256" s="57">
        <v>618.04441999999995</v>
      </c>
      <c r="AM256" s="57">
        <v>618.04441999999995</v>
      </c>
      <c r="AN256" s="57">
        <v>618.04441999999995</v>
      </c>
      <c r="AO256" s="57">
        <v>618.04441999999995</v>
      </c>
      <c r="AP256" s="57">
        <v>618.04441999999995</v>
      </c>
      <c r="AQ256" s="57">
        <v>618.04441999999995</v>
      </c>
      <c r="AR256" s="57">
        <v>618.04441999999995</v>
      </c>
      <c r="AS256" s="57">
        <v>618.04441999999995</v>
      </c>
      <c r="AT256" s="57">
        <v>618.04441999999995</v>
      </c>
    </row>
    <row r="257" spans="1:46" x14ac:dyDescent="0.25">
      <c r="A257" s="65">
        <v>2021</v>
      </c>
      <c r="B257" s="65">
        <v>12</v>
      </c>
      <c r="C257" s="75">
        <v>11</v>
      </c>
      <c r="D257" s="64">
        <v>16</v>
      </c>
      <c r="E257" s="5">
        <v>618.04441999999995</v>
      </c>
      <c r="F257" s="57">
        <v>618.04441999999995</v>
      </c>
      <c r="G257" s="57">
        <v>618.04441999999995</v>
      </c>
      <c r="H257" s="57">
        <v>618.04441999999995</v>
      </c>
      <c r="I257" s="57">
        <v>618.04441999999995</v>
      </c>
      <c r="J257" s="57">
        <v>618.04441999999995</v>
      </c>
      <c r="K257" s="57">
        <v>618.04441999999995</v>
      </c>
      <c r="L257" s="57">
        <v>618.04441999999995</v>
      </c>
      <c r="M257" s="57">
        <v>618.04441999999995</v>
      </c>
      <c r="N257" s="57">
        <v>618.04441999999995</v>
      </c>
      <c r="O257" s="57">
        <v>618.04441999999995</v>
      </c>
      <c r="P257" s="57">
        <v>618.04441999999995</v>
      </c>
      <c r="Q257" s="57">
        <v>618.04441999999995</v>
      </c>
      <c r="R257" s="57">
        <v>618.04441999999995</v>
      </c>
      <c r="S257" s="57">
        <v>618.04441999999995</v>
      </c>
      <c r="T257" s="57">
        <v>618.04441999999995</v>
      </c>
      <c r="U257" s="57">
        <v>618.04441999999995</v>
      </c>
      <c r="V257" s="57">
        <v>618.04441999999995</v>
      </c>
      <c r="W257" s="57">
        <v>618.04441999999995</v>
      </c>
      <c r="X257" s="57">
        <v>618.04441999999995</v>
      </c>
      <c r="Y257" s="57">
        <v>618.04441999999995</v>
      </c>
      <c r="Z257" s="57">
        <v>618.04441999999995</v>
      </c>
      <c r="AA257" s="57">
        <v>618.04441999999995</v>
      </c>
      <c r="AB257" s="57">
        <v>618.04441999999995</v>
      </c>
      <c r="AC257" s="57">
        <v>618.04441999999995</v>
      </c>
      <c r="AD257" s="57">
        <v>618.04441999999995</v>
      </c>
      <c r="AE257" s="57">
        <v>618.04441999999995</v>
      </c>
      <c r="AF257" s="57">
        <v>618.04441999999995</v>
      </c>
      <c r="AG257" s="57">
        <v>618.04441999999995</v>
      </c>
      <c r="AH257" s="57">
        <v>618.04441999999995</v>
      </c>
      <c r="AI257" s="57">
        <v>618.04441999999995</v>
      </c>
      <c r="AJ257" s="57">
        <v>618.04441999999995</v>
      </c>
      <c r="AK257" s="57">
        <v>618.04441999999995</v>
      </c>
      <c r="AL257" s="57">
        <v>618.04441999999995</v>
      </c>
      <c r="AM257" s="57">
        <v>618.04441999999995</v>
      </c>
      <c r="AN257" s="57">
        <v>618.04441999999995</v>
      </c>
      <c r="AO257" s="57">
        <v>618.04441999999995</v>
      </c>
      <c r="AP257" s="57">
        <v>618.04441999999995</v>
      </c>
      <c r="AQ257" s="57">
        <v>618.04441999999995</v>
      </c>
      <c r="AR257" s="57">
        <v>618.04441999999995</v>
      </c>
      <c r="AS257" s="57">
        <v>618.04441999999995</v>
      </c>
      <c r="AT257" s="57">
        <v>618.04441999999995</v>
      </c>
    </row>
    <row r="258" spans="1:46" x14ac:dyDescent="0.25">
      <c r="A258" s="65">
        <v>2021</v>
      </c>
      <c r="B258" s="65">
        <v>12</v>
      </c>
      <c r="C258" s="75">
        <v>11</v>
      </c>
      <c r="D258" s="64">
        <v>17</v>
      </c>
      <c r="E258" s="5">
        <v>618.04441999999995</v>
      </c>
      <c r="F258" s="57">
        <v>618.04441999999995</v>
      </c>
      <c r="G258" s="57">
        <v>618.04441999999995</v>
      </c>
      <c r="H258" s="57">
        <v>618.04441999999995</v>
      </c>
      <c r="I258" s="57">
        <v>618.04441999999995</v>
      </c>
      <c r="J258" s="57">
        <v>618.04441999999995</v>
      </c>
      <c r="K258" s="57">
        <v>618.04441999999995</v>
      </c>
      <c r="L258" s="57">
        <v>618.04441999999995</v>
      </c>
      <c r="M258" s="57">
        <v>618.04441999999995</v>
      </c>
      <c r="N258" s="57">
        <v>618.04441999999995</v>
      </c>
      <c r="O258" s="57">
        <v>618.04441999999995</v>
      </c>
      <c r="P258" s="57">
        <v>618.04441999999995</v>
      </c>
      <c r="Q258" s="57">
        <v>618.04441999999995</v>
      </c>
      <c r="R258" s="57">
        <v>618.04441999999995</v>
      </c>
      <c r="S258" s="57">
        <v>618.04441999999995</v>
      </c>
      <c r="T258" s="57">
        <v>618.04441999999995</v>
      </c>
      <c r="U258" s="57">
        <v>618.04441999999995</v>
      </c>
      <c r="V258" s="57">
        <v>618.04441999999995</v>
      </c>
      <c r="W258" s="57">
        <v>618.04441999999995</v>
      </c>
      <c r="X258" s="57">
        <v>618.04441999999995</v>
      </c>
      <c r="Y258" s="57">
        <v>618.04441999999995</v>
      </c>
      <c r="Z258" s="57">
        <v>618.04441999999995</v>
      </c>
      <c r="AA258" s="57">
        <v>618.04441999999995</v>
      </c>
      <c r="AB258" s="57">
        <v>618.04441999999995</v>
      </c>
      <c r="AC258" s="57">
        <v>618.04441999999995</v>
      </c>
      <c r="AD258" s="57">
        <v>618.04441999999995</v>
      </c>
      <c r="AE258" s="57">
        <v>618.04441999999995</v>
      </c>
      <c r="AF258" s="57">
        <v>618.04441999999995</v>
      </c>
      <c r="AG258" s="57">
        <v>618.04441999999995</v>
      </c>
      <c r="AH258" s="57">
        <v>618.04441999999995</v>
      </c>
      <c r="AI258" s="57">
        <v>618.04441999999995</v>
      </c>
      <c r="AJ258" s="57">
        <v>618.04441999999995</v>
      </c>
      <c r="AK258" s="57">
        <v>618.04441999999995</v>
      </c>
      <c r="AL258" s="57">
        <v>618.04441999999995</v>
      </c>
      <c r="AM258" s="57">
        <v>618.04441999999995</v>
      </c>
      <c r="AN258" s="57">
        <v>618.04441999999995</v>
      </c>
      <c r="AO258" s="57">
        <v>618.04441999999995</v>
      </c>
      <c r="AP258" s="57">
        <v>618.04441999999995</v>
      </c>
      <c r="AQ258" s="57">
        <v>618.04441999999995</v>
      </c>
      <c r="AR258" s="57">
        <v>618.04441999999995</v>
      </c>
      <c r="AS258" s="57">
        <v>618.04441999999995</v>
      </c>
      <c r="AT258" s="57">
        <v>618.04441999999995</v>
      </c>
    </row>
    <row r="259" spans="1:46" x14ac:dyDescent="0.25">
      <c r="A259" s="65">
        <v>2021</v>
      </c>
      <c r="B259" s="65">
        <v>12</v>
      </c>
      <c r="C259" s="75">
        <v>11</v>
      </c>
      <c r="D259" s="64">
        <v>18</v>
      </c>
      <c r="E259" s="5">
        <v>618.04441999999995</v>
      </c>
      <c r="F259" s="57">
        <v>618.04441999999995</v>
      </c>
      <c r="G259" s="57">
        <v>618.04441999999995</v>
      </c>
      <c r="H259" s="57">
        <v>618.04441999999995</v>
      </c>
      <c r="I259" s="57">
        <v>618.04441999999995</v>
      </c>
      <c r="J259" s="57">
        <v>618.04441999999995</v>
      </c>
      <c r="K259" s="57">
        <v>618.04441999999995</v>
      </c>
      <c r="L259" s="57">
        <v>618.04441999999995</v>
      </c>
      <c r="M259" s="57">
        <v>618.04441999999995</v>
      </c>
      <c r="N259" s="57">
        <v>618.04441999999995</v>
      </c>
      <c r="O259" s="57">
        <v>618.04441999999995</v>
      </c>
      <c r="P259" s="57">
        <v>618.04441999999995</v>
      </c>
      <c r="Q259" s="57">
        <v>618.04441999999995</v>
      </c>
      <c r="R259" s="57">
        <v>618.04441999999995</v>
      </c>
      <c r="S259" s="57">
        <v>618.04441999999995</v>
      </c>
      <c r="T259" s="57">
        <v>618.04441999999995</v>
      </c>
      <c r="U259" s="57">
        <v>618.04441999999995</v>
      </c>
      <c r="V259" s="57">
        <v>618.04441999999995</v>
      </c>
      <c r="W259" s="57">
        <v>618.04441999999995</v>
      </c>
      <c r="X259" s="57">
        <v>618.04441999999995</v>
      </c>
      <c r="Y259" s="57">
        <v>618.04441999999995</v>
      </c>
      <c r="Z259" s="57">
        <v>618.04441999999995</v>
      </c>
      <c r="AA259" s="57">
        <v>618.04441999999995</v>
      </c>
      <c r="AB259" s="57">
        <v>618.04441999999995</v>
      </c>
      <c r="AC259" s="57">
        <v>618.04441999999995</v>
      </c>
      <c r="AD259" s="57">
        <v>618.04441999999995</v>
      </c>
      <c r="AE259" s="57">
        <v>618.04441999999995</v>
      </c>
      <c r="AF259" s="57">
        <v>618.04441999999995</v>
      </c>
      <c r="AG259" s="57">
        <v>618.04441999999995</v>
      </c>
      <c r="AH259" s="57">
        <v>618.04441999999995</v>
      </c>
      <c r="AI259" s="57">
        <v>618.04441999999995</v>
      </c>
      <c r="AJ259" s="57">
        <v>618.04441999999995</v>
      </c>
      <c r="AK259" s="57">
        <v>618.04441999999995</v>
      </c>
      <c r="AL259" s="57">
        <v>618.04441999999995</v>
      </c>
      <c r="AM259" s="57">
        <v>618.04441999999995</v>
      </c>
      <c r="AN259" s="57">
        <v>618.04441999999995</v>
      </c>
      <c r="AO259" s="57">
        <v>618.04441999999995</v>
      </c>
      <c r="AP259" s="57">
        <v>618.04441999999995</v>
      </c>
      <c r="AQ259" s="57">
        <v>618.04441999999995</v>
      </c>
      <c r="AR259" s="57">
        <v>618.04441999999995</v>
      </c>
      <c r="AS259" s="57">
        <v>618.04441999999995</v>
      </c>
      <c r="AT259" s="57">
        <v>618.04441999999995</v>
      </c>
    </row>
    <row r="260" spans="1:46" x14ac:dyDescent="0.25">
      <c r="A260" s="65">
        <v>2021</v>
      </c>
      <c r="B260" s="65">
        <v>12</v>
      </c>
      <c r="C260" s="75">
        <v>11</v>
      </c>
      <c r="D260" s="64">
        <v>19</v>
      </c>
      <c r="E260" s="5">
        <v>618.04441999999995</v>
      </c>
      <c r="F260" s="57">
        <v>618.04441999999995</v>
      </c>
      <c r="G260" s="57">
        <v>618.04441999999995</v>
      </c>
      <c r="H260" s="57">
        <v>618.04441999999995</v>
      </c>
      <c r="I260" s="57">
        <v>618.04441999999995</v>
      </c>
      <c r="J260" s="57">
        <v>618.04441999999995</v>
      </c>
      <c r="K260" s="57">
        <v>618.04441999999995</v>
      </c>
      <c r="L260" s="57">
        <v>618.04441999999995</v>
      </c>
      <c r="M260" s="57">
        <v>618.04441999999995</v>
      </c>
      <c r="N260" s="57">
        <v>618.04441999999995</v>
      </c>
      <c r="O260" s="57">
        <v>618.04441999999995</v>
      </c>
      <c r="P260" s="57">
        <v>618.04441999999995</v>
      </c>
      <c r="Q260" s="57">
        <v>618.04441999999995</v>
      </c>
      <c r="R260" s="57">
        <v>618.04441999999995</v>
      </c>
      <c r="S260" s="57">
        <v>618.04441999999995</v>
      </c>
      <c r="T260" s="57">
        <v>618.04441999999995</v>
      </c>
      <c r="U260" s="57">
        <v>618.04441999999995</v>
      </c>
      <c r="V260" s="57">
        <v>618.04441999999995</v>
      </c>
      <c r="W260" s="57">
        <v>618.04441999999995</v>
      </c>
      <c r="X260" s="57">
        <v>618.04441999999995</v>
      </c>
      <c r="Y260" s="57">
        <v>618.04441999999995</v>
      </c>
      <c r="Z260" s="57">
        <v>618.04441999999995</v>
      </c>
      <c r="AA260" s="57">
        <v>618.04441999999995</v>
      </c>
      <c r="AB260" s="57">
        <v>618.04441999999995</v>
      </c>
      <c r="AC260" s="57">
        <v>618.04441999999995</v>
      </c>
      <c r="AD260" s="57">
        <v>618.04441999999995</v>
      </c>
      <c r="AE260" s="57">
        <v>618.04441999999995</v>
      </c>
      <c r="AF260" s="57">
        <v>618.04441999999995</v>
      </c>
      <c r="AG260" s="57">
        <v>618.04441999999995</v>
      </c>
      <c r="AH260" s="57">
        <v>618.04441999999995</v>
      </c>
      <c r="AI260" s="57">
        <v>618.04441999999995</v>
      </c>
      <c r="AJ260" s="57">
        <v>618.04441999999995</v>
      </c>
      <c r="AK260" s="57">
        <v>618.04441999999995</v>
      </c>
      <c r="AL260" s="57">
        <v>618.04441999999995</v>
      </c>
      <c r="AM260" s="57">
        <v>618.04441999999995</v>
      </c>
      <c r="AN260" s="57">
        <v>618.04441999999995</v>
      </c>
      <c r="AO260" s="57">
        <v>618.04441999999995</v>
      </c>
      <c r="AP260" s="57">
        <v>618.04441999999995</v>
      </c>
      <c r="AQ260" s="57">
        <v>618.04441999999995</v>
      </c>
      <c r="AR260" s="57">
        <v>618.04441999999995</v>
      </c>
      <c r="AS260" s="57">
        <v>618.04441999999995</v>
      </c>
      <c r="AT260" s="57">
        <v>618.04441999999995</v>
      </c>
    </row>
    <row r="261" spans="1:46" x14ac:dyDescent="0.25">
      <c r="A261" s="65">
        <v>2021</v>
      </c>
      <c r="B261" s="65">
        <v>12</v>
      </c>
      <c r="C261" s="75">
        <v>11</v>
      </c>
      <c r="D261" s="64">
        <v>20</v>
      </c>
      <c r="E261" s="5">
        <v>618.04441999999995</v>
      </c>
      <c r="F261" s="57">
        <v>618.04441999999995</v>
      </c>
      <c r="G261" s="57">
        <v>618.04441999999995</v>
      </c>
      <c r="H261" s="57">
        <v>618.04441999999995</v>
      </c>
      <c r="I261" s="57">
        <v>618.04441999999995</v>
      </c>
      <c r="J261" s="57">
        <v>618.04441999999995</v>
      </c>
      <c r="K261" s="57">
        <v>618.04441999999995</v>
      </c>
      <c r="L261" s="57">
        <v>618.04441999999995</v>
      </c>
      <c r="M261" s="57">
        <v>618.04441999999995</v>
      </c>
      <c r="N261" s="57">
        <v>618.04441999999995</v>
      </c>
      <c r="O261" s="57">
        <v>618.04441999999995</v>
      </c>
      <c r="P261" s="57">
        <v>618.04441999999995</v>
      </c>
      <c r="Q261" s="57">
        <v>618.04441999999995</v>
      </c>
      <c r="R261" s="57">
        <v>618.04441999999995</v>
      </c>
      <c r="S261" s="57">
        <v>618.04441999999995</v>
      </c>
      <c r="T261" s="57">
        <v>618.04441999999995</v>
      </c>
      <c r="U261" s="57">
        <v>618.04441999999995</v>
      </c>
      <c r="V261" s="57">
        <v>618.04441999999995</v>
      </c>
      <c r="W261" s="57">
        <v>618.04441999999995</v>
      </c>
      <c r="X261" s="57">
        <v>618.04441999999995</v>
      </c>
      <c r="Y261" s="57">
        <v>618.04441999999995</v>
      </c>
      <c r="Z261" s="57">
        <v>618.04441999999995</v>
      </c>
      <c r="AA261" s="57">
        <v>618.04441999999995</v>
      </c>
      <c r="AB261" s="57">
        <v>618.04441999999995</v>
      </c>
      <c r="AC261" s="57">
        <v>618.04441999999995</v>
      </c>
      <c r="AD261" s="57">
        <v>618.04441999999995</v>
      </c>
      <c r="AE261" s="57">
        <v>618.04441999999995</v>
      </c>
      <c r="AF261" s="57">
        <v>618.04441999999995</v>
      </c>
      <c r="AG261" s="57">
        <v>618.04441999999995</v>
      </c>
      <c r="AH261" s="57">
        <v>618.04441999999995</v>
      </c>
      <c r="AI261" s="57">
        <v>618.04441999999995</v>
      </c>
      <c r="AJ261" s="57">
        <v>618.04441999999995</v>
      </c>
      <c r="AK261" s="57">
        <v>618.04441999999995</v>
      </c>
      <c r="AL261" s="57">
        <v>618.04441999999995</v>
      </c>
      <c r="AM261" s="57">
        <v>618.04441999999995</v>
      </c>
      <c r="AN261" s="57">
        <v>618.04441999999995</v>
      </c>
      <c r="AO261" s="57">
        <v>618.04441999999995</v>
      </c>
      <c r="AP261" s="57">
        <v>618.04441999999995</v>
      </c>
      <c r="AQ261" s="57">
        <v>618.04441999999995</v>
      </c>
      <c r="AR261" s="57">
        <v>618.04441999999995</v>
      </c>
      <c r="AS261" s="57">
        <v>618.04441999999995</v>
      </c>
      <c r="AT261" s="57">
        <v>618.04441999999995</v>
      </c>
    </row>
    <row r="262" spans="1:46" x14ac:dyDescent="0.25">
      <c r="A262" s="65">
        <v>2021</v>
      </c>
      <c r="B262" s="65">
        <v>12</v>
      </c>
      <c r="C262" s="75">
        <v>11</v>
      </c>
      <c r="D262" s="64">
        <v>21</v>
      </c>
      <c r="E262" s="5">
        <v>618.04441999999995</v>
      </c>
      <c r="F262" s="57">
        <v>618.04441999999995</v>
      </c>
      <c r="G262" s="57">
        <v>618.04441999999995</v>
      </c>
      <c r="H262" s="57">
        <v>618.04441999999995</v>
      </c>
      <c r="I262" s="57">
        <v>618.04441999999995</v>
      </c>
      <c r="J262" s="57">
        <v>618.04441999999995</v>
      </c>
      <c r="K262" s="57">
        <v>618.04441999999995</v>
      </c>
      <c r="L262" s="57">
        <v>618.04441999999995</v>
      </c>
      <c r="M262" s="57">
        <v>618.04441999999995</v>
      </c>
      <c r="N262" s="57">
        <v>618.04441999999995</v>
      </c>
      <c r="O262" s="57">
        <v>618.04441999999995</v>
      </c>
      <c r="P262" s="57">
        <v>618.04441999999995</v>
      </c>
      <c r="Q262" s="57">
        <v>618.04441999999995</v>
      </c>
      <c r="R262" s="57">
        <v>618.04441999999995</v>
      </c>
      <c r="S262" s="57">
        <v>618.04441999999995</v>
      </c>
      <c r="T262" s="57">
        <v>618.04441999999995</v>
      </c>
      <c r="U262" s="57">
        <v>618.04441999999995</v>
      </c>
      <c r="V262" s="57">
        <v>618.04441999999995</v>
      </c>
      <c r="W262" s="57">
        <v>618.04441999999995</v>
      </c>
      <c r="X262" s="57">
        <v>618.04441999999995</v>
      </c>
      <c r="Y262" s="57">
        <v>618.04441999999995</v>
      </c>
      <c r="Z262" s="57">
        <v>618.04441999999995</v>
      </c>
      <c r="AA262" s="57">
        <v>618.04441999999995</v>
      </c>
      <c r="AB262" s="57">
        <v>618.04441999999995</v>
      </c>
      <c r="AC262" s="57">
        <v>618.04441999999995</v>
      </c>
      <c r="AD262" s="57">
        <v>618.04441999999995</v>
      </c>
      <c r="AE262" s="57">
        <v>618.04441999999995</v>
      </c>
      <c r="AF262" s="57">
        <v>618.04441999999995</v>
      </c>
      <c r="AG262" s="57">
        <v>618.04441999999995</v>
      </c>
      <c r="AH262" s="57">
        <v>618.04441999999995</v>
      </c>
      <c r="AI262" s="57">
        <v>618.04441999999995</v>
      </c>
      <c r="AJ262" s="57">
        <v>618.04441999999995</v>
      </c>
      <c r="AK262" s="57">
        <v>618.04441999999995</v>
      </c>
      <c r="AL262" s="57">
        <v>618.04441999999995</v>
      </c>
      <c r="AM262" s="57">
        <v>618.04441999999995</v>
      </c>
      <c r="AN262" s="57">
        <v>618.04441999999995</v>
      </c>
      <c r="AO262" s="57">
        <v>618.04441999999995</v>
      </c>
      <c r="AP262" s="57">
        <v>618.04441999999995</v>
      </c>
      <c r="AQ262" s="57">
        <v>618.04441999999995</v>
      </c>
      <c r="AR262" s="57">
        <v>618.04441999999995</v>
      </c>
      <c r="AS262" s="57">
        <v>618.04441999999995</v>
      </c>
      <c r="AT262" s="57">
        <v>618.04441999999995</v>
      </c>
    </row>
    <row r="263" spans="1:46" x14ac:dyDescent="0.25">
      <c r="A263" s="65">
        <v>2021</v>
      </c>
      <c r="B263" s="65">
        <v>12</v>
      </c>
      <c r="C263" s="75">
        <v>11</v>
      </c>
      <c r="D263" s="64">
        <v>22</v>
      </c>
      <c r="E263" s="5">
        <v>618.04441999999995</v>
      </c>
      <c r="F263" s="57">
        <v>618.04441999999995</v>
      </c>
      <c r="G263" s="57">
        <v>618.04441999999995</v>
      </c>
      <c r="H263" s="57">
        <v>618.04441999999995</v>
      </c>
      <c r="I263" s="57">
        <v>618.04441999999995</v>
      </c>
      <c r="J263" s="57">
        <v>618.04441999999995</v>
      </c>
      <c r="K263" s="57">
        <v>618.04441999999995</v>
      </c>
      <c r="L263" s="57">
        <v>618.04441999999995</v>
      </c>
      <c r="M263" s="57">
        <v>618.04441999999995</v>
      </c>
      <c r="N263" s="57">
        <v>618.04441999999995</v>
      </c>
      <c r="O263" s="57">
        <v>618.04441999999995</v>
      </c>
      <c r="P263" s="57">
        <v>618.04441999999995</v>
      </c>
      <c r="Q263" s="57">
        <v>618.04441999999995</v>
      </c>
      <c r="R263" s="57">
        <v>618.04441999999995</v>
      </c>
      <c r="S263" s="57">
        <v>618.04441999999995</v>
      </c>
      <c r="T263" s="57">
        <v>618.04441999999995</v>
      </c>
      <c r="U263" s="57">
        <v>618.04441999999995</v>
      </c>
      <c r="V263" s="57">
        <v>618.04441999999995</v>
      </c>
      <c r="W263" s="57">
        <v>618.04441999999995</v>
      </c>
      <c r="X263" s="57">
        <v>618.04441999999995</v>
      </c>
      <c r="Y263" s="57">
        <v>618.04441999999995</v>
      </c>
      <c r="Z263" s="57">
        <v>618.04441999999995</v>
      </c>
      <c r="AA263" s="57">
        <v>618.04441999999995</v>
      </c>
      <c r="AB263" s="57">
        <v>618.04441999999995</v>
      </c>
      <c r="AC263" s="57">
        <v>618.04441999999995</v>
      </c>
      <c r="AD263" s="57">
        <v>618.04441999999995</v>
      </c>
      <c r="AE263" s="57">
        <v>618.04441999999995</v>
      </c>
      <c r="AF263" s="57">
        <v>618.04441999999995</v>
      </c>
      <c r="AG263" s="57">
        <v>618.04441999999995</v>
      </c>
      <c r="AH263" s="57">
        <v>618.04441999999995</v>
      </c>
      <c r="AI263" s="57">
        <v>618.04441999999995</v>
      </c>
      <c r="AJ263" s="57">
        <v>618.04441999999995</v>
      </c>
      <c r="AK263" s="57">
        <v>618.04441999999995</v>
      </c>
      <c r="AL263" s="57">
        <v>618.04441999999995</v>
      </c>
      <c r="AM263" s="57">
        <v>618.04441999999995</v>
      </c>
      <c r="AN263" s="57">
        <v>618.04441999999995</v>
      </c>
      <c r="AO263" s="57">
        <v>618.04441999999995</v>
      </c>
      <c r="AP263" s="57">
        <v>618.04441999999995</v>
      </c>
      <c r="AQ263" s="57">
        <v>618.04441999999995</v>
      </c>
      <c r="AR263" s="57">
        <v>618.04441999999995</v>
      </c>
      <c r="AS263" s="57">
        <v>618.04441999999995</v>
      </c>
      <c r="AT263" s="57">
        <v>618.04441999999995</v>
      </c>
    </row>
    <row r="264" spans="1:46" x14ac:dyDescent="0.25">
      <c r="A264" s="65">
        <v>2021</v>
      </c>
      <c r="B264" s="65">
        <v>12</v>
      </c>
      <c r="C264" s="75">
        <v>11</v>
      </c>
      <c r="D264" s="64">
        <v>23</v>
      </c>
      <c r="E264" s="5">
        <v>618.04441999999995</v>
      </c>
      <c r="F264" s="57">
        <v>618.04441999999995</v>
      </c>
      <c r="G264" s="57">
        <v>618.04441999999995</v>
      </c>
      <c r="H264" s="57">
        <v>618.04441999999995</v>
      </c>
      <c r="I264" s="57">
        <v>618.04441999999995</v>
      </c>
      <c r="J264" s="57">
        <v>618.04441999999995</v>
      </c>
      <c r="K264" s="57">
        <v>618.04441999999995</v>
      </c>
      <c r="L264" s="57">
        <v>618.04441999999995</v>
      </c>
      <c r="M264" s="57">
        <v>618.04441999999995</v>
      </c>
      <c r="N264" s="57">
        <v>618.04441999999995</v>
      </c>
      <c r="O264" s="57">
        <v>618.04441999999995</v>
      </c>
      <c r="P264" s="57">
        <v>618.04441999999995</v>
      </c>
      <c r="Q264" s="57">
        <v>618.04441999999995</v>
      </c>
      <c r="R264" s="57">
        <v>618.04441999999995</v>
      </c>
      <c r="S264" s="57">
        <v>618.04441999999995</v>
      </c>
      <c r="T264" s="57">
        <v>618.04441999999995</v>
      </c>
      <c r="U264" s="57">
        <v>618.04441999999995</v>
      </c>
      <c r="V264" s="57">
        <v>618.04441999999995</v>
      </c>
      <c r="W264" s="57">
        <v>618.04441999999995</v>
      </c>
      <c r="X264" s="57">
        <v>618.04441999999995</v>
      </c>
      <c r="Y264" s="57">
        <v>618.04441999999995</v>
      </c>
      <c r="Z264" s="57">
        <v>618.04441999999995</v>
      </c>
      <c r="AA264" s="57">
        <v>618.04441999999995</v>
      </c>
      <c r="AB264" s="57">
        <v>618.04441999999995</v>
      </c>
      <c r="AC264" s="57">
        <v>618.04441999999995</v>
      </c>
      <c r="AD264" s="57">
        <v>618.04441999999995</v>
      </c>
      <c r="AE264" s="57">
        <v>618.04441999999995</v>
      </c>
      <c r="AF264" s="57">
        <v>618.04441999999995</v>
      </c>
      <c r="AG264" s="57">
        <v>618.04441999999995</v>
      </c>
      <c r="AH264" s="57">
        <v>618.04441999999995</v>
      </c>
      <c r="AI264" s="57">
        <v>618.04441999999995</v>
      </c>
      <c r="AJ264" s="57">
        <v>618.04441999999995</v>
      </c>
      <c r="AK264" s="57">
        <v>618.04441999999995</v>
      </c>
      <c r="AL264" s="57">
        <v>618.04441999999995</v>
      </c>
      <c r="AM264" s="57">
        <v>618.04441999999995</v>
      </c>
      <c r="AN264" s="57">
        <v>618.04441999999995</v>
      </c>
      <c r="AO264" s="57">
        <v>618.04441999999995</v>
      </c>
      <c r="AP264" s="57">
        <v>618.04441999999995</v>
      </c>
      <c r="AQ264" s="57">
        <v>618.04441999999995</v>
      </c>
      <c r="AR264" s="57">
        <v>618.04441999999995</v>
      </c>
      <c r="AS264" s="57">
        <v>618.04441999999995</v>
      </c>
      <c r="AT264" s="57">
        <v>618.04441999999995</v>
      </c>
    </row>
    <row r="265" spans="1:46" x14ac:dyDescent="0.25">
      <c r="A265" s="65">
        <v>2021</v>
      </c>
      <c r="B265" s="65">
        <v>12</v>
      </c>
      <c r="C265" s="75">
        <v>11</v>
      </c>
      <c r="D265" s="64">
        <v>24</v>
      </c>
      <c r="E265" s="5">
        <v>618.04441999999995</v>
      </c>
      <c r="F265" s="57">
        <v>618.04441999999995</v>
      </c>
      <c r="G265" s="57">
        <v>618.04441999999995</v>
      </c>
      <c r="H265" s="57">
        <v>618.04441999999995</v>
      </c>
      <c r="I265" s="57">
        <v>618.04441999999995</v>
      </c>
      <c r="J265" s="57">
        <v>618.04441999999995</v>
      </c>
      <c r="K265" s="57">
        <v>618.04441999999995</v>
      </c>
      <c r="L265" s="57">
        <v>618.04441999999995</v>
      </c>
      <c r="M265" s="57">
        <v>618.04441999999995</v>
      </c>
      <c r="N265" s="57">
        <v>618.04441999999995</v>
      </c>
      <c r="O265" s="57">
        <v>618.04441999999995</v>
      </c>
      <c r="P265" s="57">
        <v>618.04441999999995</v>
      </c>
      <c r="Q265" s="57">
        <v>618.04441999999995</v>
      </c>
      <c r="R265" s="57">
        <v>618.04441999999995</v>
      </c>
      <c r="S265" s="57">
        <v>618.04441999999995</v>
      </c>
      <c r="T265" s="57">
        <v>618.04441999999995</v>
      </c>
      <c r="U265" s="57">
        <v>618.04441999999995</v>
      </c>
      <c r="V265" s="57">
        <v>618.04441999999995</v>
      </c>
      <c r="W265" s="57">
        <v>618.04441999999995</v>
      </c>
      <c r="X265" s="57">
        <v>618.04441999999995</v>
      </c>
      <c r="Y265" s="57">
        <v>618.04441999999995</v>
      </c>
      <c r="Z265" s="57">
        <v>618.04441999999995</v>
      </c>
      <c r="AA265" s="57">
        <v>618.04441999999995</v>
      </c>
      <c r="AB265" s="57">
        <v>618.04441999999995</v>
      </c>
      <c r="AC265" s="57">
        <v>618.04441999999995</v>
      </c>
      <c r="AD265" s="57">
        <v>618.04441999999995</v>
      </c>
      <c r="AE265" s="57">
        <v>618.04441999999995</v>
      </c>
      <c r="AF265" s="57">
        <v>618.04441999999995</v>
      </c>
      <c r="AG265" s="57">
        <v>618.04441999999995</v>
      </c>
      <c r="AH265" s="57">
        <v>618.04441999999995</v>
      </c>
      <c r="AI265" s="57">
        <v>618.04441999999995</v>
      </c>
      <c r="AJ265" s="57">
        <v>618.04441999999995</v>
      </c>
      <c r="AK265" s="57">
        <v>618.04441999999995</v>
      </c>
      <c r="AL265" s="57">
        <v>618.04441999999995</v>
      </c>
      <c r="AM265" s="57">
        <v>618.04441999999995</v>
      </c>
      <c r="AN265" s="57">
        <v>618.04441999999995</v>
      </c>
      <c r="AO265" s="57">
        <v>618.04441999999995</v>
      </c>
      <c r="AP265" s="57">
        <v>618.04441999999995</v>
      </c>
      <c r="AQ265" s="57">
        <v>618.04441999999995</v>
      </c>
      <c r="AR265" s="57">
        <v>618.04441999999995</v>
      </c>
      <c r="AS265" s="57">
        <v>618.04441999999995</v>
      </c>
      <c r="AT265" s="57">
        <v>618.04441999999995</v>
      </c>
    </row>
    <row r="266" spans="1:46" x14ac:dyDescent="0.25">
      <c r="A266" s="65">
        <v>2021</v>
      </c>
      <c r="B266" s="65">
        <v>12</v>
      </c>
      <c r="C266" s="75">
        <v>12</v>
      </c>
      <c r="D266" s="64">
        <v>1</v>
      </c>
      <c r="E266" s="5">
        <v>618.04441999999995</v>
      </c>
      <c r="F266" s="57">
        <v>618.04441999999995</v>
      </c>
      <c r="G266" s="57">
        <v>618.04441999999995</v>
      </c>
      <c r="H266" s="57">
        <v>618.04441999999995</v>
      </c>
      <c r="I266" s="57">
        <v>618.04441999999995</v>
      </c>
      <c r="J266" s="57">
        <v>618.04441999999995</v>
      </c>
      <c r="K266" s="57">
        <v>618.04441999999995</v>
      </c>
      <c r="L266" s="57">
        <v>618.04441999999995</v>
      </c>
      <c r="M266" s="57">
        <v>618.04441999999995</v>
      </c>
      <c r="N266" s="57">
        <v>618.04441999999995</v>
      </c>
      <c r="O266" s="57">
        <v>618.04441999999995</v>
      </c>
      <c r="P266" s="57">
        <v>618.04441999999995</v>
      </c>
      <c r="Q266" s="57">
        <v>618.04441999999995</v>
      </c>
      <c r="R266" s="57">
        <v>618.04441999999995</v>
      </c>
      <c r="S266" s="57">
        <v>618.04441999999995</v>
      </c>
      <c r="T266" s="57">
        <v>618.04441999999995</v>
      </c>
      <c r="U266" s="57">
        <v>618.04441999999995</v>
      </c>
      <c r="V266" s="57">
        <v>618.04441999999995</v>
      </c>
      <c r="W266" s="57">
        <v>618.04441999999995</v>
      </c>
      <c r="X266" s="57">
        <v>618.04441999999995</v>
      </c>
      <c r="Y266" s="57">
        <v>618.04441999999995</v>
      </c>
      <c r="Z266" s="57">
        <v>618.04441999999995</v>
      </c>
      <c r="AA266" s="57">
        <v>618.04441999999995</v>
      </c>
      <c r="AB266" s="57">
        <v>618.04441999999995</v>
      </c>
      <c r="AC266" s="57">
        <v>618.04441999999995</v>
      </c>
      <c r="AD266" s="57">
        <v>618.04441999999995</v>
      </c>
      <c r="AE266" s="57">
        <v>618.04441999999995</v>
      </c>
      <c r="AF266" s="57">
        <v>618.04441999999995</v>
      </c>
      <c r="AG266" s="57">
        <v>618.04441999999995</v>
      </c>
      <c r="AH266" s="57">
        <v>618.04441999999995</v>
      </c>
      <c r="AI266" s="57">
        <v>618.04441999999995</v>
      </c>
      <c r="AJ266" s="57">
        <v>618.04441999999995</v>
      </c>
      <c r="AK266" s="57">
        <v>618.04441999999995</v>
      </c>
      <c r="AL266" s="57">
        <v>618.04441999999995</v>
      </c>
      <c r="AM266" s="57">
        <v>618.04441999999995</v>
      </c>
      <c r="AN266" s="57">
        <v>618.04441999999995</v>
      </c>
      <c r="AO266" s="57">
        <v>618.04441999999995</v>
      </c>
      <c r="AP266" s="57">
        <v>618.04441999999995</v>
      </c>
      <c r="AQ266" s="57">
        <v>618.04441999999995</v>
      </c>
      <c r="AR266" s="57">
        <v>618.04441999999995</v>
      </c>
      <c r="AS266" s="57">
        <v>618.04441999999995</v>
      </c>
      <c r="AT266" s="57">
        <v>618.04441999999995</v>
      </c>
    </row>
    <row r="267" spans="1:46" x14ac:dyDescent="0.25">
      <c r="A267" s="65">
        <v>2021</v>
      </c>
      <c r="B267" s="65">
        <v>12</v>
      </c>
      <c r="C267" s="75">
        <v>12</v>
      </c>
      <c r="D267" s="64">
        <v>2</v>
      </c>
      <c r="E267" s="5">
        <v>618.04441999999995</v>
      </c>
      <c r="F267" s="57">
        <v>618.04441999999995</v>
      </c>
      <c r="G267" s="57">
        <v>618.04441999999995</v>
      </c>
      <c r="H267" s="57">
        <v>618.04441999999995</v>
      </c>
      <c r="I267" s="57">
        <v>618.04441999999995</v>
      </c>
      <c r="J267" s="57">
        <v>618.04441999999995</v>
      </c>
      <c r="K267" s="57">
        <v>618.04441999999995</v>
      </c>
      <c r="L267" s="57">
        <v>618.04441999999995</v>
      </c>
      <c r="M267" s="57">
        <v>618.04441999999995</v>
      </c>
      <c r="N267" s="57">
        <v>618.04441999999995</v>
      </c>
      <c r="O267" s="57">
        <v>618.04441999999995</v>
      </c>
      <c r="P267" s="57">
        <v>618.04441999999995</v>
      </c>
      <c r="Q267" s="57">
        <v>618.04441999999995</v>
      </c>
      <c r="R267" s="57">
        <v>618.04441999999995</v>
      </c>
      <c r="S267" s="57">
        <v>618.04441999999995</v>
      </c>
      <c r="T267" s="57">
        <v>618.04441999999995</v>
      </c>
      <c r="U267" s="57">
        <v>618.04441999999995</v>
      </c>
      <c r="V267" s="57">
        <v>618.04441999999995</v>
      </c>
      <c r="W267" s="57">
        <v>618.04441999999995</v>
      </c>
      <c r="X267" s="57">
        <v>618.04441999999995</v>
      </c>
      <c r="Y267" s="57">
        <v>618.04441999999995</v>
      </c>
      <c r="Z267" s="57">
        <v>618.04441999999995</v>
      </c>
      <c r="AA267" s="57">
        <v>618.04441999999995</v>
      </c>
      <c r="AB267" s="57">
        <v>618.04441999999995</v>
      </c>
      <c r="AC267" s="57">
        <v>618.04441999999995</v>
      </c>
      <c r="AD267" s="57">
        <v>618.04441999999995</v>
      </c>
      <c r="AE267" s="57">
        <v>618.04441999999995</v>
      </c>
      <c r="AF267" s="57">
        <v>618.04441999999995</v>
      </c>
      <c r="AG267" s="57">
        <v>618.04441999999995</v>
      </c>
      <c r="AH267" s="57">
        <v>618.04441999999995</v>
      </c>
      <c r="AI267" s="57">
        <v>618.04441999999995</v>
      </c>
      <c r="AJ267" s="57">
        <v>618.04441999999995</v>
      </c>
      <c r="AK267" s="57">
        <v>618.04441999999995</v>
      </c>
      <c r="AL267" s="57">
        <v>618.04441999999995</v>
      </c>
      <c r="AM267" s="57">
        <v>618.04441999999995</v>
      </c>
      <c r="AN267" s="57">
        <v>618.04441999999995</v>
      </c>
      <c r="AO267" s="57">
        <v>618.04441999999995</v>
      </c>
      <c r="AP267" s="57">
        <v>618.04441999999995</v>
      </c>
      <c r="AQ267" s="57">
        <v>618.04441999999995</v>
      </c>
      <c r="AR267" s="57">
        <v>618.04441999999995</v>
      </c>
      <c r="AS267" s="57">
        <v>618.04441999999995</v>
      </c>
      <c r="AT267" s="57">
        <v>618.04441999999995</v>
      </c>
    </row>
    <row r="268" spans="1:46" x14ac:dyDescent="0.25">
      <c r="A268" s="65">
        <v>2021</v>
      </c>
      <c r="B268" s="65">
        <v>12</v>
      </c>
      <c r="C268" s="75">
        <v>12</v>
      </c>
      <c r="D268" s="64">
        <v>3</v>
      </c>
      <c r="E268" s="5">
        <v>618.04441999999995</v>
      </c>
      <c r="F268" s="57">
        <v>618.04441999999995</v>
      </c>
      <c r="G268" s="57">
        <v>618.04441999999995</v>
      </c>
      <c r="H268" s="57">
        <v>618.04441999999995</v>
      </c>
      <c r="I268" s="57">
        <v>618.04441999999995</v>
      </c>
      <c r="J268" s="57">
        <v>618.04441999999995</v>
      </c>
      <c r="K268" s="57">
        <v>618.04441999999995</v>
      </c>
      <c r="L268" s="57">
        <v>618.04441999999995</v>
      </c>
      <c r="M268" s="57">
        <v>618.04441999999995</v>
      </c>
      <c r="N268" s="57">
        <v>618.04441999999995</v>
      </c>
      <c r="O268" s="57">
        <v>618.04441999999995</v>
      </c>
      <c r="P268" s="57">
        <v>618.04441999999995</v>
      </c>
      <c r="Q268" s="57">
        <v>618.04441999999995</v>
      </c>
      <c r="R268" s="57">
        <v>618.04441999999995</v>
      </c>
      <c r="S268" s="57">
        <v>618.04441999999995</v>
      </c>
      <c r="T268" s="57">
        <v>618.04441999999995</v>
      </c>
      <c r="U268" s="57">
        <v>618.04441999999995</v>
      </c>
      <c r="V268" s="57">
        <v>618.04441999999995</v>
      </c>
      <c r="W268" s="57">
        <v>618.04441999999995</v>
      </c>
      <c r="X268" s="57">
        <v>618.04441999999995</v>
      </c>
      <c r="Y268" s="57">
        <v>618.04441999999995</v>
      </c>
      <c r="Z268" s="57">
        <v>618.04441999999995</v>
      </c>
      <c r="AA268" s="57">
        <v>618.04441999999995</v>
      </c>
      <c r="AB268" s="57">
        <v>618.04441999999995</v>
      </c>
      <c r="AC268" s="57">
        <v>618.04441999999995</v>
      </c>
      <c r="AD268" s="57">
        <v>618.04441999999995</v>
      </c>
      <c r="AE268" s="57">
        <v>618.04441999999995</v>
      </c>
      <c r="AF268" s="57">
        <v>618.04441999999995</v>
      </c>
      <c r="AG268" s="57">
        <v>618.04441999999995</v>
      </c>
      <c r="AH268" s="57">
        <v>618.04441999999995</v>
      </c>
      <c r="AI268" s="57">
        <v>618.04441999999995</v>
      </c>
      <c r="AJ268" s="57">
        <v>618.04441999999995</v>
      </c>
      <c r="AK268" s="57">
        <v>618.04441999999995</v>
      </c>
      <c r="AL268" s="57">
        <v>618.04441999999995</v>
      </c>
      <c r="AM268" s="57">
        <v>618.04441999999995</v>
      </c>
      <c r="AN268" s="57">
        <v>618.04441999999995</v>
      </c>
      <c r="AO268" s="57">
        <v>618.04441999999995</v>
      </c>
      <c r="AP268" s="57">
        <v>618.04441999999995</v>
      </c>
      <c r="AQ268" s="57">
        <v>618.04441999999995</v>
      </c>
      <c r="AR268" s="57">
        <v>618.04441999999995</v>
      </c>
      <c r="AS268" s="57">
        <v>618.04441999999995</v>
      </c>
      <c r="AT268" s="57">
        <v>618.04441999999995</v>
      </c>
    </row>
    <row r="269" spans="1:46" x14ac:dyDescent="0.25">
      <c r="A269" s="65">
        <v>2021</v>
      </c>
      <c r="B269" s="65">
        <v>12</v>
      </c>
      <c r="C269" s="75">
        <v>12</v>
      </c>
      <c r="D269" s="64">
        <v>4</v>
      </c>
      <c r="E269" s="5">
        <v>618.04441999999995</v>
      </c>
      <c r="F269" s="57">
        <v>618.04441999999995</v>
      </c>
      <c r="G269" s="57">
        <v>618.04441999999995</v>
      </c>
      <c r="H269" s="57">
        <v>618.04441999999995</v>
      </c>
      <c r="I269" s="57">
        <v>618.04441999999995</v>
      </c>
      <c r="J269" s="57">
        <v>618.04441999999995</v>
      </c>
      <c r="K269" s="57">
        <v>618.04441999999995</v>
      </c>
      <c r="L269" s="57">
        <v>618.04441999999995</v>
      </c>
      <c r="M269" s="57">
        <v>618.04441999999995</v>
      </c>
      <c r="N269" s="57">
        <v>618.04441999999995</v>
      </c>
      <c r="O269" s="57">
        <v>618.04441999999995</v>
      </c>
      <c r="P269" s="57">
        <v>618.04441999999995</v>
      </c>
      <c r="Q269" s="57">
        <v>618.04441999999995</v>
      </c>
      <c r="R269" s="57">
        <v>618.04441999999995</v>
      </c>
      <c r="S269" s="57">
        <v>618.04441999999995</v>
      </c>
      <c r="T269" s="57">
        <v>618.04441999999995</v>
      </c>
      <c r="U269" s="57">
        <v>618.04441999999995</v>
      </c>
      <c r="V269" s="57">
        <v>618.04441999999995</v>
      </c>
      <c r="W269" s="57">
        <v>618.04441999999995</v>
      </c>
      <c r="X269" s="57">
        <v>618.04441999999995</v>
      </c>
      <c r="Y269" s="57">
        <v>618.04441999999995</v>
      </c>
      <c r="Z269" s="57">
        <v>618.04441999999995</v>
      </c>
      <c r="AA269" s="57">
        <v>618.04441999999995</v>
      </c>
      <c r="AB269" s="57">
        <v>618.04441999999995</v>
      </c>
      <c r="AC269" s="57">
        <v>618.04441999999995</v>
      </c>
      <c r="AD269" s="57">
        <v>618.04441999999995</v>
      </c>
      <c r="AE269" s="57">
        <v>618.04441999999995</v>
      </c>
      <c r="AF269" s="57">
        <v>618.04441999999995</v>
      </c>
      <c r="AG269" s="57">
        <v>618.04441999999995</v>
      </c>
      <c r="AH269" s="57">
        <v>618.04441999999995</v>
      </c>
      <c r="AI269" s="57">
        <v>618.04441999999995</v>
      </c>
      <c r="AJ269" s="57">
        <v>618.04441999999995</v>
      </c>
      <c r="AK269" s="57">
        <v>618.04441999999995</v>
      </c>
      <c r="AL269" s="57">
        <v>618.04441999999995</v>
      </c>
      <c r="AM269" s="57">
        <v>618.04441999999995</v>
      </c>
      <c r="AN269" s="57">
        <v>618.04441999999995</v>
      </c>
      <c r="AO269" s="57">
        <v>618.04441999999995</v>
      </c>
      <c r="AP269" s="57">
        <v>618.04441999999995</v>
      </c>
      <c r="AQ269" s="57">
        <v>618.04441999999995</v>
      </c>
      <c r="AR269" s="57">
        <v>618.04441999999995</v>
      </c>
      <c r="AS269" s="57">
        <v>618.04441999999995</v>
      </c>
      <c r="AT269" s="57">
        <v>618.04441999999995</v>
      </c>
    </row>
    <row r="270" spans="1:46" x14ac:dyDescent="0.25">
      <c r="A270" s="65">
        <v>2021</v>
      </c>
      <c r="B270" s="65">
        <v>12</v>
      </c>
      <c r="C270" s="75">
        <v>12</v>
      </c>
      <c r="D270" s="64">
        <v>5</v>
      </c>
      <c r="E270" s="5">
        <v>618.04441999999995</v>
      </c>
      <c r="F270" s="57">
        <v>618.04441999999995</v>
      </c>
      <c r="G270" s="57">
        <v>618.04441999999995</v>
      </c>
      <c r="H270" s="57">
        <v>618.04441999999995</v>
      </c>
      <c r="I270" s="57">
        <v>618.04441999999995</v>
      </c>
      <c r="J270" s="57">
        <v>618.04441999999995</v>
      </c>
      <c r="K270" s="57">
        <v>618.04441999999995</v>
      </c>
      <c r="L270" s="57">
        <v>618.04441999999995</v>
      </c>
      <c r="M270" s="57">
        <v>618.04441999999995</v>
      </c>
      <c r="N270" s="57">
        <v>618.04441999999995</v>
      </c>
      <c r="O270" s="57">
        <v>618.04441999999995</v>
      </c>
      <c r="P270" s="57">
        <v>618.04441999999995</v>
      </c>
      <c r="Q270" s="57">
        <v>618.04441999999995</v>
      </c>
      <c r="R270" s="57">
        <v>618.04441999999995</v>
      </c>
      <c r="S270" s="57">
        <v>618.04441999999995</v>
      </c>
      <c r="T270" s="57">
        <v>618.04441999999995</v>
      </c>
      <c r="U270" s="57">
        <v>618.04441999999995</v>
      </c>
      <c r="V270" s="57">
        <v>618.04441999999995</v>
      </c>
      <c r="W270" s="57">
        <v>618.04441999999995</v>
      </c>
      <c r="X270" s="57">
        <v>618.04441999999995</v>
      </c>
      <c r="Y270" s="57">
        <v>618.04441999999995</v>
      </c>
      <c r="Z270" s="57">
        <v>618.04441999999995</v>
      </c>
      <c r="AA270" s="57">
        <v>618.04441999999995</v>
      </c>
      <c r="AB270" s="57">
        <v>618.04441999999995</v>
      </c>
      <c r="AC270" s="57">
        <v>618.04441999999995</v>
      </c>
      <c r="AD270" s="57">
        <v>618.04441999999995</v>
      </c>
      <c r="AE270" s="57">
        <v>618.04441999999995</v>
      </c>
      <c r="AF270" s="57">
        <v>618.04441999999995</v>
      </c>
      <c r="AG270" s="57">
        <v>618.04441999999995</v>
      </c>
      <c r="AH270" s="57">
        <v>618.04441999999995</v>
      </c>
      <c r="AI270" s="57">
        <v>618.04441999999995</v>
      </c>
      <c r="AJ270" s="57">
        <v>618.04441999999995</v>
      </c>
      <c r="AK270" s="57">
        <v>618.04441999999995</v>
      </c>
      <c r="AL270" s="57">
        <v>618.04441999999995</v>
      </c>
      <c r="AM270" s="57">
        <v>618.04441999999995</v>
      </c>
      <c r="AN270" s="57">
        <v>618.04441999999995</v>
      </c>
      <c r="AO270" s="57">
        <v>618.04441999999995</v>
      </c>
      <c r="AP270" s="57">
        <v>618.04441999999995</v>
      </c>
      <c r="AQ270" s="57">
        <v>618.04441999999995</v>
      </c>
      <c r="AR270" s="57">
        <v>618.04441999999995</v>
      </c>
      <c r="AS270" s="57">
        <v>618.04441999999995</v>
      </c>
      <c r="AT270" s="57">
        <v>618.04441999999995</v>
      </c>
    </row>
    <row r="271" spans="1:46" x14ac:dyDescent="0.25">
      <c r="A271" s="65">
        <v>2021</v>
      </c>
      <c r="B271" s="65">
        <v>12</v>
      </c>
      <c r="C271" s="75">
        <v>12</v>
      </c>
      <c r="D271" s="64">
        <v>6</v>
      </c>
      <c r="E271" s="5">
        <v>618.04441999999995</v>
      </c>
      <c r="F271" s="57">
        <v>618.04441999999995</v>
      </c>
      <c r="G271" s="57">
        <v>618.04441999999995</v>
      </c>
      <c r="H271" s="57">
        <v>618.04441999999995</v>
      </c>
      <c r="I271" s="57">
        <v>618.04441999999995</v>
      </c>
      <c r="J271" s="57">
        <v>618.04441999999995</v>
      </c>
      <c r="K271" s="57">
        <v>618.04441999999995</v>
      </c>
      <c r="L271" s="57">
        <v>618.04441999999995</v>
      </c>
      <c r="M271" s="57">
        <v>618.04441999999995</v>
      </c>
      <c r="N271" s="57">
        <v>618.04441999999995</v>
      </c>
      <c r="O271" s="57">
        <v>618.04441999999995</v>
      </c>
      <c r="P271" s="57">
        <v>618.04441999999995</v>
      </c>
      <c r="Q271" s="57">
        <v>618.04441999999995</v>
      </c>
      <c r="R271" s="57">
        <v>618.04441999999995</v>
      </c>
      <c r="S271" s="57">
        <v>618.04441999999995</v>
      </c>
      <c r="T271" s="57">
        <v>618.04441999999995</v>
      </c>
      <c r="U271" s="57">
        <v>618.04441999999995</v>
      </c>
      <c r="V271" s="57">
        <v>618.04441999999995</v>
      </c>
      <c r="W271" s="57">
        <v>618.04441999999995</v>
      </c>
      <c r="X271" s="57">
        <v>618.04441999999995</v>
      </c>
      <c r="Y271" s="57">
        <v>618.04441999999995</v>
      </c>
      <c r="Z271" s="57">
        <v>618.04441999999995</v>
      </c>
      <c r="AA271" s="57">
        <v>618.04441999999995</v>
      </c>
      <c r="AB271" s="57">
        <v>618.04441999999995</v>
      </c>
      <c r="AC271" s="57">
        <v>618.04441999999995</v>
      </c>
      <c r="AD271" s="57">
        <v>618.04441999999995</v>
      </c>
      <c r="AE271" s="57">
        <v>618.04441999999995</v>
      </c>
      <c r="AF271" s="57">
        <v>618.04441999999995</v>
      </c>
      <c r="AG271" s="57">
        <v>618.04441999999995</v>
      </c>
      <c r="AH271" s="57">
        <v>618.04441999999995</v>
      </c>
      <c r="AI271" s="57">
        <v>618.04441999999995</v>
      </c>
      <c r="AJ271" s="57">
        <v>618.04441999999995</v>
      </c>
      <c r="AK271" s="57">
        <v>618.04441999999995</v>
      </c>
      <c r="AL271" s="57">
        <v>618.04441999999995</v>
      </c>
      <c r="AM271" s="57">
        <v>618.04441999999995</v>
      </c>
      <c r="AN271" s="57">
        <v>618.04441999999995</v>
      </c>
      <c r="AO271" s="57">
        <v>618.04441999999995</v>
      </c>
      <c r="AP271" s="57">
        <v>618.04441999999995</v>
      </c>
      <c r="AQ271" s="57">
        <v>618.04441999999995</v>
      </c>
      <c r="AR271" s="57">
        <v>618.04441999999995</v>
      </c>
      <c r="AS271" s="57">
        <v>618.04441999999995</v>
      </c>
      <c r="AT271" s="57">
        <v>618.04441999999995</v>
      </c>
    </row>
    <row r="272" spans="1:46" x14ac:dyDescent="0.25">
      <c r="A272" s="65">
        <v>2021</v>
      </c>
      <c r="B272" s="65">
        <v>12</v>
      </c>
      <c r="C272" s="75">
        <v>12</v>
      </c>
      <c r="D272" s="64">
        <v>7</v>
      </c>
      <c r="E272" s="5">
        <v>618.04441999999995</v>
      </c>
      <c r="F272" s="57">
        <v>618.04441999999995</v>
      </c>
      <c r="G272" s="57">
        <v>618.04441999999995</v>
      </c>
      <c r="H272" s="57">
        <v>618.04441999999995</v>
      </c>
      <c r="I272" s="57">
        <v>618.04441999999995</v>
      </c>
      <c r="J272" s="57">
        <v>618.04441999999995</v>
      </c>
      <c r="K272" s="57">
        <v>618.04441999999995</v>
      </c>
      <c r="L272" s="57">
        <v>618.04441999999995</v>
      </c>
      <c r="M272" s="57">
        <v>618.04441999999995</v>
      </c>
      <c r="N272" s="57">
        <v>618.04441999999995</v>
      </c>
      <c r="O272" s="57">
        <v>618.04441999999995</v>
      </c>
      <c r="P272" s="57">
        <v>618.04441999999995</v>
      </c>
      <c r="Q272" s="57">
        <v>618.04441999999995</v>
      </c>
      <c r="R272" s="57">
        <v>618.04441999999995</v>
      </c>
      <c r="S272" s="57">
        <v>618.04441999999995</v>
      </c>
      <c r="T272" s="57">
        <v>618.04441999999995</v>
      </c>
      <c r="U272" s="57">
        <v>618.04441999999995</v>
      </c>
      <c r="V272" s="57">
        <v>618.04441999999995</v>
      </c>
      <c r="W272" s="57">
        <v>618.04441999999995</v>
      </c>
      <c r="X272" s="57">
        <v>618.04441999999995</v>
      </c>
      <c r="Y272" s="57">
        <v>618.04441999999995</v>
      </c>
      <c r="Z272" s="57">
        <v>618.04441999999995</v>
      </c>
      <c r="AA272" s="57">
        <v>618.04441999999995</v>
      </c>
      <c r="AB272" s="57">
        <v>618.04441999999995</v>
      </c>
      <c r="AC272" s="57">
        <v>618.04441999999995</v>
      </c>
      <c r="AD272" s="57">
        <v>618.04441999999995</v>
      </c>
      <c r="AE272" s="57">
        <v>618.04441999999995</v>
      </c>
      <c r="AF272" s="57">
        <v>618.04441999999995</v>
      </c>
      <c r="AG272" s="57">
        <v>618.04441999999995</v>
      </c>
      <c r="AH272" s="57">
        <v>618.04441999999995</v>
      </c>
      <c r="AI272" s="57">
        <v>618.04441999999995</v>
      </c>
      <c r="AJ272" s="57">
        <v>618.04441999999995</v>
      </c>
      <c r="AK272" s="57">
        <v>618.04441999999995</v>
      </c>
      <c r="AL272" s="57">
        <v>618.04441999999995</v>
      </c>
      <c r="AM272" s="57">
        <v>618.04441999999995</v>
      </c>
      <c r="AN272" s="57">
        <v>618.04441999999995</v>
      </c>
      <c r="AO272" s="57">
        <v>618.04441999999995</v>
      </c>
      <c r="AP272" s="57">
        <v>618.04441999999995</v>
      </c>
      <c r="AQ272" s="57">
        <v>618.04441999999995</v>
      </c>
      <c r="AR272" s="57">
        <v>618.04441999999995</v>
      </c>
      <c r="AS272" s="57">
        <v>618.04441999999995</v>
      </c>
      <c r="AT272" s="57">
        <v>618.04441999999995</v>
      </c>
    </row>
    <row r="273" spans="1:46" x14ac:dyDescent="0.25">
      <c r="A273" s="65">
        <v>2021</v>
      </c>
      <c r="B273" s="65">
        <v>12</v>
      </c>
      <c r="C273" s="75">
        <v>12</v>
      </c>
      <c r="D273" s="64">
        <v>8</v>
      </c>
      <c r="E273" s="5">
        <v>618.04441999999995</v>
      </c>
      <c r="F273" s="57">
        <v>618.04441999999995</v>
      </c>
      <c r="G273" s="57">
        <v>618.04441999999995</v>
      </c>
      <c r="H273" s="57">
        <v>618.04441999999995</v>
      </c>
      <c r="I273" s="57">
        <v>618.04441999999995</v>
      </c>
      <c r="J273" s="57">
        <v>618.04441999999995</v>
      </c>
      <c r="K273" s="57">
        <v>618.04441999999995</v>
      </c>
      <c r="L273" s="57">
        <v>618.04441999999995</v>
      </c>
      <c r="M273" s="57">
        <v>618.04441999999995</v>
      </c>
      <c r="N273" s="57">
        <v>618.04441999999995</v>
      </c>
      <c r="O273" s="57">
        <v>618.04441999999995</v>
      </c>
      <c r="P273" s="57">
        <v>618.04441999999995</v>
      </c>
      <c r="Q273" s="57">
        <v>618.04441999999995</v>
      </c>
      <c r="R273" s="57">
        <v>618.04441999999995</v>
      </c>
      <c r="S273" s="57">
        <v>618.04441999999995</v>
      </c>
      <c r="T273" s="57">
        <v>618.04441999999995</v>
      </c>
      <c r="U273" s="57">
        <v>618.04441999999995</v>
      </c>
      <c r="V273" s="57">
        <v>618.04441999999995</v>
      </c>
      <c r="W273" s="57">
        <v>618.04441999999995</v>
      </c>
      <c r="X273" s="57">
        <v>618.04441999999995</v>
      </c>
      <c r="Y273" s="57">
        <v>618.04441999999995</v>
      </c>
      <c r="Z273" s="57">
        <v>618.04441999999995</v>
      </c>
      <c r="AA273" s="57">
        <v>618.04441999999995</v>
      </c>
      <c r="AB273" s="57">
        <v>618.04441999999995</v>
      </c>
      <c r="AC273" s="57">
        <v>618.04441999999995</v>
      </c>
      <c r="AD273" s="57">
        <v>618.04441999999995</v>
      </c>
      <c r="AE273" s="57">
        <v>618.04441999999995</v>
      </c>
      <c r="AF273" s="57">
        <v>618.04441999999995</v>
      </c>
      <c r="AG273" s="57">
        <v>618.04441999999995</v>
      </c>
      <c r="AH273" s="57">
        <v>618.04441999999995</v>
      </c>
      <c r="AI273" s="57">
        <v>618.04441999999995</v>
      </c>
      <c r="AJ273" s="57">
        <v>618.04441999999995</v>
      </c>
      <c r="AK273" s="57">
        <v>618.04441999999995</v>
      </c>
      <c r="AL273" s="57">
        <v>618.04441999999995</v>
      </c>
      <c r="AM273" s="57">
        <v>618.04441999999995</v>
      </c>
      <c r="AN273" s="57">
        <v>618.04441999999995</v>
      </c>
      <c r="AO273" s="57">
        <v>618.04441999999995</v>
      </c>
      <c r="AP273" s="57">
        <v>618.04441999999995</v>
      </c>
      <c r="AQ273" s="57">
        <v>618.04441999999995</v>
      </c>
      <c r="AR273" s="57">
        <v>618.04441999999995</v>
      </c>
      <c r="AS273" s="57">
        <v>618.04441999999995</v>
      </c>
      <c r="AT273" s="57">
        <v>618.04441999999995</v>
      </c>
    </row>
    <row r="274" spans="1:46" x14ac:dyDescent="0.25">
      <c r="A274" s="65">
        <v>2021</v>
      </c>
      <c r="B274" s="65">
        <v>12</v>
      </c>
      <c r="C274" s="75">
        <v>12</v>
      </c>
      <c r="D274" s="64">
        <v>9</v>
      </c>
      <c r="E274" s="5">
        <v>618.04441999999995</v>
      </c>
      <c r="F274" s="57">
        <v>618.04441999999995</v>
      </c>
      <c r="G274" s="57">
        <v>618.04441999999995</v>
      </c>
      <c r="H274" s="57">
        <v>618.04441999999995</v>
      </c>
      <c r="I274" s="57">
        <v>618.04441999999995</v>
      </c>
      <c r="J274" s="57">
        <v>618.04441999999995</v>
      </c>
      <c r="K274" s="57">
        <v>618.04441999999995</v>
      </c>
      <c r="L274" s="57">
        <v>618.04441999999995</v>
      </c>
      <c r="M274" s="57">
        <v>618.04441999999995</v>
      </c>
      <c r="N274" s="57">
        <v>618.04441999999995</v>
      </c>
      <c r="O274" s="57">
        <v>618.04441999999995</v>
      </c>
      <c r="P274" s="57">
        <v>618.04441999999995</v>
      </c>
      <c r="Q274" s="57">
        <v>618.04441999999995</v>
      </c>
      <c r="R274" s="57">
        <v>618.04441999999995</v>
      </c>
      <c r="S274" s="57">
        <v>618.04441999999995</v>
      </c>
      <c r="T274" s="57">
        <v>618.04441999999995</v>
      </c>
      <c r="U274" s="57">
        <v>618.04441999999995</v>
      </c>
      <c r="V274" s="57">
        <v>618.04441999999995</v>
      </c>
      <c r="W274" s="57">
        <v>618.04441999999995</v>
      </c>
      <c r="X274" s="57">
        <v>618.04441999999995</v>
      </c>
      <c r="Y274" s="57">
        <v>618.04441999999995</v>
      </c>
      <c r="Z274" s="57">
        <v>618.04441999999995</v>
      </c>
      <c r="AA274" s="57">
        <v>618.04441999999995</v>
      </c>
      <c r="AB274" s="57">
        <v>618.04441999999995</v>
      </c>
      <c r="AC274" s="57">
        <v>618.04441999999995</v>
      </c>
      <c r="AD274" s="57">
        <v>618.04441999999995</v>
      </c>
      <c r="AE274" s="57">
        <v>618.04441999999995</v>
      </c>
      <c r="AF274" s="57">
        <v>618.04441999999995</v>
      </c>
      <c r="AG274" s="57">
        <v>618.04441999999995</v>
      </c>
      <c r="AH274" s="57">
        <v>618.04441999999995</v>
      </c>
      <c r="AI274" s="57">
        <v>618.04441999999995</v>
      </c>
      <c r="AJ274" s="57">
        <v>618.04441999999995</v>
      </c>
      <c r="AK274" s="57">
        <v>618.04441999999995</v>
      </c>
      <c r="AL274" s="57">
        <v>618.04441999999995</v>
      </c>
      <c r="AM274" s="57">
        <v>618.04441999999995</v>
      </c>
      <c r="AN274" s="57">
        <v>618.04441999999995</v>
      </c>
      <c r="AO274" s="57">
        <v>618.04441999999995</v>
      </c>
      <c r="AP274" s="57">
        <v>618.04441999999995</v>
      </c>
      <c r="AQ274" s="57">
        <v>618.04441999999995</v>
      </c>
      <c r="AR274" s="57">
        <v>618.04441999999995</v>
      </c>
      <c r="AS274" s="57">
        <v>618.04441999999995</v>
      </c>
      <c r="AT274" s="57">
        <v>618.04441999999995</v>
      </c>
    </row>
    <row r="275" spans="1:46" x14ac:dyDescent="0.25">
      <c r="A275" s="65">
        <v>2021</v>
      </c>
      <c r="B275" s="65">
        <v>12</v>
      </c>
      <c r="C275" s="75">
        <v>12</v>
      </c>
      <c r="D275" s="64">
        <v>10</v>
      </c>
      <c r="E275" s="5">
        <v>618.04441999999995</v>
      </c>
      <c r="F275" s="57">
        <v>618.04441999999995</v>
      </c>
      <c r="G275" s="57">
        <v>618.04441999999995</v>
      </c>
      <c r="H275" s="57">
        <v>618.04441999999995</v>
      </c>
      <c r="I275" s="57">
        <v>618.04441999999995</v>
      </c>
      <c r="J275" s="57">
        <v>618.04441999999995</v>
      </c>
      <c r="K275" s="57">
        <v>618.04441999999995</v>
      </c>
      <c r="L275" s="57">
        <v>618.04441999999995</v>
      </c>
      <c r="M275" s="57">
        <v>618.04441999999995</v>
      </c>
      <c r="N275" s="57">
        <v>618.04441999999995</v>
      </c>
      <c r="O275" s="57">
        <v>618.04441999999995</v>
      </c>
      <c r="P275" s="57">
        <v>618.04441999999995</v>
      </c>
      <c r="Q275" s="57">
        <v>618.04441999999995</v>
      </c>
      <c r="R275" s="57">
        <v>618.04441999999995</v>
      </c>
      <c r="S275" s="57">
        <v>618.04441999999995</v>
      </c>
      <c r="T275" s="57">
        <v>618.04441999999995</v>
      </c>
      <c r="U275" s="57">
        <v>618.04441999999995</v>
      </c>
      <c r="V275" s="57">
        <v>618.04441999999995</v>
      </c>
      <c r="W275" s="57">
        <v>618.04441999999995</v>
      </c>
      <c r="X275" s="57">
        <v>618.04441999999995</v>
      </c>
      <c r="Y275" s="57">
        <v>618.04441999999995</v>
      </c>
      <c r="Z275" s="57">
        <v>618.04441999999995</v>
      </c>
      <c r="AA275" s="57">
        <v>618.04441999999995</v>
      </c>
      <c r="AB275" s="57">
        <v>618.04441999999995</v>
      </c>
      <c r="AC275" s="57">
        <v>618.04441999999995</v>
      </c>
      <c r="AD275" s="57">
        <v>618.04441999999995</v>
      </c>
      <c r="AE275" s="57">
        <v>618.04441999999995</v>
      </c>
      <c r="AF275" s="57">
        <v>618.04441999999995</v>
      </c>
      <c r="AG275" s="57">
        <v>618.04441999999995</v>
      </c>
      <c r="AH275" s="57">
        <v>618.04441999999995</v>
      </c>
      <c r="AI275" s="57">
        <v>618.04441999999995</v>
      </c>
      <c r="AJ275" s="57">
        <v>618.04441999999995</v>
      </c>
      <c r="AK275" s="57">
        <v>618.04441999999995</v>
      </c>
      <c r="AL275" s="57">
        <v>618.04441999999995</v>
      </c>
      <c r="AM275" s="57">
        <v>618.04441999999995</v>
      </c>
      <c r="AN275" s="57">
        <v>618.04441999999995</v>
      </c>
      <c r="AO275" s="57">
        <v>618.04441999999995</v>
      </c>
      <c r="AP275" s="57">
        <v>618.04441999999995</v>
      </c>
      <c r="AQ275" s="57">
        <v>618.04441999999995</v>
      </c>
      <c r="AR275" s="57">
        <v>618.04441999999995</v>
      </c>
      <c r="AS275" s="57">
        <v>618.04441999999995</v>
      </c>
      <c r="AT275" s="57">
        <v>618.04441999999995</v>
      </c>
    </row>
    <row r="276" spans="1:46" x14ac:dyDescent="0.25">
      <c r="A276" s="65">
        <v>2021</v>
      </c>
      <c r="B276" s="65">
        <v>12</v>
      </c>
      <c r="C276" s="75">
        <v>12</v>
      </c>
      <c r="D276" s="64">
        <v>11</v>
      </c>
      <c r="E276" s="5">
        <v>618.04441999999995</v>
      </c>
      <c r="F276" s="57">
        <v>618.04441999999995</v>
      </c>
      <c r="G276" s="57">
        <v>618.04441999999995</v>
      </c>
      <c r="H276" s="57">
        <v>618.04441999999995</v>
      </c>
      <c r="I276" s="57">
        <v>618.04441999999995</v>
      </c>
      <c r="J276" s="57">
        <v>618.04441999999995</v>
      </c>
      <c r="K276" s="57">
        <v>618.04441999999995</v>
      </c>
      <c r="L276" s="57">
        <v>618.04441999999995</v>
      </c>
      <c r="M276" s="57">
        <v>618.04441999999995</v>
      </c>
      <c r="N276" s="57">
        <v>618.04441999999995</v>
      </c>
      <c r="O276" s="57">
        <v>618.04441999999995</v>
      </c>
      <c r="P276" s="57">
        <v>618.04441999999995</v>
      </c>
      <c r="Q276" s="57">
        <v>618.04441999999995</v>
      </c>
      <c r="R276" s="57">
        <v>618.04441999999995</v>
      </c>
      <c r="S276" s="57">
        <v>618.04441999999995</v>
      </c>
      <c r="T276" s="57">
        <v>618.04441999999995</v>
      </c>
      <c r="U276" s="57">
        <v>618.04441999999995</v>
      </c>
      <c r="V276" s="57">
        <v>618.04441999999995</v>
      </c>
      <c r="W276" s="57">
        <v>618.04441999999995</v>
      </c>
      <c r="X276" s="57">
        <v>618.04441999999995</v>
      </c>
      <c r="Y276" s="57">
        <v>618.04441999999995</v>
      </c>
      <c r="Z276" s="57">
        <v>618.04441999999995</v>
      </c>
      <c r="AA276" s="57">
        <v>618.04441999999995</v>
      </c>
      <c r="AB276" s="57">
        <v>618.04441999999995</v>
      </c>
      <c r="AC276" s="57">
        <v>618.04441999999995</v>
      </c>
      <c r="AD276" s="57">
        <v>618.04441999999995</v>
      </c>
      <c r="AE276" s="57">
        <v>618.04441999999995</v>
      </c>
      <c r="AF276" s="57">
        <v>618.04441999999995</v>
      </c>
      <c r="AG276" s="57">
        <v>618.04441999999995</v>
      </c>
      <c r="AH276" s="57">
        <v>618.04441999999995</v>
      </c>
      <c r="AI276" s="57">
        <v>618.04441999999995</v>
      </c>
      <c r="AJ276" s="57">
        <v>618.04441999999995</v>
      </c>
      <c r="AK276" s="57">
        <v>618.04441999999995</v>
      </c>
      <c r="AL276" s="57">
        <v>618.04441999999995</v>
      </c>
      <c r="AM276" s="57">
        <v>618.04441999999995</v>
      </c>
      <c r="AN276" s="57">
        <v>618.04441999999995</v>
      </c>
      <c r="AO276" s="57">
        <v>618.04441999999995</v>
      </c>
      <c r="AP276" s="57">
        <v>618.04441999999995</v>
      </c>
      <c r="AQ276" s="57">
        <v>618.04441999999995</v>
      </c>
      <c r="AR276" s="57">
        <v>618.04441999999995</v>
      </c>
      <c r="AS276" s="57">
        <v>618.04441999999995</v>
      </c>
      <c r="AT276" s="57">
        <v>618.04441999999995</v>
      </c>
    </row>
    <row r="277" spans="1:46" x14ac:dyDescent="0.25">
      <c r="A277" s="65">
        <v>2021</v>
      </c>
      <c r="B277" s="65">
        <v>12</v>
      </c>
      <c r="C277" s="75">
        <v>12</v>
      </c>
      <c r="D277" s="64">
        <v>12</v>
      </c>
      <c r="E277" s="5">
        <v>618.04441999999995</v>
      </c>
      <c r="F277" s="57">
        <v>618.04441999999995</v>
      </c>
      <c r="G277" s="57">
        <v>618.04441999999995</v>
      </c>
      <c r="H277" s="57">
        <v>618.04441999999995</v>
      </c>
      <c r="I277" s="57">
        <v>618.04441999999995</v>
      </c>
      <c r="J277" s="57">
        <v>618.04441999999995</v>
      </c>
      <c r="K277" s="57">
        <v>618.04441999999995</v>
      </c>
      <c r="L277" s="57">
        <v>618.04441999999995</v>
      </c>
      <c r="M277" s="57">
        <v>618.04441999999995</v>
      </c>
      <c r="N277" s="57">
        <v>618.04441999999995</v>
      </c>
      <c r="O277" s="57">
        <v>618.04441999999995</v>
      </c>
      <c r="P277" s="57">
        <v>618.04441999999995</v>
      </c>
      <c r="Q277" s="57">
        <v>618.04441999999995</v>
      </c>
      <c r="R277" s="57">
        <v>618.04441999999995</v>
      </c>
      <c r="S277" s="57">
        <v>618.04441999999995</v>
      </c>
      <c r="T277" s="57">
        <v>618.04441999999995</v>
      </c>
      <c r="U277" s="57">
        <v>618.04441999999995</v>
      </c>
      <c r="V277" s="57">
        <v>618.04441999999995</v>
      </c>
      <c r="W277" s="57">
        <v>618.04441999999995</v>
      </c>
      <c r="X277" s="57">
        <v>618.04441999999995</v>
      </c>
      <c r="Y277" s="57">
        <v>618.04441999999995</v>
      </c>
      <c r="Z277" s="57">
        <v>618.04441999999995</v>
      </c>
      <c r="AA277" s="57">
        <v>618.04441999999995</v>
      </c>
      <c r="AB277" s="57">
        <v>618.04441999999995</v>
      </c>
      <c r="AC277" s="57">
        <v>618.04441999999995</v>
      </c>
      <c r="AD277" s="57">
        <v>618.04441999999995</v>
      </c>
      <c r="AE277" s="57">
        <v>618.04441999999995</v>
      </c>
      <c r="AF277" s="57">
        <v>618.04441999999995</v>
      </c>
      <c r="AG277" s="57">
        <v>618.04441999999995</v>
      </c>
      <c r="AH277" s="57">
        <v>618.04441999999995</v>
      </c>
      <c r="AI277" s="57">
        <v>618.04441999999995</v>
      </c>
      <c r="AJ277" s="57">
        <v>618.04441999999995</v>
      </c>
      <c r="AK277" s="57">
        <v>618.04441999999995</v>
      </c>
      <c r="AL277" s="57">
        <v>618.04441999999995</v>
      </c>
      <c r="AM277" s="57">
        <v>618.04441999999995</v>
      </c>
      <c r="AN277" s="57">
        <v>618.04441999999995</v>
      </c>
      <c r="AO277" s="57">
        <v>618.04441999999995</v>
      </c>
      <c r="AP277" s="57">
        <v>618.04441999999995</v>
      </c>
      <c r="AQ277" s="57">
        <v>618.04441999999995</v>
      </c>
      <c r="AR277" s="57">
        <v>618.04441999999995</v>
      </c>
      <c r="AS277" s="57">
        <v>618.04441999999995</v>
      </c>
      <c r="AT277" s="57">
        <v>618.04441999999995</v>
      </c>
    </row>
    <row r="278" spans="1:46" x14ac:dyDescent="0.25">
      <c r="A278" s="65">
        <v>2021</v>
      </c>
      <c r="B278" s="65">
        <v>12</v>
      </c>
      <c r="C278" s="75">
        <v>12</v>
      </c>
      <c r="D278" s="64">
        <v>13</v>
      </c>
      <c r="E278" s="5">
        <v>618.04441999999995</v>
      </c>
      <c r="F278" s="57">
        <v>618.04441999999995</v>
      </c>
      <c r="G278" s="57">
        <v>618.04441999999995</v>
      </c>
      <c r="H278" s="57">
        <v>618.04441999999995</v>
      </c>
      <c r="I278" s="57">
        <v>618.04441999999995</v>
      </c>
      <c r="J278" s="57">
        <v>618.04441999999995</v>
      </c>
      <c r="K278" s="57">
        <v>618.04441999999995</v>
      </c>
      <c r="L278" s="57">
        <v>618.04441999999995</v>
      </c>
      <c r="M278" s="57">
        <v>618.04441999999995</v>
      </c>
      <c r="N278" s="57">
        <v>618.04441999999995</v>
      </c>
      <c r="O278" s="57">
        <v>618.04441999999995</v>
      </c>
      <c r="P278" s="57">
        <v>618.04441999999995</v>
      </c>
      <c r="Q278" s="57">
        <v>618.04441999999995</v>
      </c>
      <c r="R278" s="57">
        <v>618.04441999999995</v>
      </c>
      <c r="S278" s="57">
        <v>618.04441999999995</v>
      </c>
      <c r="T278" s="57">
        <v>618.04441999999995</v>
      </c>
      <c r="U278" s="57">
        <v>618.04441999999995</v>
      </c>
      <c r="V278" s="57">
        <v>618.04441999999995</v>
      </c>
      <c r="W278" s="57">
        <v>618.04441999999995</v>
      </c>
      <c r="X278" s="57">
        <v>618.04441999999995</v>
      </c>
      <c r="Y278" s="57">
        <v>618.04441999999995</v>
      </c>
      <c r="Z278" s="57">
        <v>618.04441999999995</v>
      </c>
      <c r="AA278" s="57">
        <v>618.04441999999995</v>
      </c>
      <c r="AB278" s="57">
        <v>618.04441999999995</v>
      </c>
      <c r="AC278" s="57">
        <v>618.04441999999995</v>
      </c>
      <c r="AD278" s="57">
        <v>618.04441999999995</v>
      </c>
      <c r="AE278" s="57">
        <v>618.04441999999995</v>
      </c>
      <c r="AF278" s="57">
        <v>618.04441999999995</v>
      </c>
      <c r="AG278" s="57">
        <v>618.04441999999995</v>
      </c>
      <c r="AH278" s="57">
        <v>618.04441999999995</v>
      </c>
      <c r="AI278" s="57">
        <v>618.04441999999995</v>
      </c>
      <c r="AJ278" s="57">
        <v>618.04441999999995</v>
      </c>
      <c r="AK278" s="57">
        <v>618.04441999999995</v>
      </c>
      <c r="AL278" s="57">
        <v>618.04441999999995</v>
      </c>
      <c r="AM278" s="57">
        <v>618.04441999999995</v>
      </c>
      <c r="AN278" s="57">
        <v>618.04441999999995</v>
      </c>
      <c r="AO278" s="57">
        <v>618.04441999999995</v>
      </c>
      <c r="AP278" s="57">
        <v>618.04441999999995</v>
      </c>
      <c r="AQ278" s="57">
        <v>618.04441999999995</v>
      </c>
      <c r="AR278" s="57">
        <v>618.04441999999995</v>
      </c>
      <c r="AS278" s="57">
        <v>618.04441999999995</v>
      </c>
      <c r="AT278" s="57">
        <v>618.04441999999995</v>
      </c>
    </row>
    <row r="279" spans="1:46" x14ac:dyDescent="0.25">
      <c r="A279" s="65">
        <v>2021</v>
      </c>
      <c r="B279" s="65">
        <v>12</v>
      </c>
      <c r="C279" s="75">
        <v>12</v>
      </c>
      <c r="D279" s="64">
        <v>14</v>
      </c>
      <c r="E279" s="5">
        <v>618.04441999999995</v>
      </c>
      <c r="F279" s="57">
        <v>618.04441999999995</v>
      </c>
      <c r="G279" s="57">
        <v>618.04441999999995</v>
      </c>
      <c r="H279" s="57">
        <v>618.04441999999995</v>
      </c>
      <c r="I279" s="57">
        <v>618.04441999999995</v>
      </c>
      <c r="J279" s="57">
        <v>618.04441999999995</v>
      </c>
      <c r="K279" s="57">
        <v>618.04441999999995</v>
      </c>
      <c r="L279" s="57">
        <v>618.04441999999995</v>
      </c>
      <c r="M279" s="57">
        <v>618.04441999999995</v>
      </c>
      <c r="N279" s="57">
        <v>618.04441999999995</v>
      </c>
      <c r="O279" s="57">
        <v>618.04441999999995</v>
      </c>
      <c r="P279" s="57">
        <v>618.04441999999995</v>
      </c>
      <c r="Q279" s="57">
        <v>618.04441999999995</v>
      </c>
      <c r="R279" s="57">
        <v>618.04441999999995</v>
      </c>
      <c r="S279" s="57">
        <v>618.04441999999995</v>
      </c>
      <c r="T279" s="57">
        <v>618.04441999999995</v>
      </c>
      <c r="U279" s="57">
        <v>618.04441999999995</v>
      </c>
      <c r="V279" s="57">
        <v>618.04441999999995</v>
      </c>
      <c r="W279" s="57">
        <v>618.04441999999995</v>
      </c>
      <c r="X279" s="57">
        <v>618.04441999999995</v>
      </c>
      <c r="Y279" s="57">
        <v>618.04441999999995</v>
      </c>
      <c r="Z279" s="57">
        <v>618.04441999999995</v>
      </c>
      <c r="AA279" s="57">
        <v>618.04441999999995</v>
      </c>
      <c r="AB279" s="57">
        <v>618.04441999999995</v>
      </c>
      <c r="AC279" s="57">
        <v>618.04441999999995</v>
      </c>
      <c r="AD279" s="57">
        <v>618.04441999999995</v>
      </c>
      <c r="AE279" s="57">
        <v>618.04441999999995</v>
      </c>
      <c r="AF279" s="57">
        <v>618.04441999999995</v>
      </c>
      <c r="AG279" s="57">
        <v>618.04441999999995</v>
      </c>
      <c r="AH279" s="57">
        <v>618.04441999999995</v>
      </c>
      <c r="AI279" s="57">
        <v>618.04441999999995</v>
      </c>
      <c r="AJ279" s="57">
        <v>618.04441999999995</v>
      </c>
      <c r="AK279" s="57">
        <v>618.04441999999995</v>
      </c>
      <c r="AL279" s="57">
        <v>618.04441999999995</v>
      </c>
      <c r="AM279" s="57">
        <v>618.04441999999995</v>
      </c>
      <c r="AN279" s="57">
        <v>618.04441999999995</v>
      </c>
      <c r="AO279" s="57">
        <v>618.04441999999995</v>
      </c>
      <c r="AP279" s="57">
        <v>618.04441999999995</v>
      </c>
      <c r="AQ279" s="57">
        <v>618.04441999999995</v>
      </c>
      <c r="AR279" s="57">
        <v>618.04441999999995</v>
      </c>
      <c r="AS279" s="57">
        <v>618.04441999999995</v>
      </c>
      <c r="AT279" s="57">
        <v>618.04441999999995</v>
      </c>
    </row>
    <row r="280" spans="1:46" x14ac:dyDescent="0.25">
      <c r="A280" s="65">
        <v>2021</v>
      </c>
      <c r="B280" s="65">
        <v>12</v>
      </c>
      <c r="C280" s="75">
        <v>12</v>
      </c>
      <c r="D280" s="64">
        <v>15</v>
      </c>
      <c r="E280" s="5">
        <v>618.04441999999995</v>
      </c>
      <c r="F280" s="57">
        <v>618.04441999999995</v>
      </c>
      <c r="G280" s="57">
        <v>618.04441999999995</v>
      </c>
      <c r="H280" s="57">
        <v>618.04441999999995</v>
      </c>
      <c r="I280" s="57">
        <v>618.04441999999995</v>
      </c>
      <c r="J280" s="57">
        <v>618.04441999999995</v>
      </c>
      <c r="K280" s="57">
        <v>618.04441999999995</v>
      </c>
      <c r="L280" s="57">
        <v>618.04441999999995</v>
      </c>
      <c r="M280" s="57">
        <v>618.04441999999995</v>
      </c>
      <c r="N280" s="57">
        <v>618.04441999999995</v>
      </c>
      <c r="O280" s="57">
        <v>618.04441999999995</v>
      </c>
      <c r="P280" s="57">
        <v>618.04441999999995</v>
      </c>
      <c r="Q280" s="57">
        <v>618.04441999999995</v>
      </c>
      <c r="R280" s="57">
        <v>618.04441999999995</v>
      </c>
      <c r="S280" s="57">
        <v>618.04441999999995</v>
      </c>
      <c r="T280" s="57">
        <v>618.04441999999995</v>
      </c>
      <c r="U280" s="57">
        <v>618.04441999999995</v>
      </c>
      <c r="V280" s="57">
        <v>618.04441999999995</v>
      </c>
      <c r="W280" s="57">
        <v>618.04441999999995</v>
      </c>
      <c r="X280" s="57">
        <v>618.04441999999995</v>
      </c>
      <c r="Y280" s="57">
        <v>618.04441999999995</v>
      </c>
      <c r="Z280" s="57">
        <v>618.04441999999995</v>
      </c>
      <c r="AA280" s="57">
        <v>618.04441999999995</v>
      </c>
      <c r="AB280" s="57">
        <v>618.04441999999995</v>
      </c>
      <c r="AC280" s="57">
        <v>618.04441999999995</v>
      </c>
      <c r="AD280" s="57">
        <v>618.04441999999995</v>
      </c>
      <c r="AE280" s="57">
        <v>618.04441999999995</v>
      </c>
      <c r="AF280" s="57">
        <v>618.04441999999995</v>
      </c>
      <c r="AG280" s="57">
        <v>618.04441999999995</v>
      </c>
      <c r="AH280" s="57">
        <v>618.04441999999995</v>
      </c>
      <c r="AI280" s="57">
        <v>618.04441999999995</v>
      </c>
      <c r="AJ280" s="57">
        <v>618.04441999999995</v>
      </c>
      <c r="AK280" s="57">
        <v>618.04441999999995</v>
      </c>
      <c r="AL280" s="57">
        <v>618.04441999999995</v>
      </c>
      <c r="AM280" s="57">
        <v>618.04441999999995</v>
      </c>
      <c r="AN280" s="57">
        <v>618.04441999999995</v>
      </c>
      <c r="AO280" s="57">
        <v>618.04441999999995</v>
      </c>
      <c r="AP280" s="57">
        <v>618.04441999999995</v>
      </c>
      <c r="AQ280" s="57">
        <v>618.04441999999995</v>
      </c>
      <c r="AR280" s="57">
        <v>618.04441999999995</v>
      </c>
      <c r="AS280" s="57">
        <v>618.04441999999995</v>
      </c>
      <c r="AT280" s="57">
        <v>618.04441999999995</v>
      </c>
    </row>
    <row r="281" spans="1:46" x14ac:dyDescent="0.25">
      <c r="A281" s="65">
        <v>2021</v>
      </c>
      <c r="B281" s="65">
        <v>12</v>
      </c>
      <c r="C281" s="75">
        <v>12</v>
      </c>
      <c r="D281" s="64">
        <v>16</v>
      </c>
      <c r="E281" s="5">
        <v>618.04441999999995</v>
      </c>
      <c r="F281" s="57">
        <v>618.04441999999995</v>
      </c>
      <c r="G281" s="57">
        <v>618.04441999999995</v>
      </c>
      <c r="H281" s="57">
        <v>618.04441999999995</v>
      </c>
      <c r="I281" s="57">
        <v>618.04441999999995</v>
      </c>
      <c r="J281" s="57">
        <v>618.04441999999995</v>
      </c>
      <c r="K281" s="57">
        <v>618.04441999999995</v>
      </c>
      <c r="L281" s="57">
        <v>618.04441999999995</v>
      </c>
      <c r="M281" s="57">
        <v>618.04441999999995</v>
      </c>
      <c r="N281" s="57">
        <v>618.04441999999995</v>
      </c>
      <c r="O281" s="57">
        <v>618.04441999999995</v>
      </c>
      <c r="P281" s="57">
        <v>618.04441999999995</v>
      </c>
      <c r="Q281" s="57">
        <v>618.04441999999995</v>
      </c>
      <c r="R281" s="57">
        <v>618.04441999999995</v>
      </c>
      <c r="S281" s="57">
        <v>618.04441999999995</v>
      </c>
      <c r="T281" s="57">
        <v>618.04441999999995</v>
      </c>
      <c r="U281" s="57">
        <v>618.04441999999995</v>
      </c>
      <c r="V281" s="57">
        <v>618.04441999999995</v>
      </c>
      <c r="W281" s="57">
        <v>618.04441999999995</v>
      </c>
      <c r="X281" s="57">
        <v>618.04441999999995</v>
      </c>
      <c r="Y281" s="57">
        <v>618.04441999999995</v>
      </c>
      <c r="Z281" s="57">
        <v>618.04441999999995</v>
      </c>
      <c r="AA281" s="57">
        <v>618.04441999999995</v>
      </c>
      <c r="AB281" s="57">
        <v>618.04441999999995</v>
      </c>
      <c r="AC281" s="57">
        <v>618.04441999999995</v>
      </c>
      <c r="AD281" s="57">
        <v>618.04441999999995</v>
      </c>
      <c r="AE281" s="57">
        <v>618.04441999999995</v>
      </c>
      <c r="AF281" s="57">
        <v>618.04441999999995</v>
      </c>
      <c r="AG281" s="57">
        <v>618.04441999999995</v>
      </c>
      <c r="AH281" s="57">
        <v>618.04441999999995</v>
      </c>
      <c r="AI281" s="57">
        <v>618.04441999999995</v>
      </c>
      <c r="AJ281" s="57">
        <v>618.04441999999995</v>
      </c>
      <c r="AK281" s="57">
        <v>618.04441999999995</v>
      </c>
      <c r="AL281" s="57">
        <v>618.04441999999995</v>
      </c>
      <c r="AM281" s="57">
        <v>618.04441999999995</v>
      </c>
      <c r="AN281" s="57">
        <v>618.04441999999995</v>
      </c>
      <c r="AO281" s="57">
        <v>618.04441999999995</v>
      </c>
      <c r="AP281" s="57">
        <v>618.04441999999995</v>
      </c>
      <c r="AQ281" s="57">
        <v>618.04441999999995</v>
      </c>
      <c r="AR281" s="57">
        <v>618.04441999999995</v>
      </c>
      <c r="AS281" s="57">
        <v>618.04441999999995</v>
      </c>
      <c r="AT281" s="57">
        <v>618.04441999999995</v>
      </c>
    </row>
    <row r="282" spans="1:46" x14ac:dyDescent="0.25">
      <c r="A282" s="65">
        <v>2021</v>
      </c>
      <c r="B282" s="65">
        <v>12</v>
      </c>
      <c r="C282" s="75">
        <v>12</v>
      </c>
      <c r="D282" s="64">
        <v>17</v>
      </c>
      <c r="E282" s="5">
        <v>618.04441999999995</v>
      </c>
      <c r="F282" s="57">
        <v>618.04441999999995</v>
      </c>
      <c r="G282" s="57">
        <v>618.04441999999995</v>
      </c>
      <c r="H282" s="57">
        <v>618.04441999999995</v>
      </c>
      <c r="I282" s="57">
        <v>618.04441999999995</v>
      </c>
      <c r="J282" s="57">
        <v>618.04441999999995</v>
      </c>
      <c r="K282" s="57">
        <v>618.04441999999995</v>
      </c>
      <c r="L282" s="57">
        <v>618.04441999999995</v>
      </c>
      <c r="M282" s="57">
        <v>618.04441999999995</v>
      </c>
      <c r="N282" s="57">
        <v>618.04441999999995</v>
      </c>
      <c r="O282" s="57">
        <v>618.04441999999995</v>
      </c>
      <c r="P282" s="57">
        <v>618.04441999999995</v>
      </c>
      <c r="Q282" s="57">
        <v>618.04441999999995</v>
      </c>
      <c r="R282" s="57">
        <v>618.04441999999995</v>
      </c>
      <c r="S282" s="57">
        <v>618.04441999999995</v>
      </c>
      <c r="T282" s="57">
        <v>618.04441999999995</v>
      </c>
      <c r="U282" s="57">
        <v>618.04441999999995</v>
      </c>
      <c r="V282" s="57">
        <v>618.04441999999995</v>
      </c>
      <c r="W282" s="57">
        <v>618.04441999999995</v>
      </c>
      <c r="X282" s="57">
        <v>618.04441999999995</v>
      </c>
      <c r="Y282" s="57">
        <v>618.04441999999995</v>
      </c>
      <c r="Z282" s="57">
        <v>618.04441999999995</v>
      </c>
      <c r="AA282" s="57">
        <v>618.04441999999995</v>
      </c>
      <c r="AB282" s="57">
        <v>618.04441999999995</v>
      </c>
      <c r="AC282" s="57">
        <v>618.04441999999995</v>
      </c>
      <c r="AD282" s="57">
        <v>618.04441999999995</v>
      </c>
      <c r="AE282" s="57">
        <v>618.04441999999995</v>
      </c>
      <c r="AF282" s="57">
        <v>618.04441999999995</v>
      </c>
      <c r="AG282" s="57">
        <v>618.04441999999995</v>
      </c>
      <c r="AH282" s="57">
        <v>618.04441999999995</v>
      </c>
      <c r="AI282" s="57">
        <v>618.04441999999995</v>
      </c>
      <c r="AJ282" s="57">
        <v>618.04441999999995</v>
      </c>
      <c r="AK282" s="57">
        <v>618.04441999999995</v>
      </c>
      <c r="AL282" s="57">
        <v>618.04441999999995</v>
      </c>
      <c r="AM282" s="57">
        <v>618.04441999999995</v>
      </c>
      <c r="AN282" s="57">
        <v>618.04441999999995</v>
      </c>
      <c r="AO282" s="57">
        <v>618.04441999999995</v>
      </c>
      <c r="AP282" s="57">
        <v>618.04441999999995</v>
      </c>
      <c r="AQ282" s="57">
        <v>618.04441999999995</v>
      </c>
      <c r="AR282" s="57">
        <v>618.04441999999995</v>
      </c>
      <c r="AS282" s="57">
        <v>618.04441999999995</v>
      </c>
      <c r="AT282" s="57">
        <v>618.04441999999995</v>
      </c>
    </row>
    <row r="283" spans="1:46" x14ac:dyDescent="0.25">
      <c r="A283" s="65">
        <v>2021</v>
      </c>
      <c r="B283" s="65">
        <v>12</v>
      </c>
      <c r="C283" s="75">
        <v>12</v>
      </c>
      <c r="D283" s="64">
        <v>18</v>
      </c>
      <c r="E283" s="5">
        <v>618.04441999999995</v>
      </c>
      <c r="F283" s="57">
        <v>618.04441999999995</v>
      </c>
      <c r="G283" s="57">
        <v>618.04441999999995</v>
      </c>
      <c r="H283" s="57">
        <v>618.04441999999995</v>
      </c>
      <c r="I283" s="57">
        <v>618.04441999999995</v>
      </c>
      <c r="J283" s="57">
        <v>618.04441999999995</v>
      </c>
      <c r="K283" s="57">
        <v>618.04441999999995</v>
      </c>
      <c r="L283" s="57">
        <v>618.04441999999995</v>
      </c>
      <c r="M283" s="57">
        <v>618.04441999999995</v>
      </c>
      <c r="N283" s="57">
        <v>618.04441999999995</v>
      </c>
      <c r="O283" s="57">
        <v>618.04441999999995</v>
      </c>
      <c r="P283" s="57">
        <v>618.04441999999995</v>
      </c>
      <c r="Q283" s="57">
        <v>618.04441999999995</v>
      </c>
      <c r="R283" s="57">
        <v>618.04441999999995</v>
      </c>
      <c r="S283" s="57">
        <v>618.04441999999995</v>
      </c>
      <c r="T283" s="57">
        <v>618.04441999999995</v>
      </c>
      <c r="U283" s="57">
        <v>618.04441999999995</v>
      </c>
      <c r="V283" s="57">
        <v>618.04441999999995</v>
      </c>
      <c r="W283" s="57">
        <v>618.04441999999995</v>
      </c>
      <c r="X283" s="57">
        <v>618.04441999999995</v>
      </c>
      <c r="Y283" s="57">
        <v>618.04441999999995</v>
      </c>
      <c r="Z283" s="57">
        <v>618.04441999999995</v>
      </c>
      <c r="AA283" s="57">
        <v>618.04441999999995</v>
      </c>
      <c r="AB283" s="57">
        <v>618.04441999999995</v>
      </c>
      <c r="AC283" s="57">
        <v>618.04441999999995</v>
      </c>
      <c r="AD283" s="57">
        <v>618.04441999999995</v>
      </c>
      <c r="AE283" s="57">
        <v>618.04441999999995</v>
      </c>
      <c r="AF283" s="57">
        <v>618.04441999999995</v>
      </c>
      <c r="AG283" s="57">
        <v>618.04441999999995</v>
      </c>
      <c r="AH283" s="57">
        <v>618.04441999999995</v>
      </c>
      <c r="AI283" s="57">
        <v>618.04441999999995</v>
      </c>
      <c r="AJ283" s="57">
        <v>618.04441999999995</v>
      </c>
      <c r="AK283" s="57">
        <v>618.04441999999995</v>
      </c>
      <c r="AL283" s="57">
        <v>618.04441999999995</v>
      </c>
      <c r="AM283" s="57">
        <v>618.04441999999995</v>
      </c>
      <c r="AN283" s="57">
        <v>618.04441999999995</v>
      </c>
      <c r="AO283" s="57">
        <v>618.04441999999995</v>
      </c>
      <c r="AP283" s="57">
        <v>618.04441999999995</v>
      </c>
      <c r="AQ283" s="57">
        <v>618.04441999999995</v>
      </c>
      <c r="AR283" s="57">
        <v>618.04441999999995</v>
      </c>
      <c r="AS283" s="57">
        <v>618.04441999999995</v>
      </c>
      <c r="AT283" s="57">
        <v>618.04441999999995</v>
      </c>
    </row>
    <row r="284" spans="1:46" x14ac:dyDescent="0.25">
      <c r="A284" s="65">
        <v>2021</v>
      </c>
      <c r="B284" s="65">
        <v>12</v>
      </c>
      <c r="C284" s="75">
        <v>12</v>
      </c>
      <c r="D284" s="64">
        <v>19</v>
      </c>
      <c r="E284" s="5">
        <v>618.04441999999995</v>
      </c>
      <c r="F284" s="57">
        <v>618.04441999999995</v>
      </c>
      <c r="G284" s="57">
        <v>618.04441999999995</v>
      </c>
      <c r="H284" s="57">
        <v>618.04441999999995</v>
      </c>
      <c r="I284" s="57">
        <v>618.04441999999995</v>
      </c>
      <c r="J284" s="57">
        <v>618.04441999999995</v>
      </c>
      <c r="K284" s="57">
        <v>618.04441999999995</v>
      </c>
      <c r="L284" s="57">
        <v>618.04441999999995</v>
      </c>
      <c r="M284" s="57">
        <v>618.04441999999995</v>
      </c>
      <c r="N284" s="57">
        <v>618.04441999999995</v>
      </c>
      <c r="O284" s="57">
        <v>618.04441999999995</v>
      </c>
      <c r="P284" s="57">
        <v>618.04441999999995</v>
      </c>
      <c r="Q284" s="57">
        <v>618.04441999999995</v>
      </c>
      <c r="R284" s="57">
        <v>618.04441999999995</v>
      </c>
      <c r="S284" s="57">
        <v>618.04441999999995</v>
      </c>
      <c r="T284" s="57">
        <v>618.04441999999995</v>
      </c>
      <c r="U284" s="57">
        <v>618.04441999999995</v>
      </c>
      <c r="V284" s="57">
        <v>618.04441999999995</v>
      </c>
      <c r="W284" s="57">
        <v>618.04441999999995</v>
      </c>
      <c r="X284" s="57">
        <v>618.04441999999995</v>
      </c>
      <c r="Y284" s="57">
        <v>618.04441999999995</v>
      </c>
      <c r="Z284" s="57">
        <v>618.04441999999995</v>
      </c>
      <c r="AA284" s="57">
        <v>618.04441999999995</v>
      </c>
      <c r="AB284" s="57">
        <v>618.04441999999995</v>
      </c>
      <c r="AC284" s="57">
        <v>618.04441999999995</v>
      </c>
      <c r="AD284" s="57">
        <v>618.04441999999995</v>
      </c>
      <c r="AE284" s="57">
        <v>618.04441999999995</v>
      </c>
      <c r="AF284" s="57">
        <v>618.04441999999995</v>
      </c>
      <c r="AG284" s="57">
        <v>618.04441999999995</v>
      </c>
      <c r="AH284" s="57">
        <v>618.04441999999995</v>
      </c>
      <c r="AI284" s="57">
        <v>618.04441999999995</v>
      </c>
      <c r="AJ284" s="57">
        <v>618.04441999999995</v>
      </c>
      <c r="AK284" s="57">
        <v>618.04441999999995</v>
      </c>
      <c r="AL284" s="57">
        <v>618.04441999999995</v>
      </c>
      <c r="AM284" s="57">
        <v>618.04441999999995</v>
      </c>
      <c r="AN284" s="57">
        <v>618.04441999999995</v>
      </c>
      <c r="AO284" s="57">
        <v>618.04441999999995</v>
      </c>
      <c r="AP284" s="57">
        <v>618.04441999999995</v>
      </c>
      <c r="AQ284" s="57">
        <v>618.04441999999995</v>
      </c>
      <c r="AR284" s="57">
        <v>618.04441999999995</v>
      </c>
      <c r="AS284" s="57">
        <v>618.04441999999995</v>
      </c>
      <c r="AT284" s="57">
        <v>618.04441999999995</v>
      </c>
    </row>
    <row r="285" spans="1:46" x14ac:dyDescent="0.25">
      <c r="A285" s="65">
        <v>2021</v>
      </c>
      <c r="B285" s="65">
        <v>12</v>
      </c>
      <c r="C285" s="75">
        <v>12</v>
      </c>
      <c r="D285" s="64">
        <v>20</v>
      </c>
      <c r="E285" s="5">
        <v>618.04441999999995</v>
      </c>
      <c r="F285" s="57">
        <v>618.04441999999995</v>
      </c>
      <c r="G285" s="57">
        <v>618.04441999999995</v>
      </c>
      <c r="H285" s="57">
        <v>618.04441999999995</v>
      </c>
      <c r="I285" s="57">
        <v>618.04441999999995</v>
      </c>
      <c r="J285" s="57">
        <v>618.04441999999995</v>
      </c>
      <c r="K285" s="57">
        <v>618.04441999999995</v>
      </c>
      <c r="L285" s="57">
        <v>618.04441999999995</v>
      </c>
      <c r="M285" s="57">
        <v>618.04441999999995</v>
      </c>
      <c r="N285" s="57">
        <v>618.04441999999995</v>
      </c>
      <c r="O285" s="57">
        <v>618.04441999999995</v>
      </c>
      <c r="P285" s="57">
        <v>618.04441999999995</v>
      </c>
      <c r="Q285" s="57">
        <v>618.04441999999995</v>
      </c>
      <c r="R285" s="57">
        <v>618.04441999999995</v>
      </c>
      <c r="S285" s="57">
        <v>618.04441999999995</v>
      </c>
      <c r="T285" s="57">
        <v>618.04441999999995</v>
      </c>
      <c r="U285" s="57">
        <v>618.04441999999995</v>
      </c>
      <c r="V285" s="57">
        <v>618.04441999999995</v>
      </c>
      <c r="W285" s="57">
        <v>618.04441999999995</v>
      </c>
      <c r="X285" s="57">
        <v>618.04441999999995</v>
      </c>
      <c r="Y285" s="57">
        <v>618.04441999999995</v>
      </c>
      <c r="Z285" s="57">
        <v>618.04441999999995</v>
      </c>
      <c r="AA285" s="57">
        <v>618.04441999999995</v>
      </c>
      <c r="AB285" s="57">
        <v>618.04441999999995</v>
      </c>
      <c r="AC285" s="57">
        <v>618.04441999999995</v>
      </c>
      <c r="AD285" s="57">
        <v>618.04441999999995</v>
      </c>
      <c r="AE285" s="57">
        <v>618.04441999999995</v>
      </c>
      <c r="AF285" s="57">
        <v>618.04441999999995</v>
      </c>
      <c r="AG285" s="57">
        <v>618.04441999999995</v>
      </c>
      <c r="AH285" s="57">
        <v>618.04441999999995</v>
      </c>
      <c r="AI285" s="57">
        <v>618.04441999999995</v>
      </c>
      <c r="AJ285" s="57">
        <v>618.04441999999995</v>
      </c>
      <c r="AK285" s="57">
        <v>618.04441999999995</v>
      </c>
      <c r="AL285" s="57">
        <v>618.04441999999995</v>
      </c>
      <c r="AM285" s="57">
        <v>618.04441999999995</v>
      </c>
      <c r="AN285" s="57">
        <v>618.04441999999995</v>
      </c>
      <c r="AO285" s="57">
        <v>618.04441999999995</v>
      </c>
      <c r="AP285" s="57">
        <v>618.04441999999995</v>
      </c>
      <c r="AQ285" s="57">
        <v>618.04441999999995</v>
      </c>
      <c r="AR285" s="57">
        <v>618.04441999999995</v>
      </c>
      <c r="AS285" s="57">
        <v>618.04441999999995</v>
      </c>
      <c r="AT285" s="57">
        <v>618.04441999999995</v>
      </c>
    </row>
    <row r="286" spans="1:46" x14ac:dyDescent="0.25">
      <c r="A286" s="65">
        <v>2021</v>
      </c>
      <c r="B286" s="65">
        <v>12</v>
      </c>
      <c r="C286" s="75">
        <v>12</v>
      </c>
      <c r="D286" s="64">
        <v>21</v>
      </c>
      <c r="E286" s="5">
        <v>618.04441999999995</v>
      </c>
      <c r="F286" s="57">
        <v>618.04441999999995</v>
      </c>
      <c r="G286" s="57">
        <v>618.04441999999995</v>
      </c>
      <c r="H286" s="57">
        <v>618.04441999999995</v>
      </c>
      <c r="I286" s="57">
        <v>618.04441999999995</v>
      </c>
      <c r="J286" s="57">
        <v>618.04441999999995</v>
      </c>
      <c r="K286" s="57">
        <v>618.04441999999995</v>
      </c>
      <c r="L286" s="57">
        <v>618.04441999999995</v>
      </c>
      <c r="M286" s="57">
        <v>618.04441999999995</v>
      </c>
      <c r="N286" s="57">
        <v>618.04441999999995</v>
      </c>
      <c r="O286" s="57">
        <v>618.04441999999995</v>
      </c>
      <c r="P286" s="57">
        <v>618.04441999999995</v>
      </c>
      <c r="Q286" s="57">
        <v>618.04441999999995</v>
      </c>
      <c r="R286" s="57">
        <v>618.04441999999995</v>
      </c>
      <c r="S286" s="57">
        <v>618.04441999999995</v>
      </c>
      <c r="T286" s="57">
        <v>618.04441999999995</v>
      </c>
      <c r="U286" s="57">
        <v>618.04441999999995</v>
      </c>
      <c r="V286" s="57">
        <v>618.04441999999995</v>
      </c>
      <c r="W286" s="57">
        <v>618.04441999999995</v>
      </c>
      <c r="X286" s="57">
        <v>618.04441999999995</v>
      </c>
      <c r="Y286" s="57">
        <v>618.04441999999995</v>
      </c>
      <c r="Z286" s="57">
        <v>618.04441999999995</v>
      </c>
      <c r="AA286" s="57">
        <v>618.04441999999995</v>
      </c>
      <c r="AB286" s="57">
        <v>618.04441999999995</v>
      </c>
      <c r="AC286" s="57">
        <v>618.04441999999995</v>
      </c>
      <c r="AD286" s="57">
        <v>618.04441999999995</v>
      </c>
      <c r="AE286" s="57">
        <v>618.04441999999995</v>
      </c>
      <c r="AF286" s="57">
        <v>618.04441999999995</v>
      </c>
      <c r="AG286" s="57">
        <v>618.04441999999995</v>
      </c>
      <c r="AH286" s="57">
        <v>618.04441999999995</v>
      </c>
      <c r="AI286" s="57">
        <v>618.04441999999995</v>
      </c>
      <c r="AJ286" s="57">
        <v>618.04441999999995</v>
      </c>
      <c r="AK286" s="57">
        <v>618.04441999999995</v>
      </c>
      <c r="AL286" s="57">
        <v>618.04441999999995</v>
      </c>
      <c r="AM286" s="57">
        <v>618.04441999999995</v>
      </c>
      <c r="AN286" s="57">
        <v>618.04441999999995</v>
      </c>
      <c r="AO286" s="57">
        <v>618.04441999999995</v>
      </c>
      <c r="AP286" s="57">
        <v>618.04441999999995</v>
      </c>
      <c r="AQ286" s="57">
        <v>618.04441999999995</v>
      </c>
      <c r="AR286" s="57">
        <v>618.04441999999995</v>
      </c>
      <c r="AS286" s="57">
        <v>618.04441999999995</v>
      </c>
      <c r="AT286" s="57">
        <v>618.04441999999995</v>
      </c>
    </row>
    <row r="287" spans="1:46" x14ac:dyDescent="0.25">
      <c r="A287" s="65">
        <v>2021</v>
      </c>
      <c r="B287" s="65">
        <v>12</v>
      </c>
      <c r="C287" s="75">
        <v>12</v>
      </c>
      <c r="D287" s="64">
        <v>22</v>
      </c>
      <c r="E287" s="5">
        <v>618.04441999999995</v>
      </c>
      <c r="F287" s="57">
        <v>618.04441999999995</v>
      </c>
      <c r="G287" s="57">
        <v>618.04441999999995</v>
      </c>
      <c r="H287" s="57">
        <v>618.04441999999995</v>
      </c>
      <c r="I287" s="57">
        <v>618.04441999999995</v>
      </c>
      <c r="J287" s="57">
        <v>618.04441999999995</v>
      </c>
      <c r="K287" s="57">
        <v>618.04441999999995</v>
      </c>
      <c r="L287" s="57">
        <v>618.04441999999995</v>
      </c>
      <c r="M287" s="57">
        <v>618.04441999999995</v>
      </c>
      <c r="N287" s="57">
        <v>618.04441999999995</v>
      </c>
      <c r="O287" s="57">
        <v>618.04441999999995</v>
      </c>
      <c r="P287" s="57">
        <v>618.04441999999995</v>
      </c>
      <c r="Q287" s="57">
        <v>618.04441999999995</v>
      </c>
      <c r="R287" s="57">
        <v>618.04441999999995</v>
      </c>
      <c r="S287" s="57">
        <v>618.04441999999995</v>
      </c>
      <c r="T287" s="57">
        <v>618.04441999999995</v>
      </c>
      <c r="U287" s="57">
        <v>618.04441999999995</v>
      </c>
      <c r="V287" s="57">
        <v>618.04441999999995</v>
      </c>
      <c r="W287" s="57">
        <v>618.04441999999995</v>
      </c>
      <c r="X287" s="57">
        <v>618.04441999999995</v>
      </c>
      <c r="Y287" s="57">
        <v>618.04441999999995</v>
      </c>
      <c r="Z287" s="57">
        <v>618.04441999999995</v>
      </c>
      <c r="AA287" s="57">
        <v>618.04441999999995</v>
      </c>
      <c r="AB287" s="57">
        <v>618.04441999999995</v>
      </c>
      <c r="AC287" s="57">
        <v>618.04441999999995</v>
      </c>
      <c r="AD287" s="57">
        <v>618.04441999999995</v>
      </c>
      <c r="AE287" s="57">
        <v>618.04441999999995</v>
      </c>
      <c r="AF287" s="57">
        <v>618.04441999999995</v>
      </c>
      <c r="AG287" s="57">
        <v>618.04441999999995</v>
      </c>
      <c r="AH287" s="57">
        <v>618.04441999999995</v>
      </c>
      <c r="AI287" s="57">
        <v>618.04441999999995</v>
      </c>
      <c r="AJ287" s="57">
        <v>618.04441999999995</v>
      </c>
      <c r="AK287" s="57">
        <v>618.04441999999995</v>
      </c>
      <c r="AL287" s="57">
        <v>618.04441999999995</v>
      </c>
      <c r="AM287" s="57">
        <v>618.04441999999995</v>
      </c>
      <c r="AN287" s="57">
        <v>618.04441999999995</v>
      </c>
      <c r="AO287" s="57">
        <v>618.04441999999995</v>
      </c>
      <c r="AP287" s="57">
        <v>618.04441999999995</v>
      </c>
      <c r="AQ287" s="57">
        <v>618.04441999999995</v>
      </c>
      <c r="AR287" s="57">
        <v>618.04441999999995</v>
      </c>
      <c r="AS287" s="57">
        <v>618.04441999999995</v>
      </c>
      <c r="AT287" s="57">
        <v>618.04441999999995</v>
      </c>
    </row>
    <row r="288" spans="1:46" x14ac:dyDescent="0.25">
      <c r="A288" s="65">
        <v>2021</v>
      </c>
      <c r="B288" s="65">
        <v>12</v>
      </c>
      <c r="C288" s="75">
        <v>12</v>
      </c>
      <c r="D288" s="64">
        <v>23</v>
      </c>
      <c r="E288" s="5">
        <v>618.04441999999995</v>
      </c>
      <c r="F288" s="57">
        <v>618.04441999999995</v>
      </c>
      <c r="G288" s="57">
        <v>618.04441999999995</v>
      </c>
      <c r="H288" s="57">
        <v>618.04441999999995</v>
      </c>
      <c r="I288" s="57">
        <v>618.04441999999995</v>
      </c>
      <c r="J288" s="57">
        <v>618.04441999999995</v>
      </c>
      <c r="K288" s="57">
        <v>618.04441999999995</v>
      </c>
      <c r="L288" s="57">
        <v>618.04441999999995</v>
      </c>
      <c r="M288" s="57">
        <v>618.04441999999995</v>
      </c>
      <c r="N288" s="57">
        <v>618.04441999999995</v>
      </c>
      <c r="O288" s="57">
        <v>618.04441999999995</v>
      </c>
      <c r="P288" s="57">
        <v>618.04441999999995</v>
      </c>
      <c r="Q288" s="57">
        <v>618.04441999999995</v>
      </c>
      <c r="R288" s="57">
        <v>618.04441999999995</v>
      </c>
      <c r="S288" s="57">
        <v>618.04441999999995</v>
      </c>
      <c r="T288" s="57">
        <v>618.04441999999995</v>
      </c>
      <c r="U288" s="57">
        <v>618.04441999999995</v>
      </c>
      <c r="V288" s="57">
        <v>618.04441999999995</v>
      </c>
      <c r="W288" s="57">
        <v>618.04441999999995</v>
      </c>
      <c r="X288" s="57">
        <v>618.04441999999995</v>
      </c>
      <c r="Y288" s="57">
        <v>618.04441999999995</v>
      </c>
      <c r="Z288" s="57">
        <v>618.04441999999995</v>
      </c>
      <c r="AA288" s="57">
        <v>618.04441999999995</v>
      </c>
      <c r="AB288" s="57">
        <v>618.04441999999995</v>
      </c>
      <c r="AC288" s="57">
        <v>618.04441999999995</v>
      </c>
      <c r="AD288" s="57">
        <v>618.04441999999995</v>
      </c>
      <c r="AE288" s="57">
        <v>618.04441999999995</v>
      </c>
      <c r="AF288" s="57">
        <v>618.04441999999995</v>
      </c>
      <c r="AG288" s="57">
        <v>618.04441999999995</v>
      </c>
      <c r="AH288" s="57">
        <v>618.04441999999995</v>
      </c>
      <c r="AI288" s="57">
        <v>618.04441999999995</v>
      </c>
      <c r="AJ288" s="57">
        <v>618.04441999999995</v>
      </c>
      <c r="AK288" s="57">
        <v>618.04441999999995</v>
      </c>
      <c r="AL288" s="57">
        <v>618.04441999999995</v>
      </c>
      <c r="AM288" s="57">
        <v>618.04441999999995</v>
      </c>
      <c r="AN288" s="57">
        <v>618.04441999999995</v>
      </c>
      <c r="AO288" s="57">
        <v>618.04441999999995</v>
      </c>
      <c r="AP288" s="57">
        <v>618.04441999999995</v>
      </c>
      <c r="AQ288" s="57">
        <v>618.04441999999995</v>
      </c>
      <c r="AR288" s="57">
        <v>618.04441999999995</v>
      </c>
      <c r="AS288" s="57">
        <v>618.04441999999995</v>
      </c>
      <c r="AT288" s="57">
        <v>618.04441999999995</v>
      </c>
    </row>
    <row r="289" spans="1:46" x14ac:dyDescent="0.25">
      <c r="A289" s="65">
        <v>2021</v>
      </c>
      <c r="B289" s="65">
        <v>12</v>
      </c>
      <c r="C289" s="75">
        <v>12</v>
      </c>
      <c r="D289" s="64">
        <v>24</v>
      </c>
      <c r="E289" s="5">
        <v>618.04441999999995</v>
      </c>
      <c r="F289" s="57">
        <v>618.04441999999995</v>
      </c>
      <c r="G289" s="57">
        <v>618.04441999999995</v>
      </c>
      <c r="H289" s="57">
        <v>618.04441999999995</v>
      </c>
      <c r="I289" s="57">
        <v>618.04441999999995</v>
      </c>
      <c r="J289" s="57">
        <v>618.04441999999995</v>
      </c>
      <c r="K289" s="57">
        <v>618.04441999999995</v>
      </c>
      <c r="L289" s="57">
        <v>618.04441999999995</v>
      </c>
      <c r="M289" s="57">
        <v>618.04441999999995</v>
      </c>
      <c r="N289" s="57">
        <v>618.04441999999995</v>
      </c>
      <c r="O289" s="57">
        <v>618.04441999999995</v>
      </c>
      <c r="P289" s="57">
        <v>618.04441999999995</v>
      </c>
      <c r="Q289" s="57">
        <v>618.04441999999995</v>
      </c>
      <c r="R289" s="57">
        <v>618.04441999999995</v>
      </c>
      <c r="S289" s="57">
        <v>618.04441999999995</v>
      </c>
      <c r="T289" s="57">
        <v>618.04441999999995</v>
      </c>
      <c r="U289" s="57">
        <v>618.04441999999995</v>
      </c>
      <c r="V289" s="57">
        <v>618.04441999999995</v>
      </c>
      <c r="W289" s="57">
        <v>618.04441999999995</v>
      </c>
      <c r="X289" s="57">
        <v>618.04441999999995</v>
      </c>
      <c r="Y289" s="57">
        <v>618.04441999999995</v>
      </c>
      <c r="Z289" s="57">
        <v>618.04441999999995</v>
      </c>
      <c r="AA289" s="57">
        <v>618.04441999999995</v>
      </c>
      <c r="AB289" s="57">
        <v>618.04441999999995</v>
      </c>
      <c r="AC289" s="57">
        <v>618.04441999999995</v>
      </c>
      <c r="AD289" s="57">
        <v>618.04441999999995</v>
      </c>
      <c r="AE289" s="57">
        <v>618.04441999999995</v>
      </c>
      <c r="AF289" s="57">
        <v>618.04441999999995</v>
      </c>
      <c r="AG289" s="57">
        <v>618.04441999999995</v>
      </c>
      <c r="AH289" s="57">
        <v>618.04441999999995</v>
      </c>
      <c r="AI289" s="57">
        <v>618.04441999999995</v>
      </c>
      <c r="AJ289" s="57">
        <v>618.04441999999995</v>
      </c>
      <c r="AK289" s="57">
        <v>618.04441999999995</v>
      </c>
      <c r="AL289" s="57">
        <v>618.04441999999995</v>
      </c>
      <c r="AM289" s="57">
        <v>618.04441999999995</v>
      </c>
      <c r="AN289" s="57">
        <v>618.04441999999995</v>
      </c>
      <c r="AO289" s="57">
        <v>618.04441999999995</v>
      </c>
      <c r="AP289" s="57">
        <v>618.04441999999995</v>
      </c>
      <c r="AQ289" s="57">
        <v>618.04441999999995</v>
      </c>
      <c r="AR289" s="57">
        <v>618.04441999999995</v>
      </c>
      <c r="AS289" s="57">
        <v>618.04441999999995</v>
      </c>
      <c r="AT289" s="57">
        <v>618.04441999999995</v>
      </c>
    </row>
    <row r="290" spans="1:46" x14ac:dyDescent="0.25">
      <c r="A290" s="65">
        <v>2021</v>
      </c>
      <c r="B290" s="65">
        <v>12</v>
      </c>
      <c r="C290" s="75">
        <v>13</v>
      </c>
      <c r="D290" s="64">
        <v>1</v>
      </c>
      <c r="E290" s="5">
        <v>618.04441999999995</v>
      </c>
      <c r="F290" s="57">
        <v>618.04441999999995</v>
      </c>
      <c r="G290" s="57">
        <v>618.04441999999995</v>
      </c>
      <c r="H290" s="57">
        <v>618.04441999999995</v>
      </c>
      <c r="I290" s="57">
        <v>618.04441999999995</v>
      </c>
      <c r="J290" s="57">
        <v>618.04441999999995</v>
      </c>
      <c r="K290" s="57">
        <v>618.04441999999995</v>
      </c>
      <c r="L290" s="57">
        <v>618.04441999999995</v>
      </c>
      <c r="M290" s="57">
        <v>618.04441999999995</v>
      </c>
      <c r="N290" s="57">
        <v>618.04441999999995</v>
      </c>
      <c r="O290" s="57">
        <v>618.04441999999995</v>
      </c>
      <c r="P290" s="57">
        <v>618.04441999999995</v>
      </c>
      <c r="Q290" s="57">
        <v>618.04441999999995</v>
      </c>
      <c r="R290" s="57">
        <v>618.04441999999995</v>
      </c>
      <c r="S290" s="57">
        <v>618.04441999999995</v>
      </c>
      <c r="T290" s="57">
        <v>618.04441999999995</v>
      </c>
      <c r="U290" s="57">
        <v>618.04441999999995</v>
      </c>
      <c r="V290" s="57">
        <v>618.04441999999995</v>
      </c>
      <c r="W290" s="57">
        <v>618.04441999999995</v>
      </c>
      <c r="X290" s="57">
        <v>618.04441999999995</v>
      </c>
      <c r="Y290" s="57">
        <v>618.04441999999995</v>
      </c>
      <c r="Z290" s="57">
        <v>618.04441999999995</v>
      </c>
      <c r="AA290" s="57">
        <v>618.04441999999995</v>
      </c>
      <c r="AB290" s="57">
        <v>618.04441999999995</v>
      </c>
      <c r="AC290" s="57">
        <v>618.04441999999995</v>
      </c>
      <c r="AD290" s="57">
        <v>618.04441999999995</v>
      </c>
      <c r="AE290" s="57">
        <v>618.04441999999995</v>
      </c>
      <c r="AF290" s="57">
        <v>618.04441999999995</v>
      </c>
      <c r="AG290" s="57">
        <v>618.04441999999995</v>
      </c>
      <c r="AH290" s="57">
        <v>618.04441999999995</v>
      </c>
      <c r="AI290" s="57">
        <v>618.04441999999995</v>
      </c>
      <c r="AJ290" s="57">
        <v>618.04441999999995</v>
      </c>
      <c r="AK290" s="57">
        <v>618.04441999999995</v>
      </c>
      <c r="AL290" s="57">
        <v>618.04441999999995</v>
      </c>
      <c r="AM290" s="57">
        <v>618.04441999999995</v>
      </c>
      <c r="AN290" s="57">
        <v>618.04441999999995</v>
      </c>
      <c r="AO290" s="57">
        <v>618.04441999999995</v>
      </c>
      <c r="AP290" s="57">
        <v>618.04441999999995</v>
      </c>
      <c r="AQ290" s="57">
        <v>618.04441999999995</v>
      </c>
      <c r="AR290" s="57">
        <v>618.04441999999995</v>
      </c>
      <c r="AS290" s="57">
        <v>618.04441999999995</v>
      </c>
      <c r="AT290" s="57">
        <v>618.04441999999995</v>
      </c>
    </row>
    <row r="291" spans="1:46" x14ac:dyDescent="0.25">
      <c r="A291" s="65">
        <v>2021</v>
      </c>
      <c r="B291" s="65">
        <v>12</v>
      </c>
      <c r="C291" s="75">
        <v>13</v>
      </c>
      <c r="D291" s="64">
        <v>2</v>
      </c>
      <c r="E291" s="5">
        <v>618.04441999999995</v>
      </c>
      <c r="F291" s="57">
        <v>618.04441999999995</v>
      </c>
      <c r="G291" s="57">
        <v>618.04441999999995</v>
      </c>
      <c r="H291" s="57">
        <v>618.04441999999995</v>
      </c>
      <c r="I291" s="57">
        <v>618.04441999999995</v>
      </c>
      <c r="J291" s="57">
        <v>618.04441999999995</v>
      </c>
      <c r="K291" s="57">
        <v>618.04441999999995</v>
      </c>
      <c r="L291" s="57">
        <v>618.04441999999995</v>
      </c>
      <c r="M291" s="57">
        <v>618.04441999999995</v>
      </c>
      <c r="N291" s="57">
        <v>618.04441999999995</v>
      </c>
      <c r="O291" s="57">
        <v>618.04441999999995</v>
      </c>
      <c r="P291" s="57">
        <v>618.04441999999995</v>
      </c>
      <c r="Q291" s="57">
        <v>618.04441999999995</v>
      </c>
      <c r="R291" s="57">
        <v>618.04441999999995</v>
      </c>
      <c r="S291" s="57">
        <v>618.04441999999995</v>
      </c>
      <c r="T291" s="57">
        <v>618.04441999999995</v>
      </c>
      <c r="U291" s="57">
        <v>618.04441999999995</v>
      </c>
      <c r="V291" s="57">
        <v>618.04441999999995</v>
      </c>
      <c r="W291" s="57">
        <v>618.04441999999995</v>
      </c>
      <c r="X291" s="57">
        <v>618.04441999999995</v>
      </c>
      <c r="Y291" s="57">
        <v>618.04441999999995</v>
      </c>
      <c r="Z291" s="57">
        <v>618.04441999999995</v>
      </c>
      <c r="AA291" s="57">
        <v>618.04441999999995</v>
      </c>
      <c r="AB291" s="57">
        <v>618.04441999999995</v>
      </c>
      <c r="AC291" s="57">
        <v>618.04441999999995</v>
      </c>
      <c r="AD291" s="57">
        <v>618.04441999999995</v>
      </c>
      <c r="AE291" s="57">
        <v>618.04441999999995</v>
      </c>
      <c r="AF291" s="57">
        <v>618.04441999999995</v>
      </c>
      <c r="AG291" s="57">
        <v>618.04441999999995</v>
      </c>
      <c r="AH291" s="57">
        <v>618.04441999999995</v>
      </c>
      <c r="AI291" s="57">
        <v>618.04441999999995</v>
      </c>
      <c r="AJ291" s="57">
        <v>618.04441999999995</v>
      </c>
      <c r="AK291" s="57">
        <v>618.04441999999995</v>
      </c>
      <c r="AL291" s="57">
        <v>618.04441999999995</v>
      </c>
      <c r="AM291" s="57">
        <v>618.04441999999995</v>
      </c>
      <c r="AN291" s="57">
        <v>618.04441999999995</v>
      </c>
      <c r="AO291" s="57">
        <v>618.04441999999995</v>
      </c>
      <c r="AP291" s="57">
        <v>618.04441999999995</v>
      </c>
      <c r="AQ291" s="57">
        <v>618.04441999999995</v>
      </c>
      <c r="AR291" s="57">
        <v>618.04441999999995</v>
      </c>
      <c r="AS291" s="57">
        <v>618.04441999999995</v>
      </c>
      <c r="AT291" s="57">
        <v>618.04441999999995</v>
      </c>
    </row>
    <row r="292" spans="1:46" x14ac:dyDescent="0.25">
      <c r="A292" s="65">
        <v>2021</v>
      </c>
      <c r="B292" s="65">
        <v>12</v>
      </c>
      <c r="C292" s="75">
        <v>13</v>
      </c>
      <c r="D292" s="64">
        <v>3</v>
      </c>
      <c r="E292" s="5">
        <v>618.04441999999995</v>
      </c>
      <c r="F292" s="57">
        <v>618.04441999999995</v>
      </c>
      <c r="G292" s="57">
        <v>618.04441999999995</v>
      </c>
      <c r="H292" s="57">
        <v>618.04441999999995</v>
      </c>
      <c r="I292" s="57">
        <v>618.04441999999995</v>
      </c>
      <c r="J292" s="57">
        <v>618.04441999999995</v>
      </c>
      <c r="K292" s="57">
        <v>618.04441999999995</v>
      </c>
      <c r="L292" s="57">
        <v>618.04441999999995</v>
      </c>
      <c r="M292" s="57">
        <v>618.04441999999995</v>
      </c>
      <c r="N292" s="57">
        <v>618.04441999999995</v>
      </c>
      <c r="O292" s="57">
        <v>618.04441999999995</v>
      </c>
      <c r="P292" s="57">
        <v>618.04441999999995</v>
      </c>
      <c r="Q292" s="57">
        <v>618.04441999999995</v>
      </c>
      <c r="R292" s="57">
        <v>618.04441999999995</v>
      </c>
      <c r="S292" s="57">
        <v>618.04441999999995</v>
      </c>
      <c r="T292" s="57">
        <v>618.04441999999995</v>
      </c>
      <c r="U292" s="57">
        <v>618.04441999999995</v>
      </c>
      <c r="V292" s="57">
        <v>618.04441999999995</v>
      </c>
      <c r="W292" s="57">
        <v>618.04441999999995</v>
      </c>
      <c r="X292" s="57">
        <v>618.04441999999995</v>
      </c>
      <c r="Y292" s="57">
        <v>618.04441999999995</v>
      </c>
      <c r="Z292" s="57">
        <v>618.04441999999995</v>
      </c>
      <c r="AA292" s="57">
        <v>618.04441999999995</v>
      </c>
      <c r="AB292" s="57">
        <v>618.04441999999995</v>
      </c>
      <c r="AC292" s="57">
        <v>618.04441999999995</v>
      </c>
      <c r="AD292" s="57">
        <v>618.04441999999995</v>
      </c>
      <c r="AE292" s="57">
        <v>618.04441999999995</v>
      </c>
      <c r="AF292" s="57">
        <v>618.04441999999995</v>
      </c>
      <c r="AG292" s="57">
        <v>618.04441999999995</v>
      </c>
      <c r="AH292" s="57">
        <v>618.04441999999995</v>
      </c>
      <c r="AI292" s="57">
        <v>618.04441999999995</v>
      </c>
      <c r="AJ292" s="57">
        <v>618.04441999999995</v>
      </c>
      <c r="AK292" s="57">
        <v>618.04441999999995</v>
      </c>
      <c r="AL292" s="57">
        <v>618.04441999999995</v>
      </c>
      <c r="AM292" s="57">
        <v>618.04441999999995</v>
      </c>
      <c r="AN292" s="57">
        <v>618.04441999999995</v>
      </c>
      <c r="AO292" s="57">
        <v>618.04441999999995</v>
      </c>
      <c r="AP292" s="57">
        <v>618.04441999999995</v>
      </c>
      <c r="AQ292" s="57">
        <v>618.04441999999995</v>
      </c>
      <c r="AR292" s="57">
        <v>618.04441999999995</v>
      </c>
      <c r="AS292" s="57">
        <v>618.04441999999995</v>
      </c>
      <c r="AT292" s="57">
        <v>618.04441999999995</v>
      </c>
    </row>
    <row r="293" spans="1:46" x14ac:dyDescent="0.25">
      <c r="A293" s="65">
        <v>2021</v>
      </c>
      <c r="B293" s="65">
        <v>12</v>
      </c>
      <c r="C293" s="75">
        <v>13</v>
      </c>
      <c r="D293" s="64">
        <v>4</v>
      </c>
      <c r="E293" s="5">
        <v>618.04441999999995</v>
      </c>
      <c r="F293" s="57">
        <v>618.04441999999995</v>
      </c>
      <c r="G293" s="57">
        <v>618.04441999999995</v>
      </c>
      <c r="H293" s="57">
        <v>618.04441999999995</v>
      </c>
      <c r="I293" s="57">
        <v>618.04441999999995</v>
      </c>
      <c r="J293" s="57">
        <v>618.04441999999995</v>
      </c>
      <c r="K293" s="57">
        <v>618.04441999999995</v>
      </c>
      <c r="L293" s="57">
        <v>618.04441999999995</v>
      </c>
      <c r="M293" s="57">
        <v>618.04441999999995</v>
      </c>
      <c r="N293" s="57">
        <v>618.04441999999995</v>
      </c>
      <c r="O293" s="57">
        <v>618.04441999999995</v>
      </c>
      <c r="P293" s="57">
        <v>618.04441999999995</v>
      </c>
      <c r="Q293" s="57">
        <v>618.04441999999995</v>
      </c>
      <c r="R293" s="57">
        <v>618.04441999999995</v>
      </c>
      <c r="S293" s="57">
        <v>618.04441999999995</v>
      </c>
      <c r="T293" s="57">
        <v>618.04441999999995</v>
      </c>
      <c r="U293" s="57">
        <v>618.04441999999995</v>
      </c>
      <c r="V293" s="57">
        <v>618.04441999999995</v>
      </c>
      <c r="W293" s="57">
        <v>618.04441999999995</v>
      </c>
      <c r="X293" s="57">
        <v>618.04441999999995</v>
      </c>
      <c r="Y293" s="57">
        <v>618.04441999999995</v>
      </c>
      <c r="Z293" s="57">
        <v>618.04441999999995</v>
      </c>
      <c r="AA293" s="57">
        <v>618.04441999999995</v>
      </c>
      <c r="AB293" s="57">
        <v>618.04441999999995</v>
      </c>
      <c r="AC293" s="57">
        <v>618.04441999999995</v>
      </c>
      <c r="AD293" s="57">
        <v>618.04441999999995</v>
      </c>
      <c r="AE293" s="57">
        <v>618.04441999999995</v>
      </c>
      <c r="AF293" s="57">
        <v>618.04441999999995</v>
      </c>
      <c r="AG293" s="57">
        <v>618.04441999999995</v>
      </c>
      <c r="AH293" s="57">
        <v>618.04441999999995</v>
      </c>
      <c r="AI293" s="57">
        <v>618.04441999999995</v>
      </c>
      <c r="AJ293" s="57">
        <v>618.04441999999995</v>
      </c>
      <c r="AK293" s="57">
        <v>618.04441999999995</v>
      </c>
      <c r="AL293" s="57">
        <v>618.04441999999995</v>
      </c>
      <c r="AM293" s="57">
        <v>618.04441999999995</v>
      </c>
      <c r="AN293" s="57">
        <v>618.04441999999995</v>
      </c>
      <c r="AO293" s="57">
        <v>618.04441999999995</v>
      </c>
      <c r="AP293" s="57">
        <v>618.04441999999995</v>
      </c>
      <c r="AQ293" s="57">
        <v>618.04441999999995</v>
      </c>
      <c r="AR293" s="57">
        <v>618.04441999999995</v>
      </c>
      <c r="AS293" s="57">
        <v>618.04441999999995</v>
      </c>
      <c r="AT293" s="57">
        <v>618.04441999999995</v>
      </c>
    </row>
    <row r="294" spans="1:46" x14ac:dyDescent="0.25">
      <c r="A294" s="65">
        <v>2021</v>
      </c>
      <c r="B294" s="65">
        <v>12</v>
      </c>
      <c r="C294" s="75">
        <v>13</v>
      </c>
      <c r="D294" s="64">
        <v>5</v>
      </c>
      <c r="E294" s="5">
        <v>618.04441999999995</v>
      </c>
      <c r="F294" s="57">
        <v>618.04441999999995</v>
      </c>
      <c r="G294" s="57">
        <v>618.04441999999995</v>
      </c>
      <c r="H294" s="57">
        <v>618.04441999999995</v>
      </c>
      <c r="I294" s="57">
        <v>618.04441999999995</v>
      </c>
      <c r="J294" s="57">
        <v>618.04441999999995</v>
      </c>
      <c r="K294" s="57">
        <v>618.04441999999995</v>
      </c>
      <c r="L294" s="57">
        <v>618.04441999999995</v>
      </c>
      <c r="M294" s="57">
        <v>618.04441999999995</v>
      </c>
      <c r="N294" s="57">
        <v>618.04441999999995</v>
      </c>
      <c r="O294" s="57">
        <v>618.04441999999995</v>
      </c>
      <c r="P294" s="57">
        <v>618.04441999999995</v>
      </c>
      <c r="Q294" s="57">
        <v>618.04441999999995</v>
      </c>
      <c r="R294" s="57">
        <v>618.04441999999995</v>
      </c>
      <c r="S294" s="57">
        <v>618.04441999999995</v>
      </c>
      <c r="T294" s="57">
        <v>618.04441999999995</v>
      </c>
      <c r="U294" s="57">
        <v>618.04441999999995</v>
      </c>
      <c r="V294" s="57">
        <v>618.04441999999995</v>
      </c>
      <c r="W294" s="57">
        <v>618.04441999999995</v>
      </c>
      <c r="X294" s="57">
        <v>618.04441999999995</v>
      </c>
      <c r="Y294" s="57">
        <v>618.04441999999995</v>
      </c>
      <c r="Z294" s="57">
        <v>618.04441999999995</v>
      </c>
      <c r="AA294" s="57">
        <v>618.04441999999995</v>
      </c>
      <c r="AB294" s="57">
        <v>618.04441999999995</v>
      </c>
      <c r="AC294" s="57">
        <v>618.04441999999995</v>
      </c>
      <c r="AD294" s="57">
        <v>618.04441999999995</v>
      </c>
      <c r="AE294" s="57">
        <v>618.04441999999995</v>
      </c>
      <c r="AF294" s="57">
        <v>618.04441999999995</v>
      </c>
      <c r="AG294" s="57">
        <v>618.04441999999995</v>
      </c>
      <c r="AH294" s="57">
        <v>618.04441999999995</v>
      </c>
      <c r="AI294" s="57">
        <v>618.04441999999995</v>
      </c>
      <c r="AJ294" s="57">
        <v>618.04441999999995</v>
      </c>
      <c r="AK294" s="57">
        <v>618.04441999999995</v>
      </c>
      <c r="AL294" s="57">
        <v>618.04441999999995</v>
      </c>
      <c r="AM294" s="57">
        <v>618.04441999999995</v>
      </c>
      <c r="AN294" s="57">
        <v>618.04441999999995</v>
      </c>
      <c r="AO294" s="57">
        <v>618.04441999999995</v>
      </c>
      <c r="AP294" s="57">
        <v>618.04441999999995</v>
      </c>
      <c r="AQ294" s="57">
        <v>618.04441999999995</v>
      </c>
      <c r="AR294" s="57">
        <v>618.04441999999995</v>
      </c>
      <c r="AS294" s="57">
        <v>618.04441999999995</v>
      </c>
      <c r="AT294" s="57">
        <v>618.04441999999995</v>
      </c>
    </row>
    <row r="295" spans="1:46" x14ac:dyDescent="0.25">
      <c r="A295" s="65">
        <v>2021</v>
      </c>
      <c r="B295" s="65">
        <v>12</v>
      </c>
      <c r="C295" s="75">
        <v>13</v>
      </c>
      <c r="D295" s="64">
        <v>6</v>
      </c>
      <c r="E295" s="5">
        <v>618.04441999999995</v>
      </c>
      <c r="F295" s="57">
        <v>618.04441999999995</v>
      </c>
      <c r="G295" s="57">
        <v>618.04441999999995</v>
      </c>
      <c r="H295" s="57">
        <v>618.04441999999995</v>
      </c>
      <c r="I295" s="57">
        <v>618.04441999999995</v>
      </c>
      <c r="J295" s="57">
        <v>618.04441999999995</v>
      </c>
      <c r="K295" s="57">
        <v>618.04441999999995</v>
      </c>
      <c r="L295" s="57">
        <v>618.04441999999995</v>
      </c>
      <c r="M295" s="57">
        <v>618.04441999999995</v>
      </c>
      <c r="N295" s="57">
        <v>618.04441999999995</v>
      </c>
      <c r="O295" s="57">
        <v>618.04441999999995</v>
      </c>
      <c r="P295" s="57">
        <v>618.04441999999995</v>
      </c>
      <c r="Q295" s="57">
        <v>618.04441999999995</v>
      </c>
      <c r="R295" s="57">
        <v>618.04441999999995</v>
      </c>
      <c r="S295" s="57">
        <v>618.04441999999995</v>
      </c>
      <c r="T295" s="57">
        <v>618.04441999999995</v>
      </c>
      <c r="U295" s="57">
        <v>618.04441999999995</v>
      </c>
      <c r="V295" s="57">
        <v>618.04441999999995</v>
      </c>
      <c r="W295" s="57">
        <v>618.04441999999995</v>
      </c>
      <c r="X295" s="57">
        <v>618.04441999999995</v>
      </c>
      <c r="Y295" s="57">
        <v>618.04441999999995</v>
      </c>
      <c r="Z295" s="57">
        <v>618.04441999999995</v>
      </c>
      <c r="AA295" s="57">
        <v>618.04441999999995</v>
      </c>
      <c r="AB295" s="57">
        <v>618.04441999999995</v>
      </c>
      <c r="AC295" s="57">
        <v>618.04441999999995</v>
      </c>
      <c r="AD295" s="57">
        <v>618.04441999999995</v>
      </c>
      <c r="AE295" s="57">
        <v>618.04441999999995</v>
      </c>
      <c r="AF295" s="57">
        <v>618.04441999999995</v>
      </c>
      <c r="AG295" s="57">
        <v>618.04441999999995</v>
      </c>
      <c r="AH295" s="57">
        <v>618.04441999999995</v>
      </c>
      <c r="AI295" s="57">
        <v>618.04441999999995</v>
      </c>
      <c r="AJ295" s="57">
        <v>618.04441999999995</v>
      </c>
      <c r="AK295" s="57">
        <v>618.04441999999995</v>
      </c>
      <c r="AL295" s="57">
        <v>618.04441999999995</v>
      </c>
      <c r="AM295" s="57">
        <v>618.04441999999995</v>
      </c>
      <c r="AN295" s="57">
        <v>618.04441999999995</v>
      </c>
      <c r="AO295" s="57">
        <v>618.04441999999995</v>
      </c>
      <c r="AP295" s="57">
        <v>618.04441999999995</v>
      </c>
      <c r="AQ295" s="57">
        <v>618.04441999999995</v>
      </c>
      <c r="AR295" s="57">
        <v>618.04441999999995</v>
      </c>
      <c r="AS295" s="57">
        <v>618.04441999999995</v>
      </c>
      <c r="AT295" s="57">
        <v>618.04441999999995</v>
      </c>
    </row>
    <row r="296" spans="1:46" x14ac:dyDescent="0.25">
      <c r="A296" s="65">
        <v>2021</v>
      </c>
      <c r="B296" s="65">
        <v>12</v>
      </c>
      <c r="C296" s="75">
        <v>13</v>
      </c>
      <c r="D296" s="64">
        <v>7</v>
      </c>
      <c r="E296" s="5">
        <v>618.04441999999995</v>
      </c>
      <c r="F296" s="57">
        <v>618.04441999999995</v>
      </c>
      <c r="G296" s="57">
        <v>618.04441999999995</v>
      </c>
      <c r="H296" s="57">
        <v>618.04441999999995</v>
      </c>
      <c r="I296" s="57">
        <v>618.04441999999995</v>
      </c>
      <c r="J296" s="57">
        <v>618.04441999999995</v>
      </c>
      <c r="K296" s="57">
        <v>618.04441999999995</v>
      </c>
      <c r="L296" s="57">
        <v>618.04441999999995</v>
      </c>
      <c r="M296" s="57">
        <v>618.04441999999995</v>
      </c>
      <c r="N296" s="57">
        <v>618.04441999999995</v>
      </c>
      <c r="O296" s="57">
        <v>618.04441999999995</v>
      </c>
      <c r="P296" s="57">
        <v>618.04441999999995</v>
      </c>
      <c r="Q296" s="57">
        <v>618.04441999999995</v>
      </c>
      <c r="R296" s="57">
        <v>618.04441999999995</v>
      </c>
      <c r="S296" s="57">
        <v>618.04441999999995</v>
      </c>
      <c r="T296" s="57">
        <v>618.04441999999995</v>
      </c>
      <c r="U296" s="57">
        <v>618.04441999999995</v>
      </c>
      <c r="V296" s="57">
        <v>618.04441999999995</v>
      </c>
      <c r="W296" s="57">
        <v>618.04441999999995</v>
      </c>
      <c r="X296" s="57">
        <v>618.04441999999995</v>
      </c>
      <c r="Y296" s="57">
        <v>618.04441999999995</v>
      </c>
      <c r="Z296" s="57">
        <v>618.04441999999995</v>
      </c>
      <c r="AA296" s="57">
        <v>618.04441999999995</v>
      </c>
      <c r="AB296" s="57">
        <v>618.04441999999995</v>
      </c>
      <c r="AC296" s="57">
        <v>618.04441999999995</v>
      </c>
      <c r="AD296" s="57">
        <v>618.04441999999995</v>
      </c>
      <c r="AE296" s="57">
        <v>618.04441999999995</v>
      </c>
      <c r="AF296" s="57">
        <v>618.04441999999995</v>
      </c>
      <c r="AG296" s="57">
        <v>618.04441999999995</v>
      </c>
      <c r="AH296" s="57">
        <v>618.04441999999995</v>
      </c>
      <c r="AI296" s="57">
        <v>618.04441999999995</v>
      </c>
      <c r="AJ296" s="57">
        <v>618.04441999999995</v>
      </c>
      <c r="AK296" s="57">
        <v>618.04441999999995</v>
      </c>
      <c r="AL296" s="57">
        <v>618.04441999999995</v>
      </c>
      <c r="AM296" s="57">
        <v>618.04441999999995</v>
      </c>
      <c r="AN296" s="57">
        <v>618.04441999999995</v>
      </c>
      <c r="AO296" s="57">
        <v>618.04441999999995</v>
      </c>
      <c r="AP296" s="57">
        <v>618.04441999999995</v>
      </c>
      <c r="AQ296" s="57">
        <v>618.04441999999995</v>
      </c>
      <c r="AR296" s="57">
        <v>618.04441999999995</v>
      </c>
      <c r="AS296" s="57">
        <v>618.04441999999995</v>
      </c>
      <c r="AT296" s="57">
        <v>618.04441999999995</v>
      </c>
    </row>
    <row r="297" spans="1:46" x14ac:dyDescent="0.25">
      <c r="A297" s="65">
        <v>2021</v>
      </c>
      <c r="B297" s="65">
        <v>12</v>
      </c>
      <c r="C297" s="75">
        <v>13</v>
      </c>
      <c r="D297" s="64">
        <v>8</v>
      </c>
      <c r="E297" s="5">
        <v>618.04441999999995</v>
      </c>
      <c r="F297" s="57">
        <v>618.04441999999995</v>
      </c>
      <c r="G297" s="57">
        <v>618.04441999999995</v>
      </c>
      <c r="H297" s="57">
        <v>618.04441999999995</v>
      </c>
      <c r="I297" s="57">
        <v>618.04441999999995</v>
      </c>
      <c r="J297" s="57">
        <v>618.04441999999995</v>
      </c>
      <c r="K297" s="57">
        <v>618.04441999999995</v>
      </c>
      <c r="L297" s="57">
        <v>618.04441999999995</v>
      </c>
      <c r="M297" s="57">
        <v>618.04441999999995</v>
      </c>
      <c r="N297" s="57">
        <v>618.04441999999995</v>
      </c>
      <c r="O297" s="57">
        <v>618.04441999999995</v>
      </c>
      <c r="P297" s="57">
        <v>618.04441999999995</v>
      </c>
      <c r="Q297" s="57">
        <v>618.04441999999995</v>
      </c>
      <c r="R297" s="57">
        <v>618.04441999999995</v>
      </c>
      <c r="S297" s="57">
        <v>618.04441999999995</v>
      </c>
      <c r="T297" s="57">
        <v>618.04441999999995</v>
      </c>
      <c r="U297" s="57">
        <v>618.04441999999995</v>
      </c>
      <c r="V297" s="57">
        <v>618.04441999999995</v>
      </c>
      <c r="W297" s="57">
        <v>618.04441999999995</v>
      </c>
      <c r="X297" s="57">
        <v>618.04441999999995</v>
      </c>
      <c r="Y297" s="57">
        <v>618.04441999999995</v>
      </c>
      <c r="Z297" s="57">
        <v>618.04441999999995</v>
      </c>
      <c r="AA297" s="57">
        <v>618.04441999999995</v>
      </c>
      <c r="AB297" s="57">
        <v>618.04441999999995</v>
      </c>
      <c r="AC297" s="57">
        <v>618.04441999999995</v>
      </c>
      <c r="AD297" s="57">
        <v>618.04441999999995</v>
      </c>
      <c r="AE297" s="57">
        <v>618.04441999999995</v>
      </c>
      <c r="AF297" s="57">
        <v>618.04441999999995</v>
      </c>
      <c r="AG297" s="57">
        <v>618.04441999999995</v>
      </c>
      <c r="AH297" s="57">
        <v>618.04441999999995</v>
      </c>
      <c r="AI297" s="57">
        <v>618.04441999999995</v>
      </c>
      <c r="AJ297" s="57">
        <v>618.04441999999995</v>
      </c>
      <c r="AK297" s="57">
        <v>618.04441999999995</v>
      </c>
      <c r="AL297" s="57">
        <v>618.04441999999995</v>
      </c>
      <c r="AM297" s="57">
        <v>618.04441999999995</v>
      </c>
      <c r="AN297" s="57">
        <v>618.04441999999995</v>
      </c>
      <c r="AO297" s="57">
        <v>618.04441999999995</v>
      </c>
      <c r="AP297" s="57">
        <v>618.04441999999995</v>
      </c>
      <c r="AQ297" s="57">
        <v>618.04441999999995</v>
      </c>
      <c r="AR297" s="57">
        <v>618.04441999999995</v>
      </c>
      <c r="AS297" s="57">
        <v>618.04441999999995</v>
      </c>
      <c r="AT297" s="57">
        <v>618.04441999999995</v>
      </c>
    </row>
    <row r="298" spans="1:46" x14ac:dyDescent="0.25">
      <c r="A298" s="65">
        <v>2021</v>
      </c>
      <c r="B298" s="65">
        <v>12</v>
      </c>
      <c r="C298" s="75">
        <v>13</v>
      </c>
      <c r="D298" s="64">
        <v>9</v>
      </c>
      <c r="E298" s="5">
        <v>618.04441999999995</v>
      </c>
      <c r="F298" s="57">
        <v>618.04441999999995</v>
      </c>
      <c r="G298" s="57">
        <v>618.04441999999995</v>
      </c>
      <c r="H298" s="57">
        <v>618.04441999999995</v>
      </c>
      <c r="I298" s="57">
        <v>618.04441999999995</v>
      </c>
      <c r="J298" s="57">
        <v>618.04441999999995</v>
      </c>
      <c r="K298" s="57">
        <v>618.04441999999995</v>
      </c>
      <c r="L298" s="57">
        <v>618.04441999999995</v>
      </c>
      <c r="M298" s="57">
        <v>618.04441999999995</v>
      </c>
      <c r="N298" s="57">
        <v>618.04441999999995</v>
      </c>
      <c r="O298" s="57">
        <v>618.04441999999995</v>
      </c>
      <c r="P298" s="57">
        <v>618.04441999999995</v>
      </c>
      <c r="Q298" s="57">
        <v>618.04441999999995</v>
      </c>
      <c r="R298" s="57">
        <v>618.04441999999995</v>
      </c>
      <c r="S298" s="57">
        <v>618.04441999999995</v>
      </c>
      <c r="T298" s="57">
        <v>618.04441999999995</v>
      </c>
      <c r="U298" s="57">
        <v>618.04441999999995</v>
      </c>
      <c r="V298" s="57">
        <v>618.04441999999995</v>
      </c>
      <c r="W298" s="57">
        <v>618.04441999999995</v>
      </c>
      <c r="X298" s="57">
        <v>618.04441999999995</v>
      </c>
      <c r="Y298" s="57">
        <v>618.04441999999995</v>
      </c>
      <c r="Z298" s="57">
        <v>618.04441999999995</v>
      </c>
      <c r="AA298" s="57">
        <v>618.04441999999995</v>
      </c>
      <c r="AB298" s="57">
        <v>618.04441999999995</v>
      </c>
      <c r="AC298" s="57">
        <v>618.04441999999995</v>
      </c>
      <c r="AD298" s="57">
        <v>618.04441999999995</v>
      </c>
      <c r="AE298" s="57">
        <v>618.04441999999995</v>
      </c>
      <c r="AF298" s="57">
        <v>618.04441999999995</v>
      </c>
      <c r="AG298" s="57">
        <v>618.04441999999995</v>
      </c>
      <c r="AH298" s="57">
        <v>618.04441999999995</v>
      </c>
      <c r="AI298" s="57">
        <v>618.04441999999995</v>
      </c>
      <c r="AJ298" s="57">
        <v>618.04441999999995</v>
      </c>
      <c r="AK298" s="57">
        <v>618.04441999999995</v>
      </c>
      <c r="AL298" s="57">
        <v>618.04441999999995</v>
      </c>
      <c r="AM298" s="57">
        <v>618.04441999999995</v>
      </c>
      <c r="AN298" s="57">
        <v>618.04441999999995</v>
      </c>
      <c r="AO298" s="57">
        <v>618.04441999999995</v>
      </c>
      <c r="AP298" s="57">
        <v>618.04441999999995</v>
      </c>
      <c r="AQ298" s="57">
        <v>618.04441999999995</v>
      </c>
      <c r="AR298" s="57">
        <v>618.04441999999995</v>
      </c>
      <c r="AS298" s="57">
        <v>618.04441999999995</v>
      </c>
      <c r="AT298" s="57">
        <v>618.04441999999995</v>
      </c>
    </row>
    <row r="299" spans="1:46" x14ac:dyDescent="0.25">
      <c r="A299" s="65">
        <v>2021</v>
      </c>
      <c r="B299" s="65">
        <v>12</v>
      </c>
      <c r="C299" s="75">
        <v>13</v>
      </c>
      <c r="D299" s="64">
        <v>10</v>
      </c>
      <c r="E299" s="5">
        <v>618.04441999999995</v>
      </c>
      <c r="F299" s="57">
        <v>618.04441999999995</v>
      </c>
      <c r="G299" s="57">
        <v>618.04441999999995</v>
      </c>
      <c r="H299" s="57">
        <v>618.04441999999995</v>
      </c>
      <c r="I299" s="57">
        <v>618.04441999999995</v>
      </c>
      <c r="J299" s="57">
        <v>618.04441999999995</v>
      </c>
      <c r="K299" s="57">
        <v>618.04441999999995</v>
      </c>
      <c r="L299" s="57">
        <v>618.04441999999995</v>
      </c>
      <c r="M299" s="57">
        <v>618.04441999999995</v>
      </c>
      <c r="N299" s="57">
        <v>618.04441999999995</v>
      </c>
      <c r="O299" s="57">
        <v>618.04441999999995</v>
      </c>
      <c r="P299" s="57">
        <v>618.04441999999995</v>
      </c>
      <c r="Q299" s="57">
        <v>618.04441999999995</v>
      </c>
      <c r="R299" s="57">
        <v>618.04441999999995</v>
      </c>
      <c r="S299" s="57">
        <v>618.04441999999995</v>
      </c>
      <c r="T299" s="57">
        <v>618.04441999999995</v>
      </c>
      <c r="U299" s="57">
        <v>618.04441999999995</v>
      </c>
      <c r="V299" s="57">
        <v>618.04441999999995</v>
      </c>
      <c r="W299" s="57">
        <v>618.04441999999995</v>
      </c>
      <c r="X299" s="57">
        <v>618.04441999999995</v>
      </c>
      <c r="Y299" s="57">
        <v>618.04441999999995</v>
      </c>
      <c r="Z299" s="57">
        <v>618.04441999999995</v>
      </c>
      <c r="AA299" s="57">
        <v>618.04441999999995</v>
      </c>
      <c r="AB299" s="57">
        <v>618.04441999999995</v>
      </c>
      <c r="AC299" s="57">
        <v>618.04441999999995</v>
      </c>
      <c r="AD299" s="57">
        <v>618.04441999999995</v>
      </c>
      <c r="AE299" s="57">
        <v>618.04441999999995</v>
      </c>
      <c r="AF299" s="57">
        <v>618.04441999999995</v>
      </c>
      <c r="AG299" s="57">
        <v>618.04441999999995</v>
      </c>
      <c r="AH299" s="57">
        <v>618.04441999999995</v>
      </c>
      <c r="AI299" s="57">
        <v>618.04441999999995</v>
      </c>
      <c r="AJ299" s="57">
        <v>618.04441999999995</v>
      </c>
      <c r="AK299" s="57">
        <v>618.04441999999995</v>
      </c>
      <c r="AL299" s="57">
        <v>618.04441999999995</v>
      </c>
      <c r="AM299" s="57">
        <v>618.04441999999995</v>
      </c>
      <c r="AN299" s="57">
        <v>618.04441999999995</v>
      </c>
      <c r="AO299" s="57">
        <v>618.04441999999995</v>
      </c>
      <c r="AP299" s="57">
        <v>618.04441999999995</v>
      </c>
      <c r="AQ299" s="57">
        <v>618.04441999999995</v>
      </c>
      <c r="AR299" s="57">
        <v>618.04441999999995</v>
      </c>
      <c r="AS299" s="57">
        <v>618.04441999999995</v>
      </c>
      <c r="AT299" s="57">
        <v>618.04441999999995</v>
      </c>
    </row>
    <row r="300" spans="1:46" x14ac:dyDescent="0.25">
      <c r="A300" s="65">
        <v>2021</v>
      </c>
      <c r="B300" s="65">
        <v>12</v>
      </c>
      <c r="C300" s="75">
        <v>13</v>
      </c>
      <c r="D300" s="64">
        <v>11</v>
      </c>
      <c r="E300" s="5">
        <v>618.04441999999995</v>
      </c>
      <c r="F300" s="57">
        <v>618.04441999999995</v>
      </c>
      <c r="G300" s="57">
        <v>618.04441999999995</v>
      </c>
      <c r="H300" s="57">
        <v>618.04441999999995</v>
      </c>
      <c r="I300" s="57">
        <v>618.04441999999995</v>
      </c>
      <c r="J300" s="57">
        <v>618.04441999999995</v>
      </c>
      <c r="K300" s="57">
        <v>618.04441999999995</v>
      </c>
      <c r="L300" s="57">
        <v>618.04441999999995</v>
      </c>
      <c r="M300" s="57">
        <v>618.04441999999995</v>
      </c>
      <c r="N300" s="57">
        <v>618.04441999999995</v>
      </c>
      <c r="O300" s="57">
        <v>618.04441999999995</v>
      </c>
      <c r="P300" s="57">
        <v>618.04441999999995</v>
      </c>
      <c r="Q300" s="57">
        <v>618.04441999999995</v>
      </c>
      <c r="R300" s="57">
        <v>618.04441999999995</v>
      </c>
      <c r="S300" s="57">
        <v>618.04441999999995</v>
      </c>
      <c r="T300" s="57">
        <v>618.04441999999995</v>
      </c>
      <c r="U300" s="57">
        <v>618.04441999999995</v>
      </c>
      <c r="V300" s="57">
        <v>618.04441999999995</v>
      </c>
      <c r="W300" s="57">
        <v>618.04441999999995</v>
      </c>
      <c r="X300" s="57">
        <v>618.04441999999995</v>
      </c>
      <c r="Y300" s="57">
        <v>618.04441999999995</v>
      </c>
      <c r="Z300" s="57">
        <v>618.04441999999995</v>
      </c>
      <c r="AA300" s="57">
        <v>618.04441999999995</v>
      </c>
      <c r="AB300" s="57">
        <v>618.04441999999995</v>
      </c>
      <c r="AC300" s="57">
        <v>618.04441999999995</v>
      </c>
      <c r="AD300" s="57">
        <v>618.04441999999995</v>
      </c>
      <c r="AE300" s="57">
        <v>618.04441999999995</v>
      </c>
      <c r="AF300" s="57">
        <v>618.04441999999995</v>
      </c>
      <c r="AG300" s="57">
        <v>618.04441999999995</v>
      </c>
      <c r="AH300" s="57">
        <v>618.04441999999995</v>
      </c>
      <c r="AI300" s="57">
        <v>618.04441999999995</v>
      </c>
      <c r="AJ300" s="57">
        <v>618.04441999999995</v>
      </c>
      <c r="AK300" s="57">
        <v>618.04441999999995</v>
      </c>
      <c r="AL300" s="57">
        <v>618.04441999999995</v>
      </c>
      <c r="AM300" s="57">
        <v>618.04441999999995</v>
      </c>
      <c r="AN300" s="57">
        <v>618.04441999999995</v>
      </c>
      <c r="AO300" s="57">
        <v>618.04441999999995</v>
      </c>
      <c r="AP300" s="57">
        <v>618.04441999999995</v>
      </c>
      <c r="AQ300" s="57">
        <v>618.04441999999995</v>
      </c>
      <c r="AR300" s="57">
        <v>618.04441999999995</v>
      </c>
      <c r="AS300" s="57">
        <v>618.04441999999995</v>
      </c>
      <c r="AT300" s="57">
        <v>618.04441999999995</v>
      </c>
    </row>
    <row r="301" spans="1:46" x14ac:dyDescent="0.25">
      <c r="A301" s="65">
        <v>2021</v>
      </c>
      <c r="B301" s="65">
        <v>12</v>
      </c>
      <c r="C301" s="75">
        <v>13</v>
      </c>
      <c r="D301" s="64">
        <v>12</v>
      </c>
      <c r="E301" s="5">
        <v>618.04441999999995</v>
      </c>
      <c r="F301" s="57">
        <v>618.04441999999995</v>
      </c>
      <c r="G301" s="57">
        <v>618.04441999999995</v>
      </c>
      <c r="H301" s="57">
        <v>618.04441999999995</v>
      </c>
      <c r="I301" s="57">
        <v>618.04441999999995</v>
      </c>
      <c r="J301" s="57">
        <v>618.04441999999995</v>
      </c>
      <c r="K301" s="57">
        <v>618.04441999999995</v>
      </c>
      <c r="L301" s="57">
        <v>618.04441999999995</v>
      </c>
      <c r="M301" s="57">
        <v>618.04441999999995</v>
      </c>
      <c r="N301" s="57">
        <v>618.04441999999995</v>
      </c>
      <c r="O301" s="57">
        <v>618.04441999999995</v>
      </c>
      <c r="P301" s="57">
        <v>618.04441999999995</v>
      </c>
      <c r="Q301" s="57">
        <v>618.04441999999995</v>
      </c>
      <c r="R301" s="57">
        <v>618.04441999999995</v>
      </c>
      <c r="S301" s="57">
        <v>618.04441999999995</v>
      </c>
      <c r="T301" s="57">
        <v>618.04441999999995</v>
      </c>
      <c r="U301" s="57">
        <v>618.04441999999995</v>
      </c>
      <c r="V301" s="57">
        <v>618.04441999999995</v>
      </c>
      <c r="W301" s="57">
        <v>618.04441999999995</v>
      </c>
      <c r="X301" s="57">
        <v>618.04441999999995</v>
      </c>
      <c r="Y301" s="57">
        <v>618.04441999999995</v>
      </c>
      <c r="Z301" s="57">
        <v>618.04441999999995</v>
      </c>
      <c r="AA301" s="57">
        <v>618.04441999999995</v>
      </c>
      <c r="AB301" s="57">
        <v>618.04441999999995</v>
      </c>
      <c r="AC301" s="57">
        <v>618.04441999999995</v>
      </c>
      <c r="AD301" s="57">
        <v>618.04441999999995</v>
      </c>
      <c r="AE301" s="57">
        <v>618.04441999999995</v>
      </c>
      <c r="AF301" s="57">
        <v>618.04441999999995</v>
      </c>
      <c r="AG301" s="57">
        <v>618.04441999999995</v>
      </c>
      <c r="AH301" s="57">
        <v>618.04441999999995</v>
      </c>
      <c r="AI301" s="57">
        <v>618.04441999999995</v>
      </c>
      <c r="AJ301" s="57">
        <v>618.04441999999995</v>
      </c>
      <c r="AK301" s="57">
        <v>618.04441999999995</v>
      </c>
      <c r="AL301" s="57">
        <v>618.04441999999995</v>
      </c>
      <c r="AM301" s="57">
        <v>618.04441999999995</v>
      </c>
      <c r="AN301" s="57">
        <v>618.04441999999995</v>
      </c>
      <c r="AO301" s="57">
        <v>618.04441999999995</v>
      </c>
      <c r="AP301" s="57">
        <v>618.04441999999995</v>
      </c>
      <c r="AQ301" s="57">
        <v>618.04441999999995</v>
      </c>
      <c r="AR301" s="57">
        <v>618.04441999999995</v>
      </c>
      <c r="AS301" s="57">
        <v>618.04441999999995</v>
      </c>
      <c r="AT301" s="57">
        <v>618.04441999999995</v>
      </c>
    </row>
    <row r="302" spans="1:46" x14ac:dyDescent="0.25">
      <c r="A302" s="65">
        <v>2021</v>
      </c>
      <c r="B302" s="65">
        <v>12</v>
      </c>
      <c r="C302" s="75">
        <v>13</v>
      </c>
      <c r="D302" s="64">
        <v>13</v>
      </c>
      <c r="E302" s="5">
        <v>618.04441999999995</v>
      </c>
      <c r="F302" s="57">
        <v>618.04441999999995</v>
      </c>
      <c r="G302" s="57">
        <v>618.04441999999995</v>
      </c>
      <c r="H302" s="57">
        <v>618.04441999999995</v>
      </c>
      <c r="I302" s="57">
        <v>618.04441999999995</v>
      </c>
      <c r="J302" s="57">
        <v>618.04441999999995</v>
      </c>
      <c r="K302" s="57">
        <v>618.04441999999995</v>
      </c>
      <c r="L302" s="57">
        <v>618.04441999999995</v>
      </c>
      <c r="M302" s="57">
        <v>618.04441999999995</v>
      </c>
      <c r="N302" s="57">
        <v>618.04441999999995</v>
      </c>
      <c r="O302" s="57">
        <v>618.04441999999995</v>
      </c>
      <c r="P302" s="57">
        <v>618.04441999999995</v>
      </c>
      <c r="Q302" s="57">
        <v>618.04441999999995</v>
      </c>
      <c r="R302" s="57">
        <v>618.04441999999995</v>
      </c>
      <c r="S302" s="57">
        <v>618.04441999999995</v>
      </c>
      <c r="T302" s="57">
        <v>618.04441999999995</v>
      </c>
      <c r="U302" s="57">
        <v>618.04441999999995</v>
      </c>
      <c r="V302" s="57">
        <v>618.04441999999995</v>
      </c>
      <c r="W302" s="57">
        <v>618.04441999999995</v>
      </c>
      <c r="X302" s="57">
        <v>618.04441999999995</v>
      </c>
      <c r="Y302" s="57">
        <v>618.04441999999995</v>
      </c>
      <c r="Z302" s="57">
        <v>618.04441999999995</v>
      </c>
      <c r="AA302" s="57">
        <v>618.04441999999995</v>
      </c>
      <c r="AB302" s="57">
        <v>618.04441999999995</v>
      </c>
      <c r="AC302" s="57">
        <v>618.04441999999995</v>
      </c>
      <c r="AD302" s="57">
        <v>618.04441999999995</v>
      </c>
      <c r="AE302" s="57">
        <v>618.04441999999995</v>
      </c>
      <c r="AF302" s="57">
        <v>618.04441999999995</v>
      </c>
      <c r="AG302" s="57">
        <v>618.04441999999995</v>
      </c>
      <c r="AH302" s="57">
        <v>618.04441999999995</v>
      </c>
      <c r="AI302" s="57">
        <v>618.04441999999995</v>
      </c>
      <c r="AJ302" s="57">
        <v>618.04441999999995</v>
      </c>
      <c r="AK302" s="57">
        <v>618.04441999999995</v>
      </c>
      <c r="AL302" s="57">
        <v>618.04441999999995</v>
      </c>
      <c r="AM302" s="57">
        <v>618.04441999999995</v>
      </c>
      <c r="AN302" s="57">
        <v>618.04441999999995</v>
      </c>
      <c r="AO302" s="57">
        <v>618.04441999999995</v>
      </c>
      <c r="AP302" s="57">
        <v>618.04441999999995</v>
      </c>
      <c r="AQ302" s="57">
        <v>618.04441999999995</v>
      </c>
      <c r="AR302" s="57">
        <v>618.04441999999995</v>
      </c>
      <c r="AS302" s="57">
        <v>618.04441999999995</v>
      </c>
      <c r="AT302" s="57">
        <v>618.04441999999995</v>
      </c>
    </row>
    <row r="303" spans="1:46" x14ac:dyDescent="0.25">
      <c r="A303" s="65">
        <v>2021</v>
      </c>
      <c r="B303" s="65">
        <v>12</v>
      </c>
      <c r="C303" s="75">
        <v>13</v>
      </c>
      <c r="D303" s="64">
        <v>14</v>
      </c>
      <c r="E303" s="5">
        <v>618.04441999999995</v>
      </c>
      <c r="F303" s="57">
        <v>618.04441999999995</v>
      </c>
      <c r="G303" s="57">
        <v>618.04441999999995</v>
      </c>
      <c r="H303" s="57">
        <v>618.04441999999995</v>
      </c>
      <c r="I303" s="57">
        <v>618.04441999999995</v>
      </c>
      <c r="J303" s="57">
        <v>618.04441999999995</v>
      </c>
      <c r="K303" s="57">
        <v>618.04441999999995</v>
      </c>
      <c r="L303" s="57">
        <v>618.04441999999995</v>
      </c>
      <c r="M303" s="57">
        <v>618.04441999999995</v>
      </c>
      <c r="N303" s="57">
        <v>618.04441999999995</v>
      </c>
      <c r="O303" s="57">
        <v>618.04441999999995</v>
      </c>
      <c r="P303" s="57">
        <v>618.04441999999995</v>
      </c>
      <c r="Q303" s="57">
        <v>618.04441999999995</v>
      </c>
      <c r="R303" s="57">
        <v>618.04441999999995</v>
      </c>
      <c r="S303" s="57">
        <v>618.04441999999995</v>
      </c>
      <c r="T303" s="57">
        <v>618.04441999999995</v>
      </c>
      <c r="U303" s="57">
        <v>618.04441999999995</v>
      </c>
      <c r="V303" s="57">
        <v>618.04441999999995</v>
      </c>
      <c r="W303" s="57">
        <v>618.04441999999995</v>
      </c>
      <c r="X303" s="57">
        <v>618.04441999999995</v>
      </c>
      <c r="Y303" s="57">
        <v>618.04441999999995</v>
      </c>
      <c r="Z303" s="57">
        <v>618.04441999999995</v>
      </c>
      <c r="AA303" s="57">
        <v>618.04441999999995</v>
      </c>
      <c r="AB303" s="57">
        <v>618.04441999999995</v>
      </c>
      <c r="AC303" s="57">
        <v>618.04441999999995</v>
      </c>
      <c r="AD303" s="57">
        <v>618.04441999999995</v>
      </c>
      <c r="AE303" s="57">
        <v>618.04441999999995</v>
      </c>
      <c r="AF303" s="57">
        <v>618.04441999999995</v>
      </c>
      <c r="AG303" s="57">
        <v>618.04441999999995</v>
      </c>
      <c r="AH303" s="57">
        <v>618.04441999999995</v>
      </c>
      <c r="AI303" s="57">
        <v>618.04441999999995</v>
      </c>
      <c r="AJ303" s="57">
        <v>618.04441999999995</v>
      </c>
      <c r="AK303" s="57">
        <v>618.04441999999995</v>
      </c>
      <c r="AL303" s="57">
        <v>618.04441999999995</v>
      </c>
      <c r="AM303" s="57">
        <v>618.04441999999995</v>
      </c>
      <c r="AN303" s="57">
        <v>618.04441999999995</v>
      </c>
      <c r="AO303" s="57">
        <v>618.04441999999995</v>
      </c>
      <c r="AP303" s="57">
        <v>618.04441999999995</v>
      </c>
      <c r="AQ303" s="57">
        <v>618.04441999999995</v>
      </c>
      <c r="AR303" s="57">
        <v>618.04441999999995</v>
      </c>
      <c r="AS303" s="57">
        <v>618.04441999999995</v>
      </c>
      <c r="AT303" s="57">
        <v>618.04441999999995</v>
      </c>
    </row>
    <row r="304" spans="1:46" x14ac:dyDescent="0.25">
      <c r="A304" s="65">
        <v>2021</v>
      </c>
      <c r="B304" s="65">
        <v>12</v>
      </c>
      <c r="C304" s="75">
        <v>13</v>
      </c>
      <c r="D304" s="64">
        <v>15</v>
      </c>
      <c r="E304" s="5">
        <v>618.04441999999995</v>
      </c>
      <c r="F304" s="57">
        <v>618.04441999999995</v>
      </c>
      <c r="G304" s="57">
        <v>618.04441999999995</v>
      </c>
      <c r="H304" s="57">
        <v>618.04441999999995</v>
      </c>
      <c r="I304" s="57">
        <v>618.04441999999995</v>
      </c>
      <c r="J304" s="57">
        <v>618.04441999999995</v>
      </c>
      <c r="K304" s="57">
        <v>618.04441999999995</v>
      </c>
      <c r="L304" s="57">
        <v>618.04441999999995</v>
      </c>
      <c r="M304" s="57">
        <v>618.04441999999995</v>
      </c>
      <c r="N304" s="57">
        <v>618.04441999999995</v>
      </c>
      <c r="O304" s="57">
        <v>618.04441999999995</v>
      </c>
      <c r="P304" s="57">
        <v>618.04441999999995</v>
      </c>
      <c r="Q304" s="57">
        <v>618.04441999999995</v>
      </c>
      <c r="R304" s="57">
        <v>618.04441999999995</v>
      </c>
      <c r="S304" s="57">
        <v>618.04441999999995</v>
      </c>
      <c r="T304" s="57">
        <v>618.04441999999995</v>
      </c>
      <c r="U304" s="57">
        <v>618.04441999999995</v>
      </c>
      <c r="V304" s="57">
        <v>618.04441999999995</v>
      </c>
      <c r="W304" s="57">
        <v>618.04441999999995</v>
      </c>
      <c r="X304" s="57">
        <v>618.04441999999995</v>
      </c>
      <c r="Y304" s="57">
        <v>618.04441999999995</v>
      </c>
      <c r="Z304" s="57">
        <v>618.04441999999995</v>
      </c>
      <c r="AA304" s="57">
        <v>618.04441999999995</v>
      </c>
      <c r="AB304" s="57">
        <v>618.04441999999995</v>
      </c>
      <c r="AC304" s="57">
        <v>618.04441999999995</v>
      </c>
      <c r="AD304" s="57">
        <v>618.04441999999995</v>
      </c>
      <c r="AE304" s="57">
        <v>618.04441999999995</v>
      </c>
      <c r="AF304" s="57">
        <v>618.04441999999995</v>
      </c>
      <c r="AG304" s="57">
        <v>618.04441999999995</v>
      </c>
      <c r="AH304" s="57">
        <v>618.04441999999995</v>
      </c>
      <c r="AI304" s="57">
        <v>618.04441999999995</v>
      </c>
      <c r="AJ304" s="57">
        <v>618.04441999999995</v>
      </c>
      <c r="AK304" s="57">
        <v>618.04441999999995</v>
      </c>
      <c r="AL304" s="57">
        <v>618.04441999999995</v>
      </c>
      <c r="AM304" s="57">
        <v>618.04441999999995</v>
      </c>
      <c r="AN304" s="57">
        <v>618.04441999999995</v>
      </c>
      <c r="AO304" s="57">
        <v>618.04441999999995</v>
      </c>
      <c r="AP304" s="57">
        <v>618.04441999999995</v>
      </c>
      <c r="AQ304" s="57">
        <v>618.04441999999995</v>
      </c>
      <c r="AR304" s="57">
        <v>618.04441999999995</v>
      </c>
      <c r="AS304" s="57">
        <v>618.04441999999995</v>
      </c>
      <c r="AT304" s="57">
        <v>618.04441999999995</v>
      </c>
    </row>
    <row r="305" spans="1:46" x14ac:dyDescent="0.25">
      <c r="A305" s="65">
        <v>2021</v>
      </c>
      <c r="B305" s="65">
        <v>12</v>
      </c>
      <c r="C305" s="75">
        <v>13</v>
      </c>
      <c r="D305" s="64">
        <v>16</v>
      </c>
      <c r="E305" s="5">
        <v>618.04441999999995</v>
      </c>
      <c r="F305" s="57">
        <v>618.04441999999995</v>
      </c>
      <c r="G305" s="57">
        <v>618.04441999999995</v>
      </c>
      <c r="H305" s="57">
        <v>618.04441999999995</v>
      </c>
      <c r="I305" s="57">
        <v>618.04441999999995</v>
      </c>
      <c r="J305" s="57">
        <v>618.04441999999995</v>
      </c>
      <c r="K305" s="57">
        <v>618.04441999999995</v>
      </c>
      <c r="L305" s="57">
        <v>618.04441999999995</v>
      </c>
      <c r="M305" s="57">
        <v>618.04441999999995</v>
      </c>
      <c r="N305" s="57">
        <v>618.04441999999995</v>
      </c>
      <c r="O305" s="57">
        <v>618.04441999999995</v>
      </c>
      <c r="P305" s="57">
        <v>618.04441999999995</v>
      </c>
      <c r="Q305" s="57">
        <v>618.04441999999995</v>
      </c>
      <c r="R305" s="57">
        <v>618.04441999999995</v>
      </c>
      <c r="S305" s="57">
        <v>618.04441999999995</v>
      </c>
      <c r="T305" s="57">
        <v>618.04441999999995</v>
      </c>
      <c r="U305" s="57">
        <v>618.04441999999995</v>
      </c>
      <c r="V305" s="57">
        <v>618.04441999999995</v>
      </c>
      <c r="W305" s="57">
        <v>618.04441999999995</v>
      </c>
      <c r="X305" s="57">
        <v>618.04441999999995</v>
      </c>
      <c r="Y305" s="57">
        <v>618.04441999999995</v>
      </c>
      <c r="Z305" s="57">
        <v>618.04441999999995</v>
      </c>
      <c r="AA305" s="57">
        <v>618.04441999999995</v>
      </c>
      <c r="AB305" s="57">
        <v>618.04441999999995</v>
      </c>
      <c r="AC305" s="57">
        <v>618.04441999999995</v>
      </c>
      <c r="AD305" s="57">
        <v>618.04441999999995</v>
      </c>
      <c r="AE305" s="57">
        <v>618.04441999999995</v>
      </c>
      <c r="AF305" s="57">
        <v>618.04441999999995</v>
      </c>
      <c r="AG305" s="57">
        <v>618.04441999999995</v>
      </c>
      <c r="AH305" s="57">
        <v>618.04441999999995</v>
      </c>
      <c r="AI305" s="57">
        <v>618.04441999999995</v>
      </c>
      <c r="AJ305" s="57">
        <v>618.04441999999995</v>
      </c>
      <c r="AK305" s="57">
        <v>618.04441999999995</v>
      </c>
      <c r="AL305" s="57">
        <v>618.04441999999995</v>
      </c>
      <c r="AM305" s="57">
        <v>618.04441999999995</v>
      </c>
      <c r="AN305" s="57">
        <v>618.04441999999995</v>
      </c>
      <c r="AO305" s="57">
        <v>618.04441999999995</v>
      </c>
      <c r="AP305" s="57">
        <v>618.04441999999995</v>
      </c>
      <c r="AQ305" s="57">
        <v>618.04441999999995</v>
      </c>
      <c r="AR305" s="57">
        <v>618.04441999999995</v>
      </c>
      <c r="AS305" s="57">
        <v>618.04441999999995</v>
      </c>
      <c r="AT305" s="57">
        <v>618.04441999999995</v>
      </c>
    </row>
    <row r="306" spans="1:46" x14ac:dyDescent="0.25">
      <c r="A306" s="65">
        <v>2021</v>
      </c>
      <c r="B306" s="65">
        <v>12</v>
      </c>
      <c r="C306" s="75">
        <v>13</v>
      </c>
      <c r="D306" s="64">
        <v>17</v>
      </c>
      <c r="E306" s="5">
        <v>618.04441999999995</v>
      </c>
      <c r="F306" s="57">
        <v>618.04441999999995</v>
      </c>
      <c r="G306" s="57">
        <v>618.04441999999995</v>
      </c>
      <c r="H306" s="57">
        <v>618.04441999999995</v>
      </c>
      <c r="I306" s="57">
        <v>618.04441999999995</v>
      </c>
      <c r="J306" s="57">
        <v>618.04441999999995</v>
      </c>
      <c r="K306" s="57">
        <v>618.04441999999995</v>
      </c>
      <c r="L306" s="57">
        <v>618.04441999999995</v>
      </c>
      <c r="M306" s="57">
        <v>618.04441999999995</v>
      </c>
      <c r="N306" s="57">
        <v>618.04441999999995</v>
      </c>
      <c r="O306" s="57">
        <v>618.04441999999995</v>
      </c>
      <c r="P306" s="57">
        <v>618.04441999999995</v>
      </c>
      <c r="Q306" s="57">
        <v>618.04441999999995</v>
      </c>
      <c r="R306" s="57">
        <v>618.04441999999995</v>
      </c>
      <c r="S306" s="57">
        <v>618.04441999999995</v>
      </c>
      <c r="T306" s="57">
        <v>618.04441999999995</v>
      </c>
      <c r="U306" s="57">
        <v>618.04441999999995</v>
      </c>
      <c r="V306" s="57">
        <v>618.04441999999995</v>
      </c>
      <c r="W306" s="57">
        <v>618.04441999999995</v>
      </c>
      <c r="X306" s="57">
        <v>618.04441999999995</v>
      </c>
      <c r="Y306" s="57">
        <v>618.04441999999995</v>
      </c>
      <c r="Z306" s="57">
        <v>618.04441999999995</v>
      </c>
      <c r="AA306" s="57">
        <v>618.04441999999995</v>
      </c>
      <c r="AB306" s="57">
        <v>618.04441999999995</v>
      </c>
      <c r="AC306" s="57">
        <v>618.04441999999995</v>
      </c>
      <c r="AD306" s="57">
        <v>618.04441999999995</v>
      </c>
      <c r="AE306" s="57">
        <v>618.04441999999995</v>
      </c>
      <c r="AF306" s="57">
        <v>618.04441999999995</v>
      </c>
      <c r="AG306" s="57">
        <v>618.04441999999995</v>
      </c>
      <c r="AH306" s="57">
        <v>618.04441999999995</v>
      </c>
      <c r="AI306" s="57">
        <v>618.04441999999995</v>
      </c>
      <c r="AJ306" s="57">
        <v>618.04441999999995</v>
      </c>
      <c r="AK306" s="57">
        <v>618.04441999999995</v>
      </c>
      <c r="AL306" s="57">
        <v>618.04441999999995</v>
      </c>
      <c r="AM306" s="57">
        <v>618.04441999999995</v>
      </c>
      <c r="AN306" s="57">
        <v>618.04441999999995</v>
      </c>
      <c r="AO306" s="57">
        <v>618.04441999999995</v>
      </c>
      <c r="AP306" s="57">
        <v>618.04441999999995</v>
      </c>
      <c r="AQ306" s="57">
        <v>618.04441999999995</v>
      </c>
      <c r="AR306" s="57">
        <v>618.04441999999995</v>
      </c>
      <c r="AS306" s="57">
        <v>618.04441999999995</v>
      </c>
      <c r="AT306" s="57">
        <v>618.04441999999995</v>
      </c>
    </row>
    <row r="307" spans="1:46" x14ac:dyDescent="0.25">
      <c r="A307" s="65">
        <v>2021</v>
      </c>
      <c r="B307" s="65">
        <v>12</v>
      </c>
      <c r="C307" s="75">
        <v>13</v>
      </c>
      <c r="D307" s="64">
        <v>18</v>
      </c>
      <c r="E307" s="5">
        <v>618.04441999999995</v>
      </c>
      <c r="F307" s="57">
        <v>618.04441999999995</v>
      </c>
      <c r="G307" s="57">
        <v>618.04441999999995</v>
      </c>
      <c r="H307" s="57">
        <v>618.04441999999995</v>
      </c>
      <c r="I307" s="57">
        <v>618.04441999999995</v>
      </c>
      <c r="J307" s="57">
        <v>618.04441999999995</v>
      </c>
      <c r="K307" s="57">
        <v>618.04441999999995</v>
      </c>
      <c r="L307" s="57">
        <v>618.04441999999995</v>
      </c>
      <c r="M307" s="57">
        <v>618.04441999999995</v>
      </c>
      <c r="N307" s="57">
        <v>618.04441999999995</v>
      </c>
      <c r="O307" s="57">
        <v>618.04441999999995</v>
      </c>
      <c r="P307" s="57">
        <v>618.04441999999995</v>
      </c>
      <c r="Q307" s="57">
        <v>618.04441999999995</v>
      </c>
      <c r="R307" s="57">
        <v>618.04441999999995</v>
      </c>
      <c r="S307" s="57">
        <v>618.04441999999995</v>
      </c>
      <c r="T307" s="57">
        <v>618.04441999999995</v>
      </c>
      <c r="U307" s="57">
        <v>618.04441999999995</v>
      </c>
      <c r="V307" s="57">
        <v>618.04441999999995</v>
      </c>
      <c r="W307" s="57">
        <v>618.04441999999995</v>
      </c>
      <c r="X307" s="57">
        <v>618.04441999999995</v>
      </c>
      <c r="Y307" s="57">
        <v>618.04441999999995</v>
      </c>
      <c r="Z307" s="57">
        <v>618.04441999999995</v>
      </c>
      <c r="AA307" s="57">
        <v>618.04441999999995</v>
      </c>
      <c r="AB307" s="57">
        <v>618.04441999999995</v>
      </c>
      <c r="AC307" s="57">
        <v>618.04441999999995</v>
      </c>
      <c r="AD307" s="57">
        <v>618.04441999999995</v>
      </c>
      <c r="AE307" s="57">
        <v>618.04441999999995</v>
      </c>
      <c r="AF307" s="57">
        <v>618.04441999999995</v>
      </c>
      <c r="AG307" s="57">
        <v>618.04441999999995</v>
      </c>
      <c r="AH307" s="57">
        <v>618.04441999999995</v>
      </c>
      <c r="AI307" s="57">
        <v>618.04441999999995</v>
      </c>
      <c r="AJ307" s="57">
        <v>618.04441999999995</v>
      </c>
      <c r="AK307" s="57">
        <v>618.04441999999995</v>
      </c>
      <c r="AL307" s="57">
        <v>618.04441999999995</v>
      </c>
      <c r="AM307" s="57">
        <v>618.04441999999995</v>
      </c>
      <c r="AN307" s="57">
        <v>618.04441999999995</v>
      </c>
      <c r="AO307" s="57">
        <v>618.04441999999995</v>
      </c>
      <c r="AP307" s="57">
        <v>618.04441999999995</v>
      </c>
      <c r="AQ307" s="57">
        <v>618.04441999999995</v>
      </c>
      <c r="AR307" s="57">
        <v>618.04441999999995</v>
      </c>
      <c r="AS307" s="57">
        <v>618.04441999999995</v>
      </c>
      <c r="AT307" s="57">
        <v>618.04441999999995</v>
      </c>
    </row>
    <row r="308" spans="1:46" x14ac:dyDescent="0.25">
      <c r="A308" s="65">
        <v>2021</v>
      </c>
      <c r="B308" s="65">
        <v>12</v>
      </c>
      <c r="C308" s="75">
        <v>13</v>
      </c>
      <c r="D308" s="64">
        <v>19</v>
      </c>
      <c r="E308" s="5">
        <v>618.04441999999995</v>
      </c>
      <c r="F308" s="57">
        <v>618.04441999999995</v>
      </c>
      <c r="G308" s="57">
        <v>618.04441999999995</v>
      </c>
      <c r="H308" s="57">
        <v>618.04441999999995</v>
      </c>
      <c r="I308" s="57">
        <v>618.04441999999995</v>
      </c>
      <c r="J308" s="57">
        <v>618.04441999999995</v>
      </c>
      <c r="K308" s="57">
        <v>618.04441999999995</v>
      </c>
      <c r="L308" s="57">
        <v>618.04441999999995</v>
      </c>
      <c r="M308" s="57">
        <v>618.04441999999995</v>
      </c>
      <c r="N308" s="57">
        <v>618.04441999999995</v>
      </c>
      <c r="O308" s="57">
        <v>618.04441999999995</v>
      </c>
      <c r="P308" s="57">
        <v>618.04441999999995</v>
      </c>
      <c r="Q308" s="57">
        <v>618.04441999999995</v>
      </c>
      <c r="R308" s="57">
        <v>618.04441999999995</v>
      </c>
      <c r="S308" s="57">
        <v>618.04441999999995</v>
      </c>
      <c r="T308" s="57">
        <v>618.04441999999995</v>
      </c>
      <c r="U308" s="57">
        <v>618.04441999999995</v>
      </c>
      <c r="V308" s="57">
        <v>618.04441999999995</v>
      </c>
      <c r="W308" s="57">
        <v>618.04441999999995</v>
      </c>
      <c r="X308" s="57">
        <v>618.04441999999995</v>
      </c>
      <c r="Y308" s="57">
        <v>618.04441999999995</v>
      </c>
      <c r="Z308" s="57">
        <v>618.04441999999995</v>
      </c>
      <c r="AA308" s="57">
        <v>618.04441999999995</v>
      </c>
      <c r="AB308" s="57">
        <v>618.04441999999995</v>
      </c>
      <c r="AC308" s="57">
        <v>618.04441999999995</v>
      </c>
      <c r="AD308" s="57">
        <v>618.04441999999995</v>
      </c>
      <c r="AE308" s="57">
        <v>618.04441999999995</v>
      </c>
      <c r="AF308" s="57">
        <v>618.04441999999995</v>
      </c>
      <c r="AG308" s="57">
        <v>618.04441999999995</v>
      </c>
      <c r="AH308" s="57">
        <v>618.04441999999995</v>
      </c>
      <c r="AI308" s="57">
        <v>618.04441999999995</v>
      </c>
      <c r="AJ308" s="57">
        <v>618.04441999999995</v>
      </c>
      <c r="AK308" s="57">
        <v>618.04441999999995</v>
      </c>
      <c r="AL308" s="57">
        <v>618.04441999999995</v>
      </c>
      <c r="AM308" s="57">
        <v>618.04441999999995</v>
      </c>
      <c r="AN308" s="57">
        <v>618.04441999999995</v>
      </c>
      <c r="AO308" s="57">
        <v>618.04441999999995</v>
      </c>
      <c r="AP308" s="57">
        <v>618.04441999999995</v>
      </c>
      <c r="AQ308" s="57">
        <v>618.04441999999995</v>
      </c>
      <c r="AR308" s="57">
        <v>618.04441999999995</v>
      </c>
      <c r="AS308" s="57">
        <v>618.04441999999995</v>
      </c>
      <c r="AT308" s="57">
        <v>618.04441999999995</v>
      </c>
    </row>
    <row r="309" spans="1:46" x14ac:dyDescent="0.25">
      <c r="A309" s="65">
        <v>2021</v>
      </c>
      <c r="B309" s="65">
        <v>12</v>
      </c>
      <c r="C309" s="75">
        <v>13</v>
      </c>
      <c r="D309" s="64">
        <v>20</v>
      </c>
      <c r="E309" s="5">
        <v>618.04441999999995</v>
      </c>
      <c r="F309" s="57">
        <v>618.04441999999995</v>
      </c>
      <c r="G309" s="57">
        <v>618.04441999999995</v>
      </c>
      <c r="H309" s="57">
        <v>618.04441999999995</v>
      </c>
      <c r="I309" s="57">
        <v>618.04441999999995</v>
      </c>
      <c r="J309" s="57">
        <v>618.04441999999995</v>
      </c>
      <c r="K309" s="57">
        <v>618.04441999999995</v>
      </c>
      <c r="L309" s="57">
        <v>618.04441999999995</v>
      </c>
      <c r="M309" s="57">
        <v>618.04441999999995</v>
      </c>
      <c r="N309" s="57">
        <v>618.04441999999995</v>
      </c>
      <c r="O309" s="57">
        <v>618.04441999999995</v>
      </c>
      <c r="P309" s="57">
        <v>618.04441999999995</v>
      </c>
      <c r="Q309" s="57">
        <v>618.04441999999995</v>
      </c>
      <c r="R309" s="57">
        <v>618.04441999999995</v>
      </c>
      <c r="S309" s="57">
        <v>618.04441999999995</v>
      </c>
      <c r="T309" s="57">
        <v>618.04441999999995</v>
      </c>
      <c r="U309" s="57">
        <v>618.04441999999995</v>
      </c>
      <c r="V309" s="57">
        <v>618.04441999999995</v>
      </c>
      <c r="W309" s="57">
        <v>618.04441999999995</v>
      </c>
      <c r="X309" s="57">
        <v>618.04441999999995</v>
      </c>
      <c r="Y309" s="57">
        <v>618.04441999999995</v>
      </c>
      <c r="Z309" s="57">
        <v>618.04441999999995</v>
      </c>
      <c r="AA309" s="57">
        <v>618.04441999999995</v>
      </c>
      <c r="AB309" s="57">
        <v>618.04441999999995</v>
      </c>
      <c r="AC309" s="57">
        <v>618.04441999999995</v>
      </c>
      <c r="AD309" s="57">
        <v>618.04441999999995</v>
      </c>
      <c r="AE309" s="57">
        <v>618.04441999999995</v>
      </c>
      <c r="AF309" s="57">
        <v>618.04441999999995</v>
      </c>
      <c r="AG309" s="57">
        <v>618.04441999999995</v>
      </c>
      <c r="AH309" s="57">
        <v>618.04441999999995</v>
      </c>
      <c r="AI309" s="57">
        <v>618.04441999999995</v>
      </c>
      <c r="AJ309" s="57">
        <v>618.04441999999995</v>
      </c>
      <c r="AK309" s="57">
        <v>618.04441999999995</v>
      </c>
      <c r="AL309" s="57">
        <v>618.04441999999995</v>
      </c>
      <c r="AM309" s="57">
        <v>618.04441999999995</v>
      </c>
      <c r="AN309" s="57">
        <v>618.04441999999995</v>
      </c>
      <c r="AO309" s="57">
        <v>618.04441999999995</v>
      </c>
      <c r="AP309" s="57">
        <v>618.04441999999995</v>
      </c>
      <c r="AQ309" s="57">
        <v>618.04441999999995</v>
      </c>
      <c r="AR309" s="57">
        <v>618.04441999999995</v>
      </c>
      <c r="AS309" s="57">
        <v>618.04441999999995</v>
      </c>
      <c r="AT309" s="57">
        <v>618.04441999999995</v>
      </c>
    </row>
    <row r="310" spans="1:46" x14ac:dyDescent="0.25">
      <c r="A310" s="65">
        <v>2021</v>
      </c>
      <c r="B310" s="65">
        <v>12</v>
      </c>
      <c r="C310" s="75">
        <v>13</v>
      </c>
      <c r="D310" s="64">
        <v>21</v>
      </c>
      <c r="E310" s="5">
        <v>618.04441999999995</v>
      </c>
      <c r="F310" s="57">
        <v>618.04441999999995</v>
      </c>
      <c r="G310" s="57">
        <v>618.04441999999995</v>
      </c>
      <c r="H310" s="57">
        <v>618.04441999999995</v>
      </c>
      <c r="I310" s="57">
        <v>618.04441999999995</v>
      </c>
      <c r="J310" s="57">
        <v>618.04441999999995</v>
      </c>
      <c r="K310" s="57">
        <v>618.04441999999995</v>
      </c>
      <c r="L310" s="57">
        <v>618.04441999999995</v>
      </c>
      <c r="M310" s="57">
        <v>618.04441999999995</v>
      </c>
      <c r="N310" s="57">
        <v>618.04441999999995</v>
      </c>
      <c r="O310" s="57">
        <v>618.04441999999995</v>
      </c>
      <c r="P310" s="57">
        <v>618.04441999999995</v>
      </c>
      <c r="Q310" s="57">
        <v>618.04441999999995</v>
      </c>
      <c r="R310" s="57">
        <v>618.04441999999995</v>
      </c>
      <c r="S310" s="57">
        <v>618.04441999999995</v>
      </c>
      <c r="T310" s="57">
        <v>618.04441999999995</v>
      </c>
      <c r="U310" s="57">
        <v>618.04441999999995</v>
      </c>
      <c r="V310" s="57">
        <v>618.04441999999995</v>
      </c>
      <c r="W310" s="57">
        <v>618.04441999999995</v>
      </c>
      <c r="X310" s="57">
        <v>618.04441999999995</v>
      </c>
      <c r="Y310" s="57">
        <v>618.04441999999995</v>
      </c>
      <c r="Z310" s="57">
        <v>618.04441999999995</v>
      </c>
      <c r="AA310" s="57">
        <v>618.04441999999995</v>
      </c>
      <c r="AB310" s="57">
        <v>618.04441999999995</v>
      </c>
      <c r="AC310" s="57">
        <v>618.04441999999995</v>
      </c>
      <c r="AD310" s="57">
        <v>618.04441999999995</v>
      </c>
      <c r="AE310" s="57">
        <v>618.04441999999995</v>
      </c>
      <c r="AF310" s="57">
        <v>618.04441999999995</v>
      </c>
      <c r="AG310" s="57">
        <v>618.04441999999995</v>
      </c>
      <c r="AH310" s="57">
        <v>618.04441999999995</v>
      </c>
      <c r="AI310" s="57">
        <v>618.04441999999995</v>
      </c>
      <c r="AJ310" s="57">
        <v>618.04441999999995</v>
      </c>
      <c r="AK310" s="57">
        <v>618.04441999999995</v>
      </c>
      <c r="AL310" s="57">
        <v>618.04441999999995</v>
      </c>
      <c r="AM310" s="57">
        <v>618.04441999999995</v>
      </c>
      <c r="AN310" s="57">
        <v>618.04441999999995</v>
      </c>
      <c r="AO310" s="57">
        <v>618.04441999999995</v>
      </c>
      <c r="AP310" s="57">
        <v>618.04441999999995</v>
      </c>
      <c r="AQ310" s="57">
        <v>618.04441999999995</v>
      </c>
      <c r="AR310" s="57">
        <v>618.04441999999995</v>
      </c>
      <c r="AS310" s="57">
        <v>618.04441999999995</v>
      </c>
      <c r="AT310" s="57">
        <v>618.04441999999995</v>
      </c>
    </row>
    <row r="311" spans="1:46" x14ac:dyDescent="0.25">
      <c r="A311" s="65">
        <v>2021</v>
      </c>
      <c r="B311" s="65">
        <v>12</v>
      </c>
      <c r="C311" s="75">
        <v>13</v>
      </c>
      <c r="D311" s="64">
        <v>22</v>
      </c>
      <c r="E311" s="5">
        <v>618.04441999999995</v>
      </c>
      <c r="F311" s="57">
        <v>618.04441999999995</v>
      </c>
      <c r="G311" s="57">
        <v>618.04441999999995</v>
      </c>
      <c r="H311" s="57">
        <v>618.04441999999995</v>
      </c>
      <c r="I311" s="57">
        <v>618.04441999999995</v>
      </c>
      <c r="J311" s="57">
        <v>618.04441999999995</v>
      </c>
      <c r="K311" s="57">
        <v>618.04441999999995</v>
      </c>
      <c r="L311" s="57">
        <v>618.04441999999995</v>
      </c>
      <c r="M311" s="57">
        <v>618.04441999999995</v>
      </c>
      <c r="N311" s="57">
        <v>618.04441999999995</v>
      </c>
      <c r="O311" s="57">
        <v>618.04441999999995</v>
      </c>
      <c r="P311" s="57">
        <v>618.04441999999995</v>
      </c>
      <c r="Q311" s="57">
        <v>618.04441999999995</v>
      </c>
      <c r="R311" s="57">
        <v>618.04441999999995</v>
      </c>
      <c r="S311" s="57">
        <v>618.04441999999995</v>
      </c>
      <c r="T311" s="57">
        <v>618.04441999999995</v>
      </c>
      <c r="U311" s="57">
        <v>618.04441999999995</v>
      </c>
      <c r="V311" s="57">
        <v>618.04441999999995</v>
      </c>
      <c r="W311" s="57">
        <v>618.04441999999995</v>
      </c>
      <c r="X311" s="57">
        <v>618.04441999999995</v>
      </c>
      <c r="Y311" s="57">
        <v>618.04441999999995</v>
      </c>
      <c r="Z311" s="57">
        <v>618.04441999999995</v>
      </c>
      <c r="AA311" s="57">
        <v>618.04441999999995</v>
      </c>
      <c r="AB311" s="57">
        <v>618.04441999999995</v>
      </c>
      <c r="AC311" s="57">
        <v>618.04441999999995</v>
      </c>
      <c r="AD311" s="57">
        <v>618.04441999999995</v>
      </c>
      <c r="AE311" s="57">
        <v>618.04441999999995</v>
      </c>
      <c r="AF311" s="57">
        <v>618.04441999999995</v>
      </c>
      <c r="AG311" s="57">
        <v>618.04441999999995</v>
      </c>
      <c r="AH311" s="57">
        <v>618.04441999999995</v>
      </c>
      <c r="AI311" s="57">
        <v>618.04441999999995</v>
      </c>
      <c r="AJ311" s="57">
        <v>618.04441999999995</v>
      </c>
      <c r="AK311" s="57">
        <v>618.04441999999995</v>
      </c>
      <c r="AL311" s="57">
        <v>618.04441999999995</v>
      </c>
      <c r="AM311" s="57">
        <v>618.04441999999995</v>
      </c>
      <c r="AN311" s="57">
        <v>618.04441999999995</v>
      </c>
      <c r="AO311" s="57">
        <v>618.04441999999995</v>
      </c>
      <c r="AP311" s="57">
        <v>618.04441999999995</v>
      </c>
      <c r="AQ311" s="57">
        <v>618.04441999999995</v>
      </c>
      <c r="AR311" s="57">
        <v>618.04441999999995</v>
      </c>
      <c r="AS311" s="57">
        <v>618.04441999999995</v>
      </c>
      <c r="AT311" s="57">
        <v>618.04441999999995</v>
      </c>
    </row>
    <row r="312" spans="1:46" x14ac:dyDescent="0.25">
      <c r="A312" s="65">
        <v>2021</v>
      </c>
      <c r="B312" s="65">
        <v>12</v>
      </c>
      <c r="C312" s="75">
        <v>13</v>
      </c>
      <c r="D312" s="64">
        <v>23</v>
      </c>
      <c r="E312" s="5">
        <v>618.04441999999995</v>
      </c>
      <c r="F312" s="57">
        <v>618.04441999999995</v>
      </c>
      <c r="G312" s="57">
        <v>618.04441999999995</v>
      </c>
      <c r="H312" s="57">
        <v>618.04441999999995</v>
      </c>
      <c r="I312" s="57">
        <v>618.04441999999995</v>
      </c>
      <c r="J312" s="57">
        <v>618.04441999999995</v>
      </c>
      <c r="K312" s="57">
        <v>618.04441999999995</v>
      </c>
      <c r="L312" s="57">
        <v>618.04441999999995</v>
      </c>
      <c r="M312" s="57">
        <v>618.04441999999995</v>
      </c>
      <c r="N312" s="57">
        <v>618.04441999999995</v>
      </c>
      <c r="O312" s="57">
        <v>618.04441999999995</v>
      </c>
      <c r="P312" s="57">
        <v>618.04441999999995</v>
      </c>
      <c r="Q312" s="57">
        <v>618.04441999999995</v>
      </c>
      <c r="R312" s="57">
        <v>618.04441999999995</v>
      </c>
      <c r="S312" s="57">
        <v>618.04441999999995</v>
      </c>
      <c r="T312" s="57">
        <v>618.04441999999995</v>
      </c>
      <c r="U312" s="57">
        <v>618.04441999999995</v>
      </c>
      <c r="V312" s="57">
        <v>618.04441999999995</v>
      </c>
      <c r="W312" s="57">
        <v>618.04441999999995</v>
      </c>
      <c r="X312" s="57">
        <v>618.04441999999995</v>
      </c>
      <c r="Y312" s="57">
        <v>618.04441999999995</v>
      </c>
      <c r="Z312" s="57">
        <v>618.04441999999995</v>
      </c>
      <c r="AA312" s="57">
        <v>618.04441999999995</v>
      </c>
      <c r="AB312" s="57">
        <v>618.04441999999995</v>
      </c>
      <c r="AC312" s="57">
        <v>618.04441999999995</v>
      </c>
      <c r="AD312" s="57">
        <v>618.04441999999995</v>
      </c>
      <c r="AE312" s="57">
        <v>618.04441999999995</v>
      </c>
      <c r="AF312" s="57">
        <v>618.04441999999995</v>
      </c>
      <c r="AG312" s="57">
        <v>618.04441999999995</v>
      </c>
      <c r="AH312" s="57">
        <v>618.04441999999995</v>
      </c>
      <c r="AI312" s="57">
        <v>618.04441999999995</v>
      </c>
      <c r="AJ312" s="57">
        <v>618.04441999999995</v>
      </c>
      <c r="AK312" s="57">
        <v>618.04441999999995</v>
      </c>
      <c r="AL312" s="57">
        <v>618.04441999999995</v>
      </c>
      <c r="AM312" s="57">
        <v>618.04441999999995</v>
      </c>
      <c r="AN312" s="57">
        <v>618.04441999999995</v>
      </c>
      <c r="AO312" s="57">
        <v>618.04441999999995</v>
      </c>
      <c r="AP312" s="57">
        <v>618.04441999999995</v>
      </c>
      <c r="AQ312" s="57">
        <v>618.04441999999995</v>
      </c>
      <c r="AR312" s="57">
        <v>618.04441999999995</v>
      </c>
      <c r="AS312" s="57">
        <v>618.04441999999995</v>
      </c>
      <c r="AT312" s="57">
        <v>618.04441999999995</v>
      </c>
    </row>
    <row r="313" spans="1:46" x14ac:dyDescent="0.25">
      <c r="A313" s="65">
        <v>2021</v>
      </c>
      <c r="B313" s="65">
        <v>12</v>
      </c>
      <c r="C313" s="75">
        <v>13</v>
      </c>
      <c r="D313" s="64">
        <v>24</v>
      </c>
      <c r="E313" s="5">
        <v>618.04441999999995</v>
      </c>
      <c r="F313" s="57">
        <v>618.04441999999995</v>
      </c>
      <c r="G313" s="57">
        <v>618.04441999999995</v>
      </c>
      <c r="H313" s="57">
        <v>618.04441999999995</v>
      </c>
      <c r="I313" s="57">
        <v>618.04441999999995</v>
      </c>
      <c r="J313" s="57">
        <v>618.04441999999995</v>
      </c>
      <c r="K313" s="57">
        <v>618.04441999999995</v>
      </c>
      <c r="L313" s="57">
        <v>618.04441999999995</v>
      </c>
      <c r="M313" s="57">
        <v>618.04441999999995</v>
      </c>
      <c r="N313" s="57">
        <v>618.04441999999995</v>
      </c>
      <c r="O313" s="57">
        <v>618.04441999999995</v>
      </c>
      <c r="P313" s="57">
        <v>618.04441999999995</v>
      </c>
      <c r="Q313" s="57">
        <v>618.04441999999995</v>
      </c>
      <c r="R313" s="57">
        <v>618.04441999999995</v>
      </c>
      <c r="S313" s="57">
        <v>618.04441999999995</v>
      </c>
      <c r="T313" s="57">
        <v>618.04441999999995</v>
      </c>
      <c r="U313" s="57">
        <v>618.04441999999995</v>
      </c>
      <c r="V313" s="57">
        <v>618.04441999999995</v>
      </c>
      <c r="W313" s="57">
        <v>618.04441999999995</v>
      </c>
      <c r="X313" s="57">
        <v>618.04441999999995</v>
      </c>
      <c r="Y313" s="57">
        <v>618.04441999999995</v>
      </c>
      <c r="Z313" s="57">
        <v>618.04441999999995</v>
      </c>
      <c r="AA313" s="57">
        <v>618.04441999999995</v>
      </c>
      <c r="AB313" s="57">
        <v>618.04441999999995</v>
      </c>
      <c r="AC313" s="57">
        <v>618.04441999999995</v>
      </c>
      <c r="AD313" s="57">
        <v>618.04441999999995</v>
      </c>
      <c r="AE313" s="57">
        <v>618.04441999999995</v>
      </c>
      <c r="AF313" s="57">
        <v>618.04441999999995</v>
      </c>
      <c r="AG313" s="57">
        <v>618.04441999999995</v>
      </c>
      <c r="AH313" s="57">
        <v>618.04441999999995</v>
      </c>
      <c r="AI313" s="57">
        <v>618.04441999999995</v>
      </c>
      <c r="AJ313" s="57">
        <v>618.04441999999995</v>
      </c>
      <c r="AK313" s="57">
        <v>618.04441999999995</v>
      </c>
      <c r="AL313" s="57">
        <v>618.04441999999995</v>
      </c>
      <c r="AM313" s="57">
        <v>618.04441999999995</v>
      </c>
      <c r="AN313" s="57">
        <v>618.04441999999995</v>
      </c>
      <c r="AO313" s="57">
        <v>618.04441999999995</v>
      </c>
      <c r="AP313" s="57">
        <v>618.04441999999995</v>
      </c>
      <c r="AQ313" s="57">
        <v>618.04441999999995</v>
      </c>
      <c r="AR313" s="57">
        <v>618.04441999999995</v>
      </c>
      <c r="AS313" s="57">
        <v>618.04441999999995</v>
      </c>
      <c r="AT313" s="57">
        <v>618.04441999999995</v>
      </c>
    </row>
    <row r="314" spans="1:46" x14ac:dyDescent="0.25">
      <c r="A314" s="65">
        <v>2021</v>
      </c>
      <c r="B314" s="65">
        <v>12</v>
      </c>
      <c r="C314" s="75">
        <v>14</v>
      </c>
      <c r="D314" s="64">
        <v>1</v>
      </c>
      <c r="E314" s="5">
        <v>618.04441999999995</v>
      </c>
      <c r="F314" s="57">
        <v>618.04441999999995</v>
      </c>
      <c r="G314" s="57">
        <v>618.04441999999995</v>
      </c>
      <c r="H314" s="57">
        <v>618.04441999999995</v>
      </c>
      <c r="I314" s="57">
        <v>618.04441999999995</v>
      </c>
      <c r="J314" s="57">
        <v>618.04441999999995</v>
      </c>
      <c r="K314" s="57">
        <v>618.04441999999995</v>
      </c>
      <c r="L314" s="57">
        <v>618.04441999999995</v>
      </c>
      <c r="M314" s="57">
        <v>618.04441999999995</v>
      </c>
      <c r="N314" s="57">
        <v>618.04441999999995</v>
      </c>
      <c r="O314" s="57">
        <v>618.04441999999995</v>
      </c>
      <c r="P314" s="57">
        <v>618.04441999999995</v>
      </c>
      <c r="Q314" s="57">
        <v>618.04441999999995</v>
      </c>
      <c r="R314" s="57">
        <v>618.04441999999995</v>
      </c>
      <c r="S314" s="57">
        <v>618.04441999999995</v>
      </c>
      <c r="T314" s="57">
        <v>618.04441999999995</v>
      </c>
      <c r="U314" s="57">
        <v>618.04441999999995</v>
      </c>
      <c r="V314" s="57">
        <v>618.04441999999995</v>
      </c>
      <c r="W314" s="57">
        <v>618.04441999999995</v>
      </c>
      <c r="X314" s="57">
        <v>618.04441999999995</v>
      </c>
      <c r="Y314" s="57">
        <v>618.04441999999995</v>
      </c>
      <c r="Z314" s="57">
        <v>618.04441999999995</v>
      </c>
      <c r="AA314" s="57">
        <v>618.04441999999995</v>
      </c>
      <c r="AB314" s="57">
        <v>618.04441999999995</v>
      </c>
      <c r="AC314" s="57">
        <v>618.04441999999995</v>
      </c>
      <c r="AD314" s="57">
        <v>618.04441999999995</v>
      </c>
      <c r="AE314" s="57">
        <v>618.04441999999995</v>
      </c>
      <c r="AF314" s="57">
        <v>618.04441999999995</v>
      </c>
      <c r="AG314" s="57">
        <v>618.04441999999995</v>
      </c>
      <c r="AH314" s="57">
        <v>618.04441999999995</v>
      </c>
      <c r="AI314" s="57">
        <v>618.04441999999995</v>
      </c>
      <c r="AJ314" s="57">
        <v>618.04441999999995</v>
      </c>
      <c r="AK314" s="57">
        <v>618.04441999999995</v>
      </c>
      <c r="AL314" s="57">
        <v>618.04441999999995</v>
      </c>
      <c r="AM314" s="57">
        <v>618.04441999999995</v>
      </c>
      <c r="AN314" s="57">
        <v>618.04441999999995</v>
      </c>
      <c r="AO314" s="57">
        <v>618.04441999999995</v>
      </c>
      <c r="AP314" s="57">
        <v>618.04441999999995</v>
      </c>
      <c r="AQ314" s="57">
        <v>618.04441999999995</v>
      </c>
      <c r="AR314" s="57">
        <v>618.04441999999995</v>
      </c>
      <c r="AS314" s="57">
        <v>618.04441999999995</v>
      </c>
      <c r="AT314" s="57">
        <v>618.04441999999995</v>
      </c>
    </row>
    <row r="315" spans="1:46" x14ac:dyDescent="0.25">
      <c r="A315" s="65">
        <v>2021</v>
      </c>
      <c r="B315" s="65">
        <v>12</v>
      </c>
      <c r="C315" s="75">
        <v>14</v>
      </c>
      <c r="D315" s="64">
        <v>2</v>
      </c>
      <c r="E315" s="5">
        <v>618.04441999999995</v>
      </c>
      <c r="F315" s="57">
        <v>618.04441999999995</v>
      </c>
      <c r="G315" s="57">
        <v>618.04441999999995</v>
      </c>
      <c r="H315" s="57">
        <v>618.04441999999995</v>
      </c>
      <c r="I315" s="57">
        <v>618.04441999999995</v>
      </c>
      <c r="J315" s="57">
        <v>618.04441999999995</v>
      </c>
      <c r="K315" s="57">
        <v>618.04441999999995</v>
      </c>
      <c r="L315" s="57">
        <v>618.04441999999995</v>
      </c>
      <c r="M315" s="57">
        <v>618.04441999999995</v>
      </c>
      <c r="N315" s="57">
        <v>618.04441999999995</v>
      </c>
      <c r="O315" s="57">
        <v>618.04441999999995</v>
      </c>
      <c r="P315" s="57">
        <v>618.04441999999995</v>
      </c>
      <c r="Q315" s="57">
        <v>618.04441999999995</v>
      </c>
      <c r="R315" s="57">
        <v>618.04441999999995</v>
      </c>
      <c r="S315" s="57">
        <v>618.04441999999995</v>
      </c>
      <c r="T315" s="57">
        <v>618.04441999999995</v>
      </c>
      <c r="U315" s="57">
        <v>618.04441999999995</v>
      </c>
      <c r="V315" s="57">
        <v>618.04441999999995</v>
      </c>
      <c r="W315" s="57">
        <v>618.04441999999995</v>
      </c>
      <c r="X315" s="57">
        <v>618.04441999999995</v>
      </c>
      <c r="Y315" s="57">
        <v>618.04441999999995</v>
      </c>
      <c r="Z315" s="57">
        <v>618.04441999999995</v>
      </c>
      <c r="AA315" s="57">
        <v>618.04441999999995</v>
      </c>
      <c r="AB315" s="57">
        <v>618.04441999999995</v>
      </c>
      <c r="AC315" s="57">
        <v>618.04441999999995</v>
      </c>
      <c r="AD315" s="57">
        <v>618.04441999999995</v>
      </c>
      <c r="AE315" s="57">
        <v>618.04441999999995</v>
      </c>
      <c r="AF315" s="57">
        <v>618.04441999999995</v>
      </c>
      <c r="AG315" s="57">
        <v>618.04441999999995</v>
      </c>
      <c r="AH315" s="57">
        <v>618.04441999999995</v>
      </c>
      <c r="AI315" s="57">
        <v>618.04441999999995</v>
      </c>
      <c r="AJ315" s="57">
        <v>618.04441999999995</v>
      </c>
      <c r="AK315" s="57">
        <v>618.04441999999995</v>
      </c>
      <c r="AL315" s="57">
        <v>618.04441999999995</v>
      </c>
      <c r="AM315" s="57">
        <v>618.04441999999995</v>
      </c>
      <c r="AN315" s="57">
        <v>618.04441999999995</v>
      </c>
      <c r="AO315" s="57">
        <v>618.04441999999995</v>
      </c>
      <c r="AP315" s="57">
        <v>618.04441999999995</v>
      </c>
      <c r="AQ315" s="57">
        <v>618.04441999999995</v>
      </c>
      <c r="AR315" s="57">
        <v>618.04441999999995</v>
      </c>
      <c r="AS315" s="57">
        <v>618.04441999999995</v>
      </c>
      <c r="AT315" s="57">
        <v>618.04441999999995</v>
      </c>
    </row>
    <row r="316" spans="1:46" x14ac:dyDescent="0.25">
      <c r="A316" s="65">
        <v>2021</v>
      </c>
      <c r="B316" s="65">
        <v>12</v>
      </c>
      <c r="C316" s="75">
        <v>14</v>
      </c>
      <c r="D316" s="64">
        <v>3</v>
      </c>
      <c r="E316" s="5">
        <v>618.04441999999995</v>
      </c>
      <c r="F316" s="57">
        <v>618.04441999999995</v>
      </c>
      <c r="G316" s="57">
        <v>618.04441999999995</v>
      </c>
      <c r="H316" s="57">
        <v>618.04441999999995</v>
      </c>
      <c r="I316" s="57">
        <v>618.04441999999995</v>
      </c>
      <c r="J316" s="57">
        <v>618.04441999999995</v>
      </c>
      <c r="K316" s="57">
        <v>618.04441999999995</v>
      </c>
      <c r="L316" s="57">
        <v>618.04441999999995</v>
      </c>
      <c r="M316" s="57">
        <v>618.04441999999995</v>
      </c>
      <c r="N316" s="57">
        <v>618.04441999999995</v>
      </c>
      <c r="O316" s="57">
        <v>618.04441999999995</v>
      </c>
      <c r="P316" s="57">
        <v>618.04441999999995</v>
      </c>
      <c r="Q316" s="57">
        <v>618.04441999999995</v>
      </c>
      <c r="R316" s="57">
        <v>618.04441999999995</v>
      </c>
      <c r="S316" s="57">
        <v>618.04441999999995</v>
      </c>
      <c r="T316" s="57">
        <v>618.04441999999995</v>
      </c>
      <c r="U316" s="57">
        <v>618.04441999999995</v>
      </c>
      <c r="V316" s="57">
        <v>618.04441999999995</v>
      </c>
      <c r="W316" s="57">
        <v>618.04441999999995</v>
      </c>
      <c r="X316" s="57">
        <v>618.04441999999995</v>
      </c>
      <c r="Y316" s="57">
        <v>618.04441999999995</v>
      </c>
      <c r="Z316" s="57">
        <v>618.04441999999995</v>
      </c>
      <c r="AA316" s="57">
        <v>618.04441999999995</v>
      </c>
      <c r="AB316" s="57">
        <v>618.04441999999995</v>
      </c>
      <c r="AC316" s="57">
        <v>618.04441999999995</v>
      </c>
      <c r="AD316" s="57">
        <v>618.04441999999995</v>
      </c>
      <c r="AE316" s="57">
        <v>618.04441999999995</v>
      </c>
      <c r="AF316" s="57">
        <v>618.04441999999995</v>
      </c>
      <c r="AG316" s="57">
        <v>618.04441999999995</v>
      </c>
      <c r="AH316" s="57">
        <v>618.04441999999995</v>
      </c>
      <c r="AI316" s="57">
        <v>618.04441999999995</v>
      </c>
      <c r="AJ316" s="57">
        <v>618.04441999999995</v>
      </c>
      <c r="AK316" s="57">
        <v>618.04441999999995</v>
      </c>
      <c r="AL316" s="57">
        <v>618.04441999999995</v>
      </c>
      <c r="AM316" s="57">
        <v>618.04441999999995</v>
      </c>
      <c r="AN316" s="57">
        <v>618.04441999999995</v>
      </c>
      <c r="AO316" s="57">
        <v>618.04441999999995</v>
      </c>
      <c r="AP316" s="57">
        <v>618.04441999999995</v>
      </c>
      <c r="AQ316" s="57">
        <v>618.04441999999995</v>
      </c>
      <c r="AR316" s="57">
        <v>618.04441999999995</v>
      </c>
      <c r="AS316" s="57">
        <v>618.04441999999995</v>
      </c>
      <c r="AT316" s="57">
        <v>618.04441999999995</v>
      </c>
    </row>
    <row r="317" spans="1:46" x14ac:dyDescent="0.25">
      <c r="A317" s="65">
        <v>2021</v>
      </c>
      <c r="B317" s="65">
        <v>12</v>
      </c>
      <c r="C317" s="75">
        <v>14</v>
      </c>
      <c r="D317" s="64">
        <v>4</v>
      </c>
      <c r="E317" s="5">
        <v>618.04441999999995</v>
      </c>
      <c r="F317" s="57">
        <v>618.04441999999995</v>
      </c>
      <c r="G317" s="57">
        <v>618.04441999999995</v>
      </c>
      <c r="H317" s="57">
        <v>618.04441999999995</v>
      </c>
      <c r="I317" s="57">
        <v>618.04441999999995</v>
      </c>
      <c r="J317" s="57">
        <v>618.04441999999995</v>
      </c>
      <c r="K317" s="57">
        <v>618.04441999999995</v>
      </c>
      <c r="L317" s="57">
        <v>618.04441999999995</v>
      </c>
      <c r="M317" s="57">
        <v>618.04441999999995</v>
      </c>
      <c r="N317" s="57">
        <v>618.04441999999995</v>
      </c>
      <c r="O317" s="57">
        <v>618.04441999999995</v>
      </c>
      <c r="P317" s="57">
        <v>618.04441999999995</v>
      </c>
      <c r="Q317" s="57">
        <v>618.04441999999995</v>
      </c>
      <c r="R317" s="57">
        <v>618.04441999999995</v>
      </c>
      <c r="S317" s="57">
        <v>618.04441999999995</v>
      </c>
      <c r="T317" s="57">
        <v>618.04441999999995</v>
      </c>
      <c r="U317" s="57">
        <v>618.04441999999995</v>
      </c>
      <c r="V317" s="57">
        <v>618.04441999999995</v>
      </c>
      <c r="W317" s="57">
        <v>618.04441999999995</v>
      </c>
      <c r="X317" s="57">
        <v>618.04441999999995</v>
      </c>
      <c r="Y317" s="57">
        <v>618.04441999999995</v>
      </c>
      <c r="Z317" s="57">
        <v>618.04441999999995</v>
      </c>
      <c r="AA317" s="57">
        <v>618.04441999999995</v>
      </c>
      <c r="AB317" s="57">
        <v>618.04441999999995</v>
      </c>
      <c r="AC317" s="57">
        <v>618.04441999999995</v>
      </c>
      <c r="AD317" s="57">
        <v>618.04441999999995</v>
      </c>
      <c r="AE317" s="57">
        <v>618.04441999999995</v>
      </c>
      <c r="AF317" s="57">
        <v>618.04441999999995</v>
      </c>
      <c r="AG317" s="57">
        <v>618.04441999999995</v>
      </c>
      <c r="AH317" s="57">
        <v>618.04441999999995</v>
      </c>
      <c r="AI317" s="57">
        <v>618.04441999999995</v>
      </c>
      <c r="AJ317" s="57">
        <v>618.04441999999995</v>
      </c>
      <c r="AK317" s="57">
        <v>618.04441999999995</v>
      </c>
      <c r="AL317" s="57">
        <v>618.04441999999995</v>
      </c>
      <c r="AM317" s="57">
        <v>618.04441999999995</v>
      </c>
      <c r="AN317" s="57">
        <v>618.04441999999995</v>
      </c>
      <c r="AO317" s="57">
        <v>618.04441999999995</v>
      </c>
      <c r="AP317" s="57">
        <v>618.04441999999995</v>
      </c>
      <c r="AQ317" s="57">
        <v>618.04441999999995</v>
      </c>
      <c r="AR317" s="57">
        <v>618.04441999999995</v>
      </c>
      <c r="AS317" s="57">
        <v>618.04441999999995</v>
      </c>
      <c r="AT317" s="57">
        <v>618.04441999999995</v>
      </c>
    </row>
    <row r="318" spans="1:46" x14ac:dyDescent="0.25">
      <c r="A318" s="65">
        <v>2021</v>
      </c>
      <c r="B318" s="65">
        <v>12</v>
      </c>
      <c r="C318" s="75">
        <v>14</v>
      </c>
      <c r="D318" s="64">
        <v>5</v>
      </c>
      <c r="E318" s="5">
        <v>618.04441999999995</v>
      </c>
      <c r="F318" s="57">
        <v>618.04441999999995</v>
      </c>
      <c r="G318" s="57">
        <v>618.04441999999995</v>
      </c>
      <c r="H318" s="57">
        <v>618.04441999999995</v>
      </c>
      <c r="I318" s="57">
        <v>618.04441999999995</v>
      </c>
      <c r="J318" s="57">
        <v>618.04441999999995</v>
      </c>
      <c r="K318" s="57">
        <v>618.04441999999995</v>
      </c>
      <c r="L318" s="57">
        <v>618.04441999999995</v>
      </c>
      <c r="M318" s="57">
        <v>618.04441999999995</v>
      </c>
      <c r="N318" s="57">
        <v>618.04441999999995</v>
      </c>
      <c r="O318" s="57">
        <v>618.04441999999995</v>
      </c>
      <c r="P318" s="57">
        <v>618.04441999999995</v>
      </c>
      <c r="Q318" s="57">
        <v>618.04441999999995</v>
      </c>
      <c r="R318" s="57">
        <v>618.04441999999995</v>
      </c>
      <c r="S318" s="57">
        <v>618.04441999999995</v>
      </c>
      <c r="T318" s="57">
        <v>618.04441999999995</v>
      </c>
      <c r="U318" s="57">
        <v>618.04441999999995</v>
      </c>
      <c r="V318" s="57">
        <v>618.04441999999995</v>
      </c>
      <c r="W318" s="57">
        <v>618.04441999999995</v>
      </c>
      <c r="X318" s="57">
        <v>618.04441999999995</v>
      </c>
      <c r="Y318" s="57">
        <v>618.04441999999995</v>
      </c>
      <c r="Z318" s="57">
        <v>618.04441999999995</v>
      </c>
      <c r="AA318" s="57">
        <v>618.04441999999995</v>
      </c>
      <c r="AB318" s="57">
        <v>618.04441999999995</v>
      </c>
      <c r="AC318" s="57">
        <v>618.04441999999995</v>
      </c>
      <c r="AD318" s="57">
        <v>618.04441999999995</v>
      </c>
      <c r="AE318" s="57">
        <v>618.04441999999995</v>
      </c>
      <c r="AF318" s="57">
        <v>618.04441999999995</v>
      </c>
      <c r="AG318" s="57">
        <v>618.04441999999995</v>
      </c>
      <c r="AH318" s="57">
        <v>618.04441999999995</v>
      </c>
      <c r="AI318" s="57">
        <v>618.04441999999995</v>
      </c>
      <c r="AJ318" s="57">
        <v>618.04441999999995</v>
      </c>
      <c r="AK318" s="57">
        <v>618.04441999999995</v>
      </c>
      <c r="AL318" s="57">
        <v>618.04441999999995</v>
      </c>
      <c r="AM318" s="57">
        <v>618.04441999999995</v>
      </c>
      <c r="AN318" s="57">
        <v>618.04441999999995</v>
      </c>
      <c r="AO318" s="57">
        <v>618.04441999999995</v>
      </c>
      <c r="AP318" s="57">
        <v>618.04441999999995</v>
      </c>
      <c r="AQ318" s="57">
        <v>618.04441999999995</v>
      </c>
      <c r="AR318" s="57">
        <v>618.04441999999995</v>
      </c>
      <c r="AS318" s="57">
        <v>618.04441999999995</v>
      </c>
      <c r="AT318" s="57">
        <v>618.04441999999995</v>
      </c>
    </row>
    <row r="319" spans="1:46" x14ac:dyDescent="0.25">
      <c r="A319" s="65">
        <v>2021</v>
      </c>
      <c r="B319" s="65">
        <v>12</v>
      </c>
      <c r="C319" s="75">
        <v>14</v>
      </c>
      <c r="D319" s="64">
        <v>6</v>
      </c>
      <c r="E319" s="5">
        <v>618.04441999999995</v>
      </c>
      <c r="F319" s="57">
        <v>618.04441999999995</v>
      </c>
      <c r="G319" s="57">
        <v>618.04441999999995</v>
      </c>
      <c r="H319" s="57">
        <v>618.04441999999995</v>
      </c>
      <c r="I319" s="57">
        <v>618.04441999999995</v>
      </c>
      <c r="J319" s="57">
        <v>618.04441999999995</v>
      </c>
      <c r="K319" s="57">
        <v>618.04441999999995</v>
      </c>
      <c r="L319" s="57">
        <v>618.04441999999995</v>
      </c>
      <c r="M319" s="57">
        <v>618.04441999999995</v>
      </c>
      <c r="N319" s="57">
        <v>618.04441999999995</v>
      </c>
      <c r="O319" s="57">
        <v>618.04441999999995</v>
      </c>
      <c r="P319" s="57">
        <v>618.04441999999995</v>
      </c>
      <c r="Q319" s="57">
        <v>618.04441999999995</v>
      </c>
      <c r="R319" s="57">
        <v>618.04441999999995</v>
      </c>
      <c r="S319" s="57">
        <v>618.04441999999995</v>
      </c>
      <c r="T319" s="57">
        <v>618.04441999999995</v>
      </c>
      <c r="U319" s="57">
        <v>618.04441999999995</v>
      </c>
      <c r="V319" s="57">
        <v>618.04441999999995</v>
      </c>
      <c r="W319" s="57">
        <v>618.04441999999995</v>
      </c>
      <c r="X319" s="57">
        <v>618.04441999999995</v>
      </c>
      <c r="Y319" s="57">
        <v>618.04441999999995</v>
      </c>
      <c r="Z319" s="57">
        <v>618.04441999999995</v>
      </c>
      <c r="AA319" s="57">
        <v>618.04441999999995</v>
      </c>
      <c r="AB319" s="57">
        <v>618.04441999999995</v>
      </c>
      <c r="AC319" s="57">
        <v>618.04441999999995</v>
      </c>
      <c r="AD319" s="57">
        <v>618.04441999999995</v>
      </c>
      <c r="AE319" s="57">
        <v>618.04441999999995</v>
      </c>
      <c r="AF319" s="57">
        <v>618.04441999999995</v>
      </c>
      <c r="AG319" s="57">
        <v>618.04441999999995</v>
      </c>
      <c r="AH319" s="57">
        <v>618.04441999999995</v>
      </c>
      <c r="AI319" s="57">
        <v>618.04441999999995</v>
      </c>
      <c r="AJ319" s="57">
        <v>618.04441999999995</v>
      </c>
      <c r="AK319" s="57">
        <v>618.04441999999995</v>
      </c>
      <c r="AL319" s="57">
        <v>618.04441999999995</v>
      </c>
      <c r="AM319" s="57">
        <v>618.04441999999995</v>
      </c>
      <c r="AN319" s="57">
        <v>618.04441999999995</v>
      </c>
      <c r="AO319" s="57">
        <v>618.04441999999995</v>
      </c>
      <c r="AP319" s="57">
        <v>618.04441999999995</v>
      </c>
      <c r="AQ319" s="57">
        <v>618.04441999999995</v>
      </c>
      <c r="AR319" s="57">
        <v>618.04441999999995</v>
      </c>
      <c r="AS319" s="57">
        <v>618.04441999999995</v>
      </c>
      <c r="AT319" s="57">
        <v>618.04441999999995</v>
      </c>
    </row>
    <row r="320" spans="1:46" x14ac:dyDescent="0.25">
      <c r="A320" s="65">
        <v>2021</v>
      </c>
      <c r="B320" s="65">
        <v>12</v>
      </c>
      <c r="C320" s="75">
        <v>14</v>
      </c>
      <c r="D320" s="64">
        <v>7</v>
      </c>
      <c r="E320" s="5">
        <v>618.04441999999995</v>
      </c>
      <c r="F320" s="57">
        <v>618.04441999999995</v>
      </c>
      <c r="G320" s="57">
        <v>618.04441999999995</v>
      </c>
      <c r="H320" s="57">
        <v>618.04441999999995</v>
      </c>
      <c r="I320" s="57">
        <v>618.04441999999995</v>
      </c>
      <c r="J320" s="57">
        <v>618.04441999999995</v>
      </c>
      <c r="K320" s="57">
        <v>618.04441999999995</v>
      </c>
      <c r="L320" s="57">
        <v>618.04441999999995</v>
      </c>
      <c r="M320" s="57">
        <v>618.04441999999995</v>
      </c>
      <c r="N320" s="57">
        <v>618.04441999999995</v>
      </c>
      <c r="O320" s="57">
        <v>618.04441999999995</v>
      </c>
      <c r="P320" s="57">
        <v>618.04441999999995</v>
      </c>
      <c r="Q320" s="57">
        <v>618.04441999999995</v>
      </c>
      <c r="R320" s="57">
        <v>618.04441999999995</v>
      </c>
      <c r="S320" s="57">
        <v>618.04441999999995</v>
      </c>
      <c r="T320" s="57">
        <v>618.04441999999995</v>
      </c>
      <c r="U320" s="57">
        <v>618.04441999999995</v>
      </c>
      <c r="V320" s="57">
        <v>618.04441999999995</v>
      </c>
      <c r="W320" s="57">
        <v>618.04441999999995</v>
      </c>
      <c r="X320" s="57">
        <v>618.04441999999995</v>
      </c>
      <c r="Y320" s="57">
        <v>618.04441999999995</v>
      </c>
      <c r="Z320" s="57">
        <v>618.04441999999995</v>
      </c>
      <c r="AA320" s="57">
        <v>618.04441999999995</v>
      </c>
      <c r="AB320" s="57">
        <v>618.04441999999995</v>
      </c>
      <c r="AC320" s="57">
        <v>618.04441999999995</v>
      </c>
      <c r="AD320" s="57">
        <v>618.04441999999995</v>
      </c>
      <c r="AE320" s="57">
        <v>618.04441999999995</v>
      </c>
      <c r="AF320" s="57">
        <v>618.04441999999995</v>
      </c>
      <c r="AG320" s="57">
        <v>618.04441999999995</v>
      </c>
      <c r="AH320" s="57">
        <v>618.04441999999995</v>
      </c>
      <c r="AI320" s="57">
        <v>618.04441999999995</v>
      </c>
      <c r="AJ320" s="57">
        <v>618.04441999999995</v>
      </c>
      <c r="AK320" s="57">
        <v>618.04441999999995</v>
      </c>
      <c r="AL320" s="57">
        <v>618.04441999999995</v>
      </c>
      <c r="AM320" s="57">
        <v>618.04441999999995</v>
      </c>
      <c r="AN320" s="57">
        <v>618.04441999999995</v>
      </c>
      <c r="AO320" s="57">
        <v>618.04441999999995</v>
      </c>
      <c r="AP320" s="57">
        <v>618.04441999999995</v>
      </c>
      <c r="AQ320" s="57">
        <v>618.04441999999995</v>
      </c>
      <c r="AR320" s="57">
        <v>618.04441999999995</v>
      </c>
      <c r="AS320" s="57">
        <v>618.04441999999995</v>
      </c>
      <c r="AT320" s="57">
        <v>618.04441999999995</v>
      </c>
    </row>
    <row r="321" spans="1:46" x14ac:dyDescent="0.25">
      <c r="A321" s="65">
        <v>2021</v>
      </c>
      <c r="B321" s="65">
        <v>12</v>
      </c>
      <c r="C321" s="75">
        <v>14</v>
      </c>
      <c r="D321" s="64">
        <v>8</v>
      </c>
      <c r="E321" s="5">
        <v>618.04441999999995</v>
      </c>
      <c r="F321" s="57">
        <v>618.04441999999995</v>
      </c>
      <c r="G321" s="57">
        <v>618.04441999999995</v>
      </c>
      <c r="H321" s="57">
        <v>618.04441999999995</v>
      </c>
      <c r="I321" s="57">
        <v>618.04441999999995</v>
      </c>
      <c r="J321" s="57">
        <v>618.04441999999995</v>
      </c>
      <c r="K321" s="57">
        <v>618.04441999999995</v>
      </c>
      <c r="L321" s="57">
        <v>618.04441999999995</v>
      </c>
      <c r="M321" s="57">
        <v>618.04441999999995</v>
      </c>
      <c r="N321" s="57">
        <v>618.04441999999995</v>
      </c>
      <c r="O321" s="57">
        <v>618.04441999999995</v>
      </c>
      <c r="P321" s="57">
        <v>618.04441999999995</v>
      </c>
      <c r="Q321" s="57">
        <v>618.04441999999995</v>
      </c>
      <c r="R321" s="57">
        <v>618.04441999999995</v>
      </c>
      <c r="S321" s="57">
        <v>618.04441999999995</v>
      </c>
      <c r="T321" s="57">
        <v>618.04441999999995</v>
      </c>
      <c r="U321" s="57">
        <v>618.04441999999995</v>
      </c>
      <c r="V321" s="57">
        <v>618.04441999999995</v>
      </c>
      <c r="W321" s="57">
        <v>618.04441999999995</v>
      </c>
      <c r="X321" s="57">
        <v>618.04441999999995</v>
      </c>
      <c r="Y321" s="57">
        <v>618.04441999999995</v>
      </c>
      <c r="Z321" s="57">
        <v>618.04441999999995</v>
      </c>
      <c r="AA321" s="57">
        <v>618.04441999999995</v>
      </c>
      <c r="AB321" s="57">
        <v>618.04441999999995</v>
      </c>
      <c r="AC321" s="57">
        <v>618.04441999999995</v>
      </c>
      <c r="AD321" s="57">
        <v>618.04441999999995</v>
      </c>
      <c r="AE321" s="57">
        <v>618.04441999999995</v>
      </c>
      <c r="AF321" s="57">
        <v>618.04441999999995</v>
      </c>
      <c r="AG321" s="57">
        <v>618.04441999999995</v>
      </c>
      <c r="AH321" s="57">
        <v>618.04441999999995</v>
      </c>
      <c r="AI321" s="57">
        <v>618.04441999999995</v>
      </c>
      <c r="AJ321" s="57">
        <v>618.04441999999995</v>
      </c>
      <c r="AK321" s="57">
        <v>618.04441999999995</v>
      </c>
      <c r="AL321" s="57">
        <v>618.04441999999995</v>
      </c>
      <c r="AM321" s="57">
        <v>618.04441999999995</v>
      </c>
      <c r="AN321" s="57">
        <v>618.04441999999995</v>
      </c>
      <c r="AO321" s="57">
        <v>618.04441999999995</v>
      </c>
      <c r="AP321" s="57">
        <v>618.04441999999995</v>
      </c>
      <c r="AQ321" s="57">
        <v>618.04441999999995</v>
      </c>
      <c r="AR321" s="57">
        <v>618.04441999999995</v>
      </c>
      <c r="AS321" s="57">
        <v>618.04441999999995</v>
      </c>
      <c r="AT321" s="57">
        <v>618.04441999999995</v>
      </c>
    </row>
    <row r="322" spans="1:46" x14ac:dyDescent="0.25">
      <c r="A322" s="65">
        <v>2021</v>
      </c>
      <c r="B322" s="65">
        <v>12</v>
      </c>
      <c r="C322" s="75">
        <v>14</v>
      </c>
      <c r="D322" s="64">
        <v>9</v>
      </c>
      <c r="E322" s="5">
        <v>618.04441999999995</v>
      </c>
      <c r="F322" s="57">
        <v>618.04441999999995</v>
      </c>
      <c r="G322" s="57">
        <v>618.04441999999995</v>
      </c>
      <c r="H322" s="57">
        <v>618.04441999999995</v>
      </c>
      <c r="I322" s="57">
        <v>618.04441999999995</v>
      </c>
      <c r="J322" s="57">
        <v>618.04441999999995</v>
      </c>
      <c r="K322" s="57">
        <v>618.04441999999995</v>
      </c>
      <c r="L322" s="57">
        <v>618.04441999999995</v>
      </c>
      <c r="M322" s="57">
        <v>618.04441999999995</v>
      </c>
      <c r="N322" s="57">
        <v>618.04441999999995</v>
      </c>
      <c r="O322" s="57">
        <v>618.04441999999995</v>
      </c>
      <c r="P322" s="57">
        <v>618.04441999999995</v>
      </c>
      <c r="Q322" s="57">
        <v>618.04441999999995</v>
      </c>
      <c r="R322" s="57">
        <v>618.04441999999995</v>
      </c>
      <c r="S322" s="57">
        <v>618.04441999999995</v>
      </c>
      <c r="T322" s="57">
        <v>618.04441999999995</v>
      </c>
      <c r="U322" s="57">
        <v>618.04441999999995</v>
      </c>
      <c r="V322" s="57">
        <v>618.04441999999995</v>
      </c>
      <c r="W322" s="57">
        <v>618.04441999999995</v>
      </c>
      <c r="X322" s="57">
        <v>618.04441999999995</v>
      </c>
      <c r="Y322" s="57">
        <v>618.04441999999995</v>
      </c>
      <c r="Z322" s="57">
        <v>618.04441999999995</v>
      </c>
      <c r="AA322" s="57">
        <v>618.04441999999995</v>
      </c>
      <c r="AB322" s="57">
        <v>618.04441999999995</v>
      </c>
      <c r="AC322" s="57">
        <v>618.04441999999995</v>
      </c>
      <c r="AD322" s="57">
        <v>618.04441999999995</v>
      </c>
      <c r="AE322" s="57">
        <v>618.04441999999995</v>
      </c>
      <c r="AF322" s="57">
        <v>618.04441999999995</v>
      </c>
      <c r="AG322" s="57">
        <v>618.04441999999995</v>
      </c>
      <c r="AH322" s="57">
        <v>618.04441999999995</v>
      </c>
      <c r="AI322" s="57">
        <v>618.04441999999995</v>
      </c>
      <c r="AJ322" s="57">
        <v>618.04441999999995</v>
      </c>
      <c r="AK322" s="57">
        <v>618.04441999999995</v>
      </c>
      <c r="AL322" s="57">
        <v>618.04441999999995</v>
      </c>
      <c r="AM322" s="57">
        <v>618.04441999999995</v>
      </c>
      <c r="AN322" s="57">
        <v>618.04441999999995</v>
      </c>
      <c r="AO322" s="57">
        <v>618.04441999999995</v>
      </c>
      <c r="AP322" s="57">
        <v>618.04441999999995</v>
      </c>
      <c r="AQ322" s="57">
        <v>618.04441999999995</v>
      </c>
      <c r="AR322" s="57">
        <v>618.04441999999995</v>
      </c>
      <c r="AS322" s="57">
        <v>618.04441999999995</v>
      </c>
      <c r="AT322" s="57">
        <v>618.04441999999995</v>
      </c>
    </row>
    <row r="323" spans="1:46" x14ac:dyDescent="0.25">
      <c r="A323" s="65">
        <v>2021</v>
      </c>
      <c r="B323" s="65">
        <v>12</v>
      </c>
      <c r="C323" s="75">
        <v>14</v>
      </c>
      <c r="D323" s="64">
        <v>10</v>
      </c>
      <c r="E323" s="5">
        <v>618.04441999999995</v>
      </c>
      <c r="F323" s="57">
        <v>618.04441999999995</v>
      </c>
      <c r="G323" s="57">
        <v>618.04441999999995</v>
      </c>
      <c r="H323" s="57">
        <v>618.04441999999995</v>
      </c>
      <c r="I323" s="57">
        <v>618.04441999999995</v>
      </c>
      <c r="J323" s="57">
        <v>618.04441999999995</v>
      </c>
      <c r="K323" s="57">
        <v>618.04441999999995</v>
      </c>
      <c r="L323" s="57">
        <v>618.04441999999995</v>
      </c>
      <c r="M323" s="57">
        <v>618.04441999999995</v>
      </c>
      <c r="N323" s="57">
        <v>618.04441999999995</v>
      </c>
      <c r="O323" s="57">
        <v>618.04441999999995</v>
      </c>
      <c r="P323" s="57">
        <v>618.04441999999995</v>
      </c>
      <c r="Q323" s="57">
        <v>618.04441999999995</v>
      </c>
      <c r="R323" s="57">
        <v>618.04441999999995</v>
      </c>
      <c r="S323" s="57">
        <v>618.04441999999995</v>
      </c>
      <c r="T323" s="57">
        <v>618.04441999999995</v>
      </c>
      <c r="U323" s="57">
        <v>618.04441999999995</v>
      </c>
      <c r="V323" s="57">
        <v>618.04441999999995</v>
      </c>
      <c r="W323" s="57">
        <v>618.04441999999995</v>
      </c>
      <c r="X323" s="57">
        <v>618.04441999999995</v>
      </c>
      <c r="Y323" s="57">
        <v>618.04441999999995</v>
      </c>
      <c r="Z323" s="57">
        <v>618.04441999999995</v>
      </c>
      <c r="AA323" s="57">
        <v>618.04441999999995</v>
      </c>
      <c r="AB323" s="57">
        <v>618.04441999999995</v>
      </c>
      <c r="AC323" s="57">
        <v>618.04441999999995</v>
      </c>
      <c r="AD323" s="57">
        <v>618.04441999999995</v>
      </c>
      <c r="AE323" s="57">
        <v>618.04441999999995</v>
      </c>
      <c r="AF323" s="57">
        <v>618.04441999999995</v>
      </c>
      <c r="AG323" s="57">
        <v>618.04441999999995</v>
      </c>
      <c r="AH323" s="57">
        <v>618.04441999999995</v>
      </c>
      <c r="AI323" s="57">
        <v>618.04441999999995</v>
      </c>
      <c r="AJ323" s="57">
        <v>618.04441999999995</v>
      </c>
      <c r="AK323" s="57">
        <v>618.04441999999995</v>
      </c>
      <c r="AL323" s="57">
        <v>618.04441999999995</v>
      </c>
      <c r="AM323" s="57">
        <v>618.04441999999995</v>
      </c>
      <c r="AN323" s="57">
        <v>618.04441999999995</v>
      </c>
      <c r="AO323" s="57">
        <v>618.04441999999995</v>
      </c>
      <c r="AP323" s="57">
        <v>618.04441999999995</v>
      </c>
      <c r="AQ323" s="57">
        <v>618.04441999999995</v>
      </c>
      <c r="AR323" s="57">
        <v>618.04441999999995</v>
      </c>
      <c r="AS323" s="57">
        <v>618.04441999999995</v>
      </c>
      <c r="AT323" s="57">
        <v>618.04441999999995</v>
      </c>
    </row>
    <row r="324" spans="1:46" x14ac:dyDescent="0.25">
      <c r="A324" s="65">
        <v>2021</v>
      </c>
      <c r="B324" s="65">
        <v>12</v>
      </c>
      <c r="C324" s="75">
        <v>14</v>
      </c>
      <c r="D324" s="64">
        <v>11</v>
      </c>
      <c r="E324" s="5">
        <v>618.04441999999995</v>
      </c>
      <c r="F324" s="57">
        <v>618.04441999999995</v>
      </c>
      <c r="G324" s="57">
        <v>618.04441999999995</v>
      </c>
      <c r="H324" s="57">
        <v>618.04441999999995</v>
      </c>
      <c r="I324" s="57">
        <v>618.04441999999995</v>
      </c>
      <c r="J324" s="57">
        <v>618.04441999999995</v>
      </c>
      <c r="K324" s="57">
        <v>618.04441999999995</v>
      </c>
      <c r="L324" s="57">
        <v>618.04441999999995</v>
      </c>
      <c r="M324" s="57">
        <v>618.04441999999995</v>
      </c>
      <c r="N324" s="57">
        <v>618.04441999999995</v>
      </c>
      <c r="O324" s="57">
        <v>618.04441999999995</v>
      </c>
      <c r="P324" s="57">
        <v>618.04441999999995</v>
      </c>
      <c r="Q324" s="57">
        <v>618.04441999999995</v>
      </c>
      <c r="R324" s="57">
        <v>618.04441999999995</v>
      </c>
      <c r="S324" s="57">
        <v>618.04441999999995</v>
      </c>
      <c r="T324" s="57">
        <v>618.04441999999995</v>
      </c>
      <c r="U324" s="57">
        <v>618.04441999999995</v>
      </c>
      <c r="V324" s="57">
        <v>618.04441999999995</v>
      </c>
      <c r="W324" s="57">
        <v>618.04441999999995</v>
      </c>
      <c r="X324" s="57">
        <v>618.04441999999995</v>
      </c>
      <c r="Y324" s="57">
        <v>618.04441999999995</v>
      </c>
      <c r="Z324" s="57">
        <v>618.04441999999995</v>
      </c>
      <c r="AA324" s="57">
        <v>618.04441999999995</v>
      </c>
      <c r="AB324" s="57">
        <v>618.04441999999995</v>
      </c>
      <c r="AC324" s="57">
        <v>618.04441999999995</v>
      </c>
      <c r="AD324" s="57">
        <v>618.04441999999995</v>
      </c>
      <c r="AE324" s="57">
        <v>618.04441999999995</v>
      </c>
      <c r="AF324" s="57">
        <v>618.04441999999995</v>
      </c>
      <c r="AG324" s="57">
        <v>618.04441999999995</v>
      </c>
      <c r="AH324" s="57">
        <v>618.04441999999995</v>
      </c>
      <c r="AI324" s="57">
        <v>618.04441999999995</v>
      </c>
      <c r="AJ324" s="57">
        <v>618.04441999999995</v>
      </c>
      <c r="AK324" s="57">
        <v>618.04441999999995</v>
      </c>
      <c r="AL324" s="57">
        <v>618.04441999999995</v>
      </c>
      <c r="AM324" s="57">
        <v>618.04441999999995</v>
      </c>
      <c r="AN324" s="57">
        <v>618.04441999999995</v>
      </c>
      <c r="AO324" s="57">
        <v>618.04441999999995</v>
      </c>
      <c r="AP324" s="57">
        <v>618.04441999999995</v>
      </c>
      <c r="AQ324" s="57">
        <v>618.04441999999995</v>
      </c>
      <c r="AR324" s="57">
        <v>618.04441999999995</v>
      </c>
      <c r="AS324" s="57">
        <v>618.04441999999995</v>
      </c>
      <c r="AT324" s="57">
        <v>618.04441999999995</v>
      </c>
    </row>
    <row r="325" spans="1:46" x14ac:dyDescent="0.25">
      <c r="A325" s="65">
        <v>2021</v>
      </c>
      <c r="B325" s="65">
        <v>12</v>
      </c>
      <c r="C325" s="75">
        <v>14</v>
      </c>
      <c r="D325" s="64">
        <v>12</v>
      </c>
      <c r="E325" s="5">
        <v>618.04441999999995</v>
      </c>
      <c r="F325" s="57">
        <v>618.04441999999995</v>
      </c>
      <c r="G325" s="57">
        <v>618.04441999999995</v>
      </c>
      <c r="H325" s="57">
        <v>618.04441999999995</v>
      </c>
      <c r="I325" s="57">
        <v>618.04441999999995</v>
      </c>
      <c r="J325" s="57">
        <v>618.04441999999995</v>
      </c>
      <c r="K325" s="57">
        <v>618.04441999999995</v>
      </c>
      <c r="L325" s="57">
        <v>618.04441999999995</v>
      </c>
      <c r="M325" s="57">
        <v>618.04441999999995</v>
      </c>
      <c r="N325" s="57">
        <v>618.04441999999995</v>
      </c>
      <c r="O325" s="57">
        <v>618.04441999999995</v>
      </c>
      <c r="P325" s="57">
        <v>618.04441999999995</v>
      </c>
      <c r="Q325" s="57">
        <v>618.04441999999995</v>
      </c>
      <c r="R325" s="57">
        <v>618.04441999999995</v>
      </c>
      <c r="S325" s="57">
        <v>618.04441999999995</v>
      </c>
      <c r="T325" s="57">
        <v>618.04441999999995</v>
      </c>
      <c r="U325" s="57">
        <v>618.04441999999995</v>
      </c>
      <c r="V325" s="57">
        <v>618.04441999999995</v>
      </c>
      <c r="W325" s="57">
        <v>618.04441999999995</v>
      </c>
      <c r="X325" s="57">
        <v>618.04441999999995</v>
      </c>
      <c r="Y325" s="57">
        <v>618.04441999999995</v>
      </c>
      <c r="Z325" s="57">
        <v>618.04441999999995</v>
      </c>
      <c r="AA325" s="57">
        <v>618.04441999999995</v>
      </c>
      <c r="AB325" s="57">
        <v>618.04441999999995</v>
      </c>
      <c r="AC325" s="57">
        <v>618.04441999999995</v>
      </c>
      <c r="AD325" s="57">
        <v>618.04441999999995</v>
      </c>
      <c r="AE325" s="57">
        <v>618.04441999999995</v>
      </c>
      <c r="AF325" s="57">
        <v>618.04441999999995</v>
      </c>
      <c r="AG325" s="57">
        <v>618.04441999999995</v>
      </c>
      <c r="AH325" s="57">
        <v>618.04441999999995</v>
      </c>
      <c r="AI325" s="57">
        <v>618.04441999999995</v>
      </c>
      <c r="AJ325" s="57">
        <v>618.04441999999995</v>
      </c>
      <c r="AK325" s="57">
        <v>618.04441999999995</v>
      </c>
      <c r="AL325" s="57">
        <v>618.04441999999995</v>
      </c>
      <c r="AM325" s="57">
        <v>618.04441999999995</v>
      </c>
      <c r="AN325" s="57">
        <v>618.04441999999995</v>
      </c>
      <c r="AO325" s="57">
        <v>618.04441999999995</v>
      </c>
      <c r="AP325" s="57">
        <v>618.04441999999995</v>
      </c>
      <c r="AQ325" s="57">
        <v>618.04441999999995</v>
      </c>
      <c r="AR325" s="57">
        <v>618.04441999999995</v>
      </c>
      <c r="AS325" s="57">
        <v>618.04441999999995</v>
      </c>
      <c r="AT325" s="57">
        <v>618.04441999999995</v>
      </c>
    </row>
    <row r="326" spans="1:46" x14ac:dyDescent="0.25">
      <c r="A326" s="65">
        <v>2021</v>
      </c>
      <c r="B326" s="65">
        <v>12</v>
      </c>
      <c r="C326" s="75">
        <v>14</v>
      </c>
      <c r="D326" s="64">
        <v>13</v>
      </c>
      <c r="E326" s="5">
        <v>618.04441999999995</v>
      </c>
      <c r="F326" s="57">
        <v>618.04441999999995</v>
      </c>
      <c r="G326" s="57">
        <v>618.04441999999995</v>
      </c>
      <c r="H326" s="57">
        <v>618.04441999999995</v>
      </c>
      <c r="I326" s="57">
        <v>618.04441999999995</v>
      </c>
      <c r="J326" s="57">
        <v>618.04441999999995</v>
      </c>
      <c r="K326" s="57">
        <v>618.04441999999995</v>
      </c>
      <c r="L326" s="57">
        <v>618.04441999999995</v>
      </c>
      <c r="M326" s="57">
        <v>618.04441999999995</v>
      </c>
      <c r="N326" s="57">
        <v>618.04441999999995</v>
      </c>
      <c r="O326" s="57">
        <v>618.04441999999995</v>
      </c>
      <c r="P326" s="57">
        <v>618.04441999999995</v>
      </c>
      <c r="Q326" s="57">
        <v>618.04441999999995</v>
      </c>
      <c r="R326" s="57">
        <v>618.04441999999995</v>
      </c>
      <c r="S326" s="57">
        <v>618.04441999999995</v>
      </c>
      <c r="T326" s="57">
        <v>618.04441999999995</v>
      </c>
      <c r="U326" s="57">
        <v>618.04441999999995</v>
      </c>
      <c r="V326" s="57">
        <v>618.04441999999995</v>
      </c>
      <c r="W326" s="57">
        <v>618.04441999999995</v>
      </c>
      <c r="X326" s="57">
        <v>618.04441999999995</v>
      </c>
      <c r="Y326" s="57">
        <v>618.04441999999995</v>
      </c>
      <c r="Z326" s="57">
        <v>618.04441999999995</v>
      </c>
      <c r="AA326" s="57">
        <v>618.04441999999995</v>
      </c>
      <c r="AB326" s="57">
        <v>618.04441999999995</v>
      </c>
      <c r="AC326" s="57">
        <v>618.04441999999995</v>
      </c>
      <c r="AD326" s="57">
        <v>618.04441999999995</v>
      </c>
      <c r="AE326" s="57">
        <v>618.04441999999995</v>
      </c>
      <c r="AF326" s="57">
        <v>618.04441999999995</v>
      </c>
      <c r="AG326" s="57">
        <v>618.04441999999995</v>
      </c>
      <c r="AH326" s="57">
        <v>618.04441999999995</v>
      </c>
      <c r="AI326" s="57">
        <v>618.04441999999995</v>
      </c>
      <c r="AJ326" s="57">
        <v>618.04441999999995</v>
      </c>
      <c r="AK326" s="57">
        <v>618.04441999999995</v>
      </c>
      <c r="AL326" s="57">
        <v>618.04441999999995</v>
      </c>
      <c r="AM326" s="57">
        <v>618.04441999999995</v>
      </c>
      <c r="AN326" s="57">
        <v>618.04441999999995</v>
      </c>
      <c r="AO326" s="57">
        <v>618.04441999999995</v>
      </c>
      <c r="AP326" s="57">
        <v>618.04441999999995</v>
      </c>
      <c r="AQ326" s="57">
        <v>618.04441999999995</v>
      </c>
      <c r="AR326" s="57">
        <v>618.04441999999995</v>
      </c>
      <c r="AS326" s="57">
        <v>618.04441999999995</v>
      </c>
      <c r="AT326" s="57">
        <v>618.04441999999995</v>
      </c>
    </row>
    <row r="327" spans="1:46" x14ac:dyDescent="0.25">
      <c r="A327" s="65">
        <v>2021</v>
      </c>
      <c r="B327" s="65">
        <v>12</v>
      </c>
      <c r="C327" s="75">
        <v>14</v>
      </c>
      <c r="D327" s="64">
        <v>14</v>
      </c>
      <c r="E327" s="5">
        <v>618.04441999999995</v>
      </c>
      <c r="F327" s="57">
        <v>618.04441999999995</v>
      </c>
      <c r="G327" s="57">
        <v>618.04441999999995</v>
      </c>
      <c r="H327" s="57">
        <v>618.04441999999995</v>
      </c>
      <c r="I327" s="57">
        <v>618.04441999999995</v>
      </c>
      <c r="J327" s="57">
        <v>618.04441999999995</v>
      </c>
      <c r="K327" s="57">
        <v>618.04441999999995</v>
      </c>
      <c r="L327" s="57">
        <v>618.04441999999995</v>
      </c>
      <c r="M327" s="57">
        <v>618.04441999999995</v>
      </c>
      <c r="N327" s="57">
        <v>618.04441999999995</v>
      </c>
      <c r="O327" s="57">
        <v>618.04441999999995</v>
      </c>
      <c r="P327" s="57">
        <v>618.04441999999995</v>
      </c>
      <c r="Q327" s="57">
        <v>618.04441999999995</v>
      </c>
      <c r="R327" s="57">
        <v>618.04441999999995</v>
      </c>
      <c r="S327" s="57">
        <v>618.04441999999995</v>
      </c>
      <c r="T327" s="57">
        <v>618.04441999999995</v>
      </c>
      <c r="U327" s="57">
        <v>618.04441999999995</v>
      </c>
      <c r="V327" s="57">
        <v>618.04441999999995</v>
      </c>
      <c r="W327" s="57">
        <v>618.04441999999995</v>
      </c>
      <c r="X327" s="57">
        <v>618.04441999999995</v>
      </c>
      <c r="Y327" s="57">
        <v>618.04441999999995</v>
      </c>
      <c r="Z327" s="57">
        <v>618.04441999999995</v>
      </c>
      <c r="AA327" s="57">
        <v>618.04441999999995</v>
      </c>
      <c r="AB327" s="57">
        <v>618.04441999999995</v>
      </c>
      <c r="AC327" s="57">
        <v>618.04441999999995</v>
      </c>
      <c r="AD327" s="57">
        <v>618.04441999999995</v>
      </c>
      <c r="AE327" s="57">
        <v>618.04441999999995</v>
      </c>
      <c r="AF327" s="57">
        <v>618.04441999999995</v>
      </c>
      <c r="AG327" s="57">
        <v>618.04441999999995</v>
      </c>
      <c r="AH327" s="57">
        <v>618.04441999999995</v>
      </c>
      <c r="AI327" s="57">
        <v>618.04441999999995</v>
      </c>
      <c r="AJ327" s="57">
        <v>618.04441999999995</v>
      </c>
      <c r="AK327" s="57">
        <v>618.04441999999995</v>
      </c>
      <c r="AL327" s="57">
        <v>618.04441999999995</v>
      </c>
      <c r="AM327" s="57">
        <v>618.04441999999995</v>
      </c>
      <c r="AN327" s="57">
        <v>618.04441999999995</v>
      </c>
      <c r="AO327" s="57">
        <v>618.04441999999995</v>
      </c>
      <c r="AP327" s="57">
        <v>618.04441999999995</v>
      </c>
      <c r="AQ327" s="57">
        <v>618.04441999999995</v>
      </c>
      <c r="AR327" s="57">
        <v>618.04441999999995</v>
      </c>
      <c r="AS327" s="57">
        <v>618.04441999999995</v>
      </c>
      <c r="AT327" s="57">
        <v>618.04441999999995</v>
      </c>
    </row>
    <row r="328" spans="1:46" x14ac:dyDescent="0.25">
      <c r="A328" s="65">
        <v>2021</v>
      </c>
      <c r="B328" s="65">
        <v>12</v>
      </c>
      <c r="C328" s="75">
        <v>14</v>
      </c>
      <c r="D328" s="64">
        <v>15</v>
      </c>
      <c r="E328" s="5">
        <v>618.04441999999995</v>
      </c>
      <c r="F328" s="57">
        <v>618.04441999999995</v>
      </c>
      <c r="G328" s="57">
        <v>618.04441999999995</v>
      </c>
      <c r="H328" s="57">
        <v>618.04441999999995</v>
      </c>
      <c r="I328" s="57">
        <v>618.04441999999995</v>
      </c>
      <c r="J328" s="57">
        <v>618.04441999999995</v>
      </c>
      <c r="K328" s="57">
        <v>618.04441999999995</v>
      </c>
      <c r="L328" s="57">
        <v>618.04441999999995</v>
      </c>
      <c r="M328" s="57">
        <v>618.04441999999995</v>
      </c>
      <c r="N328" s="57">
        <v>618.04441999999995</v>
      </c>
      <c r="O328" s="57">
        <v>618.04441999999995</v>
      </c>
      <c r="P328" s="57">
        <v>618.04441999999995</v>
      </c>
      <c r="Q328" s="57">
        <v>618.04441999999995</v>
      </c>
      <c r="R328" s="57">
        <v>618.04441999999995</v>
      </c>
      <c r="S328" s="57">
        <v>618.04441999999995</v>
      </c>
      <c r="T328" s="57">
        <v>618.04441999999995</v>
      </c>
      <c r="U328" s="57">
        <v>618.04441999999995</v>
      </c>
      <c r="V328" s="57">
        <v>618.04441999999995</v>
      </c>
      <c r="W328" s="57">
        <v>618.04441999999995</v>
      </c>
      <c r="X328" s="57">
        <v>618.04441999999995</v>
      </c>
      <c r="Y328" s="57">
        <v>618.04441999999995</v>
      </c>
      <c r="Z328" s="57">
        <v>618.04441999999995</v>
      </c>
      <c r="AA328" s="57">
        <v>618.04441999999995</v>
      </c>
      <c r="AB328" s="57">
        <v>618.04441999999995</v>
      </c>
      <c r="AC328" s="57">
        <v>618.04441999999995</v>
      </c>
      <c r="AD328" s="57">
        <v>618.04441999999995</v>
      </c>
      <c r="AE328" s="57">
        <v>618.04441999999995</v>
      </c>
      <c r="AF328" s="57">
        <v>618.04441999999995</v>
      </c>
      <c r="AG328" s="57">
        <v>618.04441999999995</v>
      </c>
      <c r="AH328" s="57">
        <v>618.04441999999995</v>
      </c>
      <c r="AI328" s="57">
        <v>618.04441999999995</v>
      </c>
      <c r="AJ328" s="57">
        <v>618.04441999999995</v>
      </c>
      <c r="AK328" s="57">
        <v>618.04441999999995</v>
      </c>
      <c r="AL328" s="57">
        <v>618.04441999999995</v>
      </c>
      <c r="AM328" s="57">
        <v>618.04441999999995</v>
      </c>
      <c r="AN328" s="57">
        <v>618.04441999999995</v>
      </c>
      <c r="AO328" s="57">
        <v>618.04441999999995</v>
      </c>
      <c r="AP328" s="57">
        <v>618.04441999999995</v>
      </c>
      <c r="AQ328" s="57">
        <v>618.04441999999995</v>
      </c>
      <c r="AR328" s="57">
        <v>618.04441999999995</v>
      </c>
      <c r="AS328" s="57">
        <v>618.04441999999995</v>
      </c>
      <c r="AT328" s="57">
        <v>618.04441999999995</v>
      </c>
    </row>
    <row r="329" spans="1:46" x14ac:dyDescent="0.25">
      <c r="A329" s="65">
        <v>2021</v>
      </c>
      <c r="B329" s="65">
        <v>12</v>
      </c>
      <c r="C329" s="75">
        <v>14</v>
      </c>
      <c r="D329" s="64">
        <v>16</v>
      </c>
      <c r="E329" s="5">
        <v>618.04441999999995</v>
      </c>
      <c r="F329" s="57">
        <v>618.04441999999995</v>
      </c>
      <c r="G329" s="57">
        <v>618.04441999999995</v>
      </c>
      <c r="H329" s="57">
        <v>618.04441999999995</v>
      </c>
      <c r="I329" s="57">
        <v>618.04441999999995</v>
      </c>
      <c r="J329" s="57">
        <v>618.04441999999995</v>
      </c>
      <c r="K329" s="57">
        <v>618.04441999999995</v>
      </c>
      <c r="L329" s="57">
        <v>618.04441999999995</v>
      </c>
      <c r="M329" s="57">
        <v>618.04441999999995</v>
      </c>
      <c r="N329" s="57">
        <v>618.04441999999995</v>
      </c>
      <c r="O329" s="57">
        <v>618.04441999999995</v>
      </c>
      <c r="P329" s="57">
        <v>618.04441999999995</v>
      </c>
      <c r="Q329" s="57">
        <v>618.04441999999995</v>
      </c>
      <c r="R329" s="57">
        <v>618.04441999999995</v>
      </c>
      <c r="S329" s="57">
        <v>618.04441999999995</v>
      </c>
      <c r="T329" s="57">
        <v>618.04441999999995</v>
      </c>
      <c r="U329" s="57">
        <v>618.04441999999995</v>
      </c>
      <c r="V329" s="57">
        <v>618.04441999999995</v>
      </c>
      <c r="W329" s="57">
        <v>618.04441999999995</v>
      </c>
      <c r="X329" s="57">
        <v>618.04441999999995</v>
      </c>
      <c r="Y329" s="57">
        <v>618.04441999999995</v>
      </c>
      <c r="Z329" s="57">
        <v>618.04441999999995</v>
      </c>
      <c r="AA329" s="57">
        <v>618.04441999999995</v>
      </c>
      <c r="AB329" s="57">
        <v>618.04441999999995</v>
      </c>
      <c r="AC329" s="57">
        <v>618.04441999999995</v>
      </c>
      <c r="AD329" s="57">
        <v>618.04441999999995</v>
      </c>
      <c r="AE329" s="57">
        <v>618.04441999999995</v>
      </c>
      <c r="AF329" s="57">
        <v>618.04441999999995</v>
      </c>
      <c r="AG329" s="57">
        <v>618.04441999999995</v>
      </c>
      <c r="AH329" s="57">
        <v>618.04441999999995</v>
      </c>
      <c r="AI329" s="57">
        <v>618.04441999999995</v>
      </c>
      <c r="AJ329" s="57">
        <v>618.04441999999995</v>
      </c>
      <c r="AK329" s="57">
        <v>618.04441999999995</v>
      </c>
      <c r="AL329" s="57">
        <v>618.04441999999995</v>
      </c>
      <c r="AM329" s="57">
        <v>618.04441999999995</v>
      </c>
      <c r="AN329" s="57">
        <v>618.04441999999995</v>
      </c>
      <c r="AO329" s="57">
        <v>618.04441999999995</v>
      </c>
      <c r="AP329" s="57">
        <v>618.04441999999995</v>
      </c>
      <c r="AQ329" s="57">
        <v>618.04441999999995</v>
      </c>
      <c r="AR329" s="57">
        <v>618.04441999999995</v>
      </c>
      <c r="AS329" s="57">
        <v>618.04441999999995</v>
      </c>
      <c r="AT329" s="57">
        <v>618.04441999999995</v>
      </c>
    </row>
    <row r="330" spans="1:46" x14ac:dyDescent="0.25">
      <c r="A330" s="65">
        <v>2021</v>
      </c>
      <c r="B330" s="65">
        <v>12</v>
      </c>
      <c r="C330" s="75">
        <v>14</v>
      </c>
      <c r="D330" s="64">
        <v>17</v>
      </c>
      <c r="E330" s="5">
        <v>618.04441999999995</v>
      </c>
      <c r="F330" s="57">
        <v>618.04441999999995</v>
      </c>
      <c r="G330" s="57">
        <v>618.04441999999995</v>
      </c>
      <c r="H330" s="57">
        <v>618.04441999999995</v>
      </c>
      <c r="I330" s="57">
        <v>618.04441999999995</v>
      </c>
      <c r="J330" s="57">
        <v>618.04441999999995</v>
      </c>
      <c r="K330" s="57">
        <v>618.04441999999995</v>
      </c>
      <c r="L330" s="57">
        <v>618.04441999999995</v>
      </c>
      <c r="M330" s="57">
        <v>618.04441999999995</v>
      </c>
      <c r="N330" s="57">
        <v>618.04441999999995</v>
      </c>
      <c r="O330" s="57">
        <v>618.04441999999995</v>
      </c>
      <c r="P330" s="57">
        <v>618.04441999999995</v>
      </c>
      <c r="Q330" s="57">
        <v>618.04441999999995</v>
      </c>
      <c r="R330" s="57">
        <v>618.04441999999995</v>
      </c>
      <c r="S330" s="57">
        <v>618.04441999999995</v>
      </c>
      <c r="T330" s="57">
        <v>618.04441999999995</v>
      </c>
      <c r="U330" s="57">
        <v>618.04441999999995</v>
      </c>
      <c r="V330" s="57">
        <v>618.04441999999995</v>
      </c>
      <c r="W330" s="57">
        <v>618.04441999999995</v>
      </c>
      <c r="X330" s="57">
        <v>618.04441999999995</v>
      </c>
      <c r="Y330" s="57">
        <v>618.04441999999995</v>
      </c>
      <c r="Z330" s="57">
        <v>618.04441999999995</v>
      </c>
      <c r="AA330" s="57">
        <v>618.04441999999995</v>
      </c>
      <c r="AB330" s="57">
        <v>618.04441999999995</v>
      </c>
      <c r="AC330" s="57">
        <v>618.04441999999995</v>
      </c>
      <c r="AD330" s="57">
        <v>618.04441999999995</v>
      </c>
      <c r="AE330" s="57">
        <v>618.04441999999995</v>
      </c>
      <c r="AF330" s="57">
        <v>618.04441999999995</v>
      </c>
      <c r="AG330" s="57">
        <v>618.04441999999995</v>
      </c>
      <c r="AH330" s="57">
        <v>618.04441999999995</v>
      </c>
      <c r="AI330" s="57">
        <v>618.04441999999995</v>
      </c>
      <c r="AJ330" s="57">
        <v>618.04441999999995</v>
      </c>
      <c r="AK330" s="57">
        <v>618.04441999999995</v>
      </c>
      <c r="AL330" s="57">
        <v>618.04441999999995</v>
      </c>
      <c r="AM330" s="57">
        <v>618.04441999999995</v>
      </c>
      <c r="AN330" s="57">
        <v>618.04441999999995</v>
      </c>
      <c r="AO330" s="57">
        <v>618.04441999999995</v>
      </c>
      <c r="AP330" s="57">
        <v>618.04441999999995</v>
      </c>
      <c r="AQ330" s="57">
        <v>618.04441999999995</v>
      </c>
      <c r="AR330" s="57">
        <v>618.04441999999995</v>
      </c>
      <c r="AS330" s="57">
        <v>618.04441999999995</v>
      </c>
      <c r="AT330" s="57">
        <v>618.04441999999995</v>
      </c>
    </row>
    <row r="331" spans="1:46" x14ac:dyDescent="0.25">
      <c r="A331" s="65">
        <v>2021</v>
      </c>
      <c r="B331" s="65">
        <v>12</v>
      </c>
      <c r="C331" s="75">
        <v>14</v>
      </c>
      <c r="D331" s="64">
        <v>18</v>
      </c>
      <c r="E331" s="5">
        <v>618.04441999999995</v>
      </c>
      <c r="F331" s="57">
        <v>618.04441999999995</v>
      </c>
      <c r="G331" s="57">
        <v>618.04441999999995</v>
      </c>
      <c r="H331" s="57">
        <v>618.04441999999995</v>
      </c>
      <c r="I331" s="57">
        <v>618.04441999999995</v>
      </c>
      <c r="J331" s="57">
        <v>618.04441999999995</v>
      </c>
      <c r="K331" s="57">
        <v>618.04441999999995</v>
      </c>
      <c r="L331" s="57">
        <v>618.04441999999995</v>
      </c>
      <c r="M331" s="57">
        <v>618.04441999999995</v>
      </c>
      <c r="N331" s="57">
        <v>618.04441999999995</v>
      </c>
      <c r="O331" s="57">
        <v>618.04441999999995</v>
      </c>
      <c r="P331" s="57">
        <v>618.04441999999995</v>
      </c>
      <c r="Q331" s="57">
        <v>618.04441999999995</v>
      </c>
      <c r="R331" s="57">
        <v>618.04441999999995</v>
      </c>
      <c r="S331" s="57">
        <v>618.04441999999995</v>
      </c>
      <c r="T331" s="57">
        <v>618.04441999999995</v>
      </c>
      <c r="U331" s="57">
        <v>618.04441999999995</v>
      </c>
      <c r="V331" s="57">
        <v>618.04441999999995</v>
      </c>
      <c r="W331" s="57">
        <v>618.04441999999995</v>
      </c>
      <c r="X331" s="57">
        <v>618.04441999999995</v>
      </c>
      <c r="Y331" s="57">
        <v>618.04441999999995</v>
      </c>
      <c r="Z331" s="57">
        <v>618.04441999999995</v>
      </c>
      <c r="AA331" s="57">
        <v>618.04441999999995</v>
      </c>
      <c r="AB331" s="57">
        <v>618.04441999999995</v>
      </c>
      <c r="AC331" s="57">
        <v>618.04441999999995</v>
      </c>
      <c r="AD331" s="57">
        <v>618.04441999999995</v>
      </c>
      <c r="AE331" s="57">
        <v>618.04441999999995</v>
      </c>
      <c r="AF331" s="57">
        <v>618.04441999999995</v>
      </c>
      <c r="AG331" s="57">
        <v>618.04441999999995</v>
      </c>
      <c r="AH331" s="57">
        <v>618.04441999999995</v>
      </c>
      <c r="AI331" s="57">
        <v>618.04441999999995</v>
      </c>
      <c r="AJ331" s="57">
        <v>618.04441999999995</v>
      </c>
      <c r="AK331" s="57">
        <v>618.04441999999995</v>
      </c>
      <c r="AL331" s="57">
        <v>618.04441999999995</v>
      </c>
      <c r="AM331" s="57">
        <v>618.04441999999995</v>
      </c>
      <c r="AN331" s="57">
        <v>618.04441999999995</v>
      </c>
      <c r="AO331" s="57">
        <v>618.04441999999995</v>
      </c>
      <c r="AP331" s="57">
        <v>618.04441999999995</v>
      </c>
      <c r="AQ331" s="57">
        <v>618.04441999999995</v>
      </c>
      <c r="AR331" s="57">
        <v>618.04441999999995</v>
      </c>
      <c r="AS331" s="57">
        <v>618.04441999999995</v>
      </c>
      <c r="AT331" s="57">
        <v>618.04441999999995</v>
      </c>
    </row>
    <row r="332" spans="1:46" x14ac:dyDescent="0.25">
      <c r="A332" s="65">
        <v>2021</v>
      </c>
      <c r="B332" s="65">
        <v>12</v>
      </c>
      <c r="C332" s="75">
        <v>14</v>
      </c>
      <c r="D332" s="64">
        <v>19</v>
      </c>
      <c r="E332" s="5">
        <v>618.04441999999995</v>
      </c>
      <c r="F332" s="57">
        <v>618.04441999999995</v>
      </c>
      <c r="G332" s="57">
        <v>618.04441999999995</v>
      </c>
      <c r="H332" s="57">
        <v>618.04441999999995</v>
      </c>
      <c r="I332" s="57">
        <v>618.04441999999995</v>
      </c>
      <c r="J332" s="57">
        <v>618.04441999999995</v>
      </c>
      <c r="K332" s="57">
        <v>618.04441999999995</v>
      </c>
      <c r="L332" s="57">
        <v>618.04441999999995</v>
      </c>
      <c r="M332" s="57">
        <v>618.04441999999995</v>
      </c>
      <c r="N332" s="57">
        <v>618.04441999999995</v>
      </c>
      <c r="O332" s="57">
        <v>618.04441999999995</v>
      </c>
      <c r="P332" s="57">
        <v>618.04441999999995</v>
      </c>
      <c r="Q332" s="57">
        <v>618.04441999999995</v>
      </c>
      <c r="R332" s="57">
        <v>618.04441999999995</v>
      </c>
      <c r="S332" s="57">
        <v>618.04441999999995</v>
      </c>
      <c r="T332" s="57">
        <v>618.04441999999995</v>
      </c>
      <c r="U332" s="57">
        <v>618.04441999999995</v>
      </c>
      <c r="V332" s="57">
        <v>618.04441999999995</v>
      </c>
      <c r="W332" s="57">
        <v>618.04441999999995</v>
      </c>
      <c r="X332" s="57">
        <v>618.04441999999995</v>
      </c>
      <c r="Y332" s="57">
        <v>618.04441999999995</v>
      </c>
      <c r="Z332" s="57">
        <v>618.04441999999995</v>
      </c>
      <c r="AA332" s="57">
        <v>618.04441999999995</v>
      </c>
      <c r="AB332" s="57">
        <v>618.04441999999995</v>
      </c>
      <c r="AC332" s="57">
        <v>618.04441999999995</v>
      </c>
      <c r="AD332" s="57">
        <v>618.04441999999995</v>
      </c>
      <c r="AE332" s="57">
        <v>618.04441999999995</v>
      </c>
      <c r="AF332" s="57">
        <v>618.04441999999995</v>
      </c>
      <c r="AG332" s="57">
        <v>618.04441999999995</v>
      </c>
      <c r="AH332" s="57">
        <v>618.04441999999995</v>
      </c>
      <c r="AI332" s="57">
        <v>618.04441999999995</v>
      </c>
      <c r="AJ332" s="57">
        <v>618.04441999999995</v>
      </c>
      <c r="AK332" s="57">
        <v>618.04441999999995</v>
      </c>
      <c r="AL332" s="57">
        <v>618.04441999999995</v>
      </c>
      <c r="AM332" s="57">
        <v>618.04441999999995</v>
      </c>
      <c r="AN332" s="57">
        <v>618.04441999999995</v>
      </c>
      <c r="AO332" s="57">
        <v>618.04441999999995</v>
      </c>
      <c r="AP332" s="57">
        <v>618.04441999999995</v>
      </c>
      <c r="AQ332" s="57">
        <v>618.04441999999995</v>
      </c>
      <c r="AR332" s="57">
        <v>618.04441999999995</v>
      </c>
      <c r="AS332" s="57">
        <v>618.04441999999995</v>
      </c>
      <c r="AT332" s="57">
        <v>618.04441999999995</v>
      </c>
    </row>
    <row r="333" spans="1:46" x14ac:dyDescent="0.25">
      <c r="A333" s="65">
        <v>2021</v>
      </c>
      <c r="B333" s="65">
        <v>12</v>
      </c>
      <c r="C333" s="75">
        <v>14</v>
      </c>
      <c r="D333" s="64">
        <v>20</v>
      </c>
      <c r="E333" s="5">
        <v>618.04441999999995</v>
      </c>
      <c r="F333" s="57">
        <v>618.04441999999995</v>
      </c>
      <c r="G333" s="57">
        <v>618.04441999999995</v>
      </c>
      <c r="H333" s="57">
        <v>618.04441999999995</v>
      </c>
      <c r="I333" s="57">
        <v>618.04441999999995</v>
      </c>
      <c r="J333" s="57">
        <v>618.04441999999995</v>
      </c>
      <c r="K333" s="57">
        <v>618.04441999999995</v>
      </c>
      <c r="L333" s="57">
        <v>618.04441999999995</v>
      </c>
      <c r="M333" s="57">
        <v>618.04441999999995</v>
      </c>
      <c r="N333" s="57">
        <v>618.04441999999995</v>
      </c>
      <c r="O333" s="57">
        <v>618.04441999999995</v>
      </c>
      <c r="P333" s="57">
        <v>618.04441999999995</v>
      </c>
      <c r="Q333" s="57">
        <v>618.04441999999995</v>
      </c>
      <c r="R333" s="57">
        <v>618.04441999999995</v>
      </c>
      <c r="S333" s="57">
        <v>618.04441999999995</v>
      </c>
      <c r="T333" s="57">
        <v>618.04441999999995</v>
      </c>
      <c r="U333" s="57">
        <v>618.04441999999995</v>
      </c>
      <c r="V333" s="57">
        <v>618.04441999999995</v>
      </c>
      <c r="W333" s="57">
        <v>618.04441999999995</v>
      </c>
      <c r="X333" s="57">
        <v>618.04441999999995</v>
      </c>
      <c r="Y333" s="57">
        <v>618.04441999999995</v>
      </c>
      <c r="Z333" s="57">
        <v>618.04441999999995</v>
      </c>
      <c r="AA333" s="57">
        <v>618.04441999999995</v>
      </c>
      <c r="AB333" s="57">
        <v>618.04441999999995</v>
      </c>
      <c r="AC333" s="57">
        <v>618.04441999999995</v>
      </c>
      <c r="AD333" s="57">
        <v>618.04441999999995</v>
      </c>
      <c r="AE333" s="57">
        <v>618.04441999999995</v>
      </c>
      <c r="AF333" s="57">
        <v>618.04441999999995</v>
      </c>
      <c r="AG333" s="57">
        <v>618.04441999999995</v>
      </c>
      <c r="AH333" s="57">
        <v>618.04441999999995</v>
      </c>
      <c r="AI333" s="57">
        <v>618.04441999999995</v>
      </c>
      <c r="AJ333" s="57">
        <v>618.04441999999995</v>
      </c>
      <c r="AK333" s="57">
        <v>618.04441999999995</v>
      </c>
      <c r="AL333" s="57">
        <v>618.04441999999995</v>
      </c>
      <c r="AM333" s="57">
        <v>618.04441999999995</v>
      </c>
      <c r="AN333" s="57">
        <v>618.04441999999995</v>
      </c>
      <c r="AO333" s="57">
        <v>618.04441999999995</v>
      </c>
      <c r="AP333" s="57">
        <v>618.04441999999995</v>
      </c>
      <c r="AQ333" s="57">
        <v>618.04441999999995</v>
      </c>
      <c r="AR333" s="57">
        <v>618.04441999999995</v>
      </c>
      <c r="AS333" s="57">
        <v>618.04441999999995</v>
      </c>
      <c r="AT333" s="57">
        <v>618.04441999999995</v>
      </c>
    </row>
    <row r="334" spans="1:46" x14ac:dyDescent="0.25">
      <c r="A334" s="65">
        <v>2021</v>
      </c>
      <c r="B334" s="65">
        <v>12</v>
      </c>
      <c r="C334" s="75">
        <v>14</v>
      </c>
      <c r="D334" s="64">
        <v>21</v>
      </c>
      <c r="E334" s="5">
        <v>618.04441999999995</v>
      </c>
      <c r="F334" s="57">
        <v>618.04441999999995</v>
      </c>
      <c r="G334" s="57">
        <v>618.04441999999995</v>
      </c>
      <c r="H334" s="57">
        <v>618.04441999999995</v>
      </c>
      <c r="I334" s="57">
        <v>618.04441999999995</v>
      </c>
      <c r="J334" s="57">
        <v>618.04441999999995</v>
      </c>
      <c r="K334" s="57">
        <v>618.04441999999995</v>
      </c>
      <c r="L334" s="57">
        <v>618.04441999999995</v>
      </c>
      <c r="M334" s="57">
        <v>618.04441999999995</v>
      </c>
      <c r="N334" s="57">
        <v>618.04441999999995</v>
      </c>
      <c r="O334" s="57">
        <v>618.04441999999995</v>
      </c>
      <c r="P334" s="57">
        <v>618.04441999999995</v>
      </c>
      <c r="Q334" s="57">
        <v>618.04441999999995</v>
      </c>
      <c r="R334" s="57">
        <v>618.04441999999995</v>
      </c>
      <c r="S334" s="57">
        <v>618.04441999999995</v>
      </c>
      <c r="T334" s="57">
        <v>618.04441999999995</v>
      </c>
      <c r="U334" s="57">
        <v>618.04441999999995</v>
      </c>
      <c r="V334" s="57">
        <v>618.04441999999995</v>
      </c>
      <c r="W334" s="57">
        <v>618.04441999999995</v>
      </c>
      <c r="X334" s="57">
        <v>618.04441999999995</v>
      </c>
      <c r="Y334" s="57">
        <v>618.04441999999995</v>
      </c>
      <c r="Z334" s="57">
        <v>618.04441999999995</v>
      </c>
      <c r="AA334" s="57">
        <v>618.04441999999995</v>
      </c>
      <c r="AB334" s="57">
        <v>618.04441999999995</v>
      </c>
      <c r="AC334" s="57">
        <v>618.04441999999995</v>
      </c>
      <c r="AD334" s="57">
        <v>618.04441999999995</v>
      </c>
      <c r="AE334" s="57">
        <v>618.04441999999995</v>
      </c>
      <c r="AF334" s="57">
        <v>618.04441999999995</v>
      </c>
      <c r="AG334" s="57">
        <v>618.04441999999995</v>
      </c>
      <c r="AH334" s="57">
        <v>618.04441999999995</v>
      </c>
      <c r="AI334" s="57">
        <v>618.04441999999995</v>
      </c>
      <c r="AJ334" s="57">
        <v>618.04441999999995</v>
      </c>
      <c r="AK334" s="57">
        <v>618.04441999999995</v>
      </c>
      <c r="AL334" s="57">
        <v>618.04441999999995</v>
      </c>
      <c r="AM334" s="57">
        <v>618.04441999999995</v>
      </c>
      <c r="AN334" s="57">
        <v>618.04441999999995</v>
      </c>
      <c r="AO334" s="57">
        <v>618.04441999999995</v>
      </c>
      <c r="AP334" s="57">
        <v>618.04441999999995</v>
      </c>
      <c r="AQ334" s="57">
        <v>618.04441999999995</v>
      </c>
      <c r="AR334" s="57">
        <v>618.04441999999995</v>
      </c>
      <c r="AS334" s="57">
        <v>618.04441999999995</v>
      </c>
      <c r="AT334" s="57">
        <v>618.04441999999995</v>
      </c>
    </row>
    <row r="335" spans="1:46" x14ac:dyDescent="0.25">
      <c r="A335" s="65">
        <v>2021</v>
      </c>
      <c r="B335" s="65">
        <v>12</v>
      </c>
      <c r="C335" s="75">
        <v>14</v>
      </c>
      <c r="D335" s="64">
        <v>22</v>
      </c>
      <c r="E335" s="5">
        <v>618.04441999999995</v>
      </c>
      <c r="F335" s="57">
        <v>618.04441999999995</v>
      </c>
      <c r="G335" s="57">
        <v>618.04441999999995</v>
      </c>
      <c r="H335" s="57">
        <v>618.04441999999995</v>
      </c>
      <c r="I335" s="57">
        <v>618.04441999999995</v>
      </c>
      <c r="J335" s="57">
        <v>618.04441999999995</v>
      </c>
      <c r="K335" s="57">
        <v>618.04441999999995</v>
      </c>
      <c r="L335" s="57">
        <v>618.04441999999995</v>
      </c>
      <c r="M335" s="57">
        <v>618.04441999999995</v>
      </c>
      <c r="N335" s="57">
        <v>618.04441999999995</v>
      </c>
      <c r="O335" s="57">
        <v>618.04441999999995</v>
      </c>
      <c r="P335" s="57">
        <v>618.04441999999995</v>
      </c>
      <c r="Q335" s="57">
        <v>618.04441999999995</v>
      </c>
      <c r="R335" s="57">
        <v>618.04441999999995</v>
      </c>
      <c r="S335" s="57">
        <v>618.04441999999995</v>
      </c>
      <c r="T335" s="57">
        <v>618.04441999999995</v>
      </c>
      <c r="U335" s="57">
        <v>618.04441999999995</v>
      </c>
      <c r="V335" s="57">
        <v>618.04441999999995</v>
      </c>
      <c r="W335" s="57">
        <v>618.04441999999995</v>
      </c>
      <c r="X335" s="57">
        <v>618.04441999999995</v>
      </c>
      <c r="Y335" s="57">
        <v>618.04441999999995</v>
      </c>
      <c r="Z335" s="57">
        <v>618.04441999999995</v>
      </c>
      <c r="AA335" s="57">
        <v>618.04441999999995</v>
      </c>
      <c r="AB335" s="57">
        <v>618.04441999999995</v>
      </c>
      <c r="AC335" s="57">
        <v>618.04441999999995</v>
      </c>
      <c r="AD335" s="57">
        <v>618.04441999999995</v>
      </c>
      <c r="AE335" s="57">
        <v>618.04441999999995</v>
      </c>
      <c r="AF335" s="57">
        <v>618.04441999999995</v>
      </c>
      <c r="AG335" s="57">
        <v>618.04441999999995</v>
      </c>
      <c r="AH335" s="57">
        <v>618.04441999999995</v>
      </c>
      <c r="AI335" s="57">
        <v>618.04441999999995</v>
      </c>
      <c r="AJ335" s="57">
        <v>618.04441999999995</v>
      </c>
      <c r="AK335" s="57">
        <v>618.04441999999995</v>
      </c>
      <c r="AL335" s="57">
        <v>618.04441999999995</v>
      </c>
      <c r="AM335" s="57">
        <v>618.04441999999995</v>
      </c>
      <c r="AN335" s="57">
        <v>618.04441999999995</v>
      </c>
      <c r="AO335" s="57">
        <v>618.04441999999995</v>
      </c>
      <c r="AP335" s="57">
        <v>618.04441999999995</v>
      </c>
      <c r="AQ335" s="57">
        <v>618.04441999999995</v>
      </c>
      <c r="AR335" s="57">
        <v>618.04441999999995</v>
      </c>
      <c r="AS335" s="57">
        <v>618.04441999999995</v>
      </c>
      <c r="AT335" s="57">
        <v>618.04441999999995</v>
      </c>
    </row>
    <row r="336" spans="1:46" x14ac:dyDescent="0.25">
      <c r="A336" s="65">
        <v>2021</v>
      </c>
      <c r="B336" s="65">
        <v>12</v>
      </c>
      <c r="C336" s="75">
        <v>14</v>
      </c>
      <c r="D336" s="64">
        <v>23</v>
      </c>
      <c r="E336" s="5">
        <v>618.04441999999995</v>
      </c>
      <c r="F336" s="57">
        <v>618.04441999999995</v>
      </c>
      <c r="G336" s="57">
        <v>618.04441999999995</v>
      </c>
      <c r="H336" s="57">
        <v>618.04441999999995</v>
      </c>
      <c r="I336" s="57">
        <v>618.04441999999995</v>
      </c>
      <c r="J336" s="57">
        <v>618.04441999999995</v>
      </c>
      <c r="K336" s="57">
        <v>618.04441999999995</v>
      </c>
      <c r="L336" s="57">
        <v>618.04441999999995</v>
      </c>
      <c r="M336" s="57">
        <v>618.04441999999995</v>
      </c>
      <c r="N336" s="57">
        <v>618.04441999999995</v>
      </c>
      <c r="O336" s="57">
        <v>618.04441999999995</v>
      </c>
      <c r="P336" s="57">
        <v>618.04441999999995</v>
      </c>
      <c r="Q336" s="57">
        <v>618.04441999999995</v>
      </c>
      <c r="R336" s="57">
        <v>618.04441999999995</v>
      </c>
      <c r="S336" s="57">
        <v>618.04441999999995</v>
      </c>
      <c r="T336" s="57">
        <v>618.04441999999995</v>
      </c>
      <c r="U336" s="57">
        <v>618.04441999999995</v>
      </c>
      <c r="V336" s="57">
        <v>618.04441999999995</v>
      </c>
      <c r="W336" s="57">
        <v>618.04441999999995</v>
      </c>
      <c r="X336" s="57">
        <v>618.04441999999995</v>
      </c>
      <c r="Y336" s="57">
        <v>618.04441999999995</v>
      </c>
      <c r="Z336" s="57">
        <v>618.04441999999995</v>
      </c>
      <c r="AA336" s="57">
        <v>618.04441999999995</v>
      </c>
      <c r="AB336" s="57">
        <v>618.04441999999995</v>
      </c>
      <c r="AC336" s="57">
        <v>618.04441999999995</v>
      </c>
      <c r="AD336" s="57">
        <v>618.04441999999995</v>
      </c>
      <c r="AE336" s="57">
        <v>618.04441999999995</v>
      </c>
      <c r="AF336" s="57">
        <v>618.04441999999995</v>
      </c>
      <c r="AG336" s="57">
        <v>618.04441999999995</v>
      </c>
      <c r="AH336" s="57">
        <v>618.04441999999995</v>
      </c>
      <c r="AI336" s="57">
        <v>618.04441999999995</v>
      </c>
      <c r="AJ336" s="57">
        <v>618.04441999999995</v>
      </c>
      <c r="AK336" s="57">
        <v>618.04441999999995</v>
      </c>
      <c r="AL336" s="57">
        <v>618.04441999999995</v>
      </c>
      <c r="AM336" s="57">
        <v>618.04441999999995</v>
      </c>
      <c r="AN336" s="57">
        <v>618.04441999999995</v>
      </c>
      <c r="AO336" s="57">
        <v>618.04441999999995</v>
      </c>
      <c r="AP336" s="57">
        <v>618.04441999999995</v>
      </c>
      <c r="AQ336" s="57">
        <v>618.04441999999995</v>
      </c>
      <c r="AR336" s="57">
        <v>618.04441999999995</v>
      </c>
      <c r="AS336" s="57">
        <v>618.04441999999995</v>
      </c>
      <c r="AT336" s="57">
        <v>618.04441999999995</v>
      </c>
    </row>
    <row r="337" spans="1:46" x14ac:dyDescent="0.25">
      <c r="A337" s="65">
        <v>2021</v>
      </c>
      <c r="B337" s="65">
        <v>12</v>
      </c>
      <c r="C337" s="75">
        <v>14</v>
      </c>
      <c r="D337" s="64">
        <v>24</v>
      </c>
      <c r="E337" s="5">
        <v>618.04441999999995</v>
      </c>
      <c r="F337" s="57">
        <v>618.04441999999995</v>
      </c>
      <c r="G337" s="57">
        <v>618.04441999999995</v>
      </c>
      <c r="H337" s="57">
        <v>618.04441999999995</v>
      </c>
      <c r="I337" s="57">
        <v>618.04441999999995</v>
      </c>
      <c r="J337" s="57">
        <v>618.04441999999995</v>
      </c>
      <c r="K337" s="57">
        <v>618.04441999999995</v>
      </c>
      <c r="L337" s="57">
        <v>618.04441999999995</v>
      </c>
      <c r="M337" s="57">
        <v>618.04441999999995</v>
      </c>
      <c r="N337" s="57">
        <v>618.04441999999995</v>
      </c>
      <c r="O337" s="57">
        <v>618.04441999999995</v>
      </c>
      <c r="P337" s="57">
        <v>618.04441999999995</v>
      </c>
      <c r="Q337" s="57">
        <v>618.04441999999995</v>
      </c>
      <c r="R337" s="57">
        <v>618.04441999999995</v>
      </c>
      <c r="S337" s="57">
        <v>618.04441999999995</v>
      </c>
      <c r="T337" s="57">
        <v>618.04441999999995</v>
      </c>
      <c r="U337" s="57">
        <v>618.04441999999995</v>
      </c>
      <c r="V337" s="57">
        <v>618.04441999999995</v>
      </c>
      <c r="W337" s="57">
        <v>618.04441999999995</v>
      </c>
      <c r="X337" s="57">
        <v>618.04441999999995</v>
      </c>
      <c r="Y337" s="57">
        <v>618.04441999999995</v>
      </c>
      <c r="Z337" s="57">
        <v>618.04441999999995</v>
      </c>
      <c r="AA337" s="57">
        <v>618.04441999999995</v>
      </c>
      <c r="AB337" s="57">
        <v>618.04441999999995</v>
      </c>
      <c r="AC337" s="57">
        <v>618.04441999999995</v>
      </c>
      <c r="AD337" s="57">
        <v>618.04441999999995</v>
      </c>
      <c r="AE337" s="57">
        <v>618.04441999999995</v>
      </c>
      <c r="AF337" s="57">
        <v>618.04441999999995</v>
      </c>
      <c r="AG337" s="57">
        <v>618.04441999999995</v>
      </c>
      <c r="AH337" s="57">
        <v>618.04441999999995</v>
      </c>
      <c r="AI337" s="57">
        <v>618.04441999999995</v>
      </c>
      <c r="AJ337" s="57">
        <v>618.04441999999995</v>
      </c>
      <c r="AK337" s="57">
        <v>618.04441999999995</v>
      </c>
      <c r="AL337" s="57">
        <v>618.04441999999995</v>
      </c>
      <c r="AM337" s="57">
        <v>618.04441999999995</v>
      </c>
      <c r="AN337" s="57">
        <v>618.04441999999995</v>
      </c>
      <c r="AO337" s="57">
        <v>618.04441999999995</v>
      </c>
      <c r="AP337" s="57">
        <v>618.04441999999995</v>
      </c>
      <c r="AQ337" s="57">
        <v>618.04441999999995</v>
      </c>
      <c r="AR337" s="57">
        <v>618.04441999999995</v>
      </c>
      <c r="AS337" s="57">
        <v>618.04441999999995</v>
      </c>
      <c r="AT337" s="57">
        <v>618.04441999999995</v>
      </c>
    </row>
    <row r="338" spans="1:46" x14ac:dyDescent="0.25">
      <c r="A338" s="65">
        <v>2021</v>
      </c>
      <c r="B338" s="65">
        <v>12</v>
      </c>
      <c r="C338" s="75">
        <v>15</v>
      </c>
      <c r="D338" s="64">
        <v>1</v>
      </c>
      <c r="E338" s="5">
        <v>618.04441999999995</v>
      </c>
      <c r="F338" s="57">
        <v>618.04441999999995</v>
      </c>
      <c r="G338" s="57">
        <v>618.04441999999995</v>
      </c>
      <c r="H338" s="57">
        <v>618.04441999999995</v>
      </c>
      <c r="I338" s="57">
        <v>618.04441999999995</v>
      </c>
      <c r="J338" s="57">
        <v>618.04441999999995</v>
      </c>
      <c r="K338" s="57">
        <v>618.04441999999995</v>
      </c>
      <c r="L338" s="57">
        <v>618.04441999999995</v>
      </c>
      <c r="M338" s="57">
        <v>618.04441999999995</v>
      </c>
      <c r="N338" s="57">
        <v>618.04441999999995</v>
      </c>
      <c r="O338" s="57">
        <v>618.04441999999995</v>
      </c>
      <c r="P338" s="57">
        <v>618.04441999999995</v>
      </c>
      <c r="Q338" s="57">
        <v>618.04441999999995</v>
      </c>
      <c r="R338" s="57">
        <v>618.04441999999995</v>
      </c>
      <c r="S338" s="57">
        <v>618.04441999999995</v>
      </c>
      <c r="T338" s="57">
        <v>618.04441999999995</v>
      </c>
      <c r="U338" s="57">
        <v>618.04441999999995</v>
      </c>
      <c r="V338" s="57">
        <v>618.04441999999995</v>
      </c>
      <c r="W338" s="57">
        <v>618.04441999999995</v>
      </c>
      <c r="X338" s="57">
        <v>618.04441999999995</v>
      </c>
      <c r="Y338" s="57">
        <v>618.04441999999995</v>
      </c>
      <c r="Z338" s="57">
        <v>618.04441999999995</v>
      </c>
      <c r="AA338" s="57">
        <v>618.04441999999995</v>
      </c>
      <c r="AB338" s="57">
        <v>618.04441999999995</v>
      </c>
      <c r="AC338" s="57">
        <v>618.04441999999995</v>
      </c>
      <c r="AD338" s="57">
        <v>618.04441999999995</v>
      </c>
      <c r="AE338" s="57">
        <v>618.04441999999995</v>
      </c>
      <c r="AF338" s="57">
        <v>618.04441999999995</v>
      </c>
      <c r="AG338" s="57">
        <v>618.04441999999995</v>
      </c>
      <c r="AH338" s="57">
        <v>618.04441999999995</v>
      </c>
      <c r="AI338" s="57">
        <v>618.04441999999995</v>
      </c>
      <c r="AJ338" s="57">
        <v>618.04441999999995</v>
      </c>
      <c r="AK338" s="57">
        <v>618.04441999999995</v>
      </c>
      <c r="AL338" s="57">
        <v>618.04441999999995</v>
      </c>
      <c r="AM338" s="57">
        <v>618.04441999999995</v>
      </c>
      <c r="AN338" s="57">
        <v>618.04441999999995</v>
      </c>
      <c r="AO338" s="57">
        <v>618.04441999999995</v>
      </c>
      <c r="AP338" s="57">
        <v>618.04441999999995</v>
      </c>
      <c r="AQ338" s="57">
        <v>618.04441999999995</v>
      </c>
      <c r="AR338" s="57">
        <v>618.04441999999995</v>
      </c>
      <c r="AS338" s="57">
        <v>618.04441999999995</v>
      </c>
      <c r="AT338" s="57">
        <v>618.04441999999995</v>
      </c>
    </row>
    <row r="339" spans="1:46" x14ac:dyDescent="0.25">
      <c r="A339" s="65">
        <v>2021</v>
      </c>
      <c r="B339" s="65">
        <v>12</v>
      </c>
      <c r="C339" s="75">
        <v>15</v>
      </c>
      <c r="D339" s="64">
        <v>2</v>
      </c>
      <c r="E339" s="5">
        <v>618.04441999999995</v>
      </c>
      <c r="F339" s="57">
        <v>618.04441999999995</v>
      </c>
      <c r="G339" s="57">
        <v>618.04441999999995</v>
      </c>
      <c r="H339" s="57">
        <v>618.04441999999995</v>
      </c>
      <c r="I339" s="57">
        <v>618.04441999999995</v>
      </c>
      <c r="J339" s="57">
        <v>618.04441999999995</v>
      </c>
      <c r="K339" s="57">
        <v>618.04441999999995</v>
      </c>
      <c r="L339" s="57">
        <v>618.04441999999995</v>
      </c>
      <c r="M339" s="57">
        <v>618.04441999999995</v>
      </c>
      <c r="N339" s="57">
        <v>618.04441999999995</v>
      </c>
      <c r="O339" s="57">
        <v>618.04441999999995</v>
      </c>
      <c r="P339" s="57">
        <v>618.04441999999995</v>
      </c>
      <c r="Q339" s="57">
        <v>618.04441999999995</v>
      </c>
      <c r="R339" s="57">
        <v>618.04441999999995</v>
      </c>
      <c r="S339" s="57">
        <v>618.04441999999995</v>
      </c>
      <c r="T339" s="57">
        <v>618.04441999999995</v>
      </c>
      <c r="U339" s="57">
        <v>618.04441999999995</v>
      </c>
      <c r="V339" s="57">
        <v>618.04441999999995</v>
      </c>
      <c r="W339" s="57">
        <v>618.04441999999995</v>
      </c>
      <c r="X339" s="57">
        <v>618.04441999999995</v>
      </c>
      <c r="Y339" s="57">
        <v>618.04441999999995</v>
      </c>
      <c r="Z339" s="57">
        <v>618.04441999999995</v>
      </c>
      <c r="AA339" s="57">
        <v>618.04441999999995</v>
      </c>
      <c r="AB339" s="57">
        <v>618.04441999999995</v>
      </c>
      <c r="AC339" s="57">
        <v>618.04441999999995</v>
      </c>
      <c r="AD339" s="57">
        <v>618.04441999999995</v>
      </c>
      <c r="AE339" s="57">
        <v>618.04441999999995</v>
      </c>
      <c r="AF339" s="57">
        <v>618.04441999999995</v>
      </c>
      <c r="AG339" s="57">
        <v>618.04441999999995</v>
      </c>
      <c r="AH339" s="57">
        <v>618.04441999999995</v>
      </c>
      <c r="AI339" s="57">
        <v>618.04441999999995</v>
      </c>
      <c r="AJ339" s="57">
        <v>618.04441999999995</v>
      </c>
      <c r="AK339" s="57">
        <v>618.04441999999995</v>
      </c>
      <c r="AL339" s="57">
        <v>618.04441999999995</v>
      </c>
      <c r="AM339" s="57">
        <v>618.04441999999995</v>
      </c>
      <c r="AN339" s="57">
        <v>618.04441999999995</v>
      </c>
      <c r="AO339" s="57">
        <v>618.04441999999995</v>
      </c>
      <c r="AP339" s="57">
        <v>618.04441999999995</v>
      </c>
      <c r="AQ339" s="57">
        <v>618.04441999999995</v>
      </c>
      <c r="AR339" s="57">
        <v>618.04441999999995</v>
      </c>
      <c r="AS339" s="57">
        <v>618.04441999999995</v>
      </c>
      <c r="AT339" s="57">
        <v>618.04441999999995</v>
      </c>
    </row>
    <row r="340" spans="1:46" x14ac:dyDescent="0.25">
      <c r="A340" s="65">
        <v>2021</v>
      </c>
      <c r="B340" s="65">
        <v>12</v>
      </c>
      <c r="C340" s="75">
        <v>15</v>
      </c>
      <c r="D340" s="64">
        <v>3</v>
      </c>
      <c r="E340" s="5">
        <v>618.04441999999995</v>
      </c>
      <c r="F340" s="57">
        <v>618.04441999999995</v>
      </c>
      <c r="G340" s="57">
        <v>618.04441999999995</v>
      </c>
      <c r="H340" s="57">
        <v>618.04441999999995</v>
      </c>
      <c r="I340" s="57">
        <v>618.04441999999995</v>
      </c>
      <c r="J340" s="57">
        <v>618.04441999999995</v>
      </c>
      <c r="K340" s="57">
        <v>618.04441999999995</v>
      </c>
      <c r="L340" s="57">
        <v>618.04441999999995</v>
      </c>
      <c r="M340" s="57">
        <v>618.04441999999995</v>
      </c>
      <c r="N340" s="57">
        <v>618.04441999999995</v>
      </c>
      <c r="O340" s="57">
        <v>618.04441999999995</v>
      </c>
      <c r="P340" s="57">
        <v>618.04441999999995</v>
      </c>
      <c r="Q340" s="57">
        <v>618.04441999999995</v>
      </c>
      <c r="R340" s="57">
        <v>618.04441999999995</v>
      </c>
      <c r="S340" s="57">
        <v>618.04441999999995</v>
      </c>
      <c r="T340" s="57">
        <v>618.04441999999995</v>
      </c>
      <c r="U340" s="57">
        <v>618.04441999999995</v>
      </c>
      <c r="V340" s="57">
        <v>618.04441999999995</v>
      </c>
      <c r="W340" s="57">
        <v>618.04441999999995</v>
      </c>
      <c r="X340" s="57">
        <v>618.04441999999995</v>
      </c>
      <c r="Y340" s="57">
        <v>618.04441999999995</v>
      </c>
      <c r="Z340" s="57">
        <v>618.04441999999995</v>
      </c>
      <c r="AA340" s="57">
        <v>618.04441999999995</v>
      </c>
      <c r="AB340" s="57">
        <v>618.04441999999995</v>
      </c>
      <c r="AC340" s="57">
        <v>618.04441999999995</v>
      </c>
      <c r="AD340" s="57">
        <v>618.04441999999995</v>
      </c>
      <c r="AE340" s="57">
        <v>618.04441999999995</v>
      </c>
      <c r="AF340" s="57">
        <v>618.04441999999995</v>
      </c>
      <c r="AG340" s="57">
        <v>618.04441999999995</v>
      </c>
      <c r="AH340" s="57">
        <v>618.04441999999995</v>
      </c>
      <c r="AI340" s="57">
        <v>618.04441999999995</v>
      </c>
      <c r="AJ340" s="57">
        <v>618.04441999999995</v>
      </c>
      <c r="AK340" s="57">
        <v>618.04441999999995</v>
      </c>
      <c r="AL340" s="57">
        <v>618.04441999999995</v>
      </c>
      <c r="AM340" s="57">
        <v>618.04441999999995</v>
      </c>
      <c r="AN340" s="57">
        <v>618.04441999999995</v>
      </c>
      <c r="AO340" s="57">
        <v>618.04441999999995</v>
      </c>
      <c r="AP340" s="57">
        <v>618.04441999999995</v>
      </c>
      <c r="AQ340" s="57">
        <v>618.04441999999995</v>
      </c>
      <c r="AR340" s="57">
        <v>618.04441999999995</v>
      </c>
      <c r="AS340" s="57">
        <v>618.04441999999995</v>
      </c>
      <c r="AT340" s="57">
        <v>618.04441999999995</v>
      </c>
    </row>
    <row r="341" spans="1:46" x14ac:dyDescent="0.25">
      <c r="A341" s="65">
        <v>2021</v>
      </c>
      <c r="B341" s="65">
        <v>12</v>
      </c>
      <c r="C341" s="75">
        <v>15</v>
      </c>
      <c r="D341" s="64">
        <v>4</v>
      </c>
      <c r="E341" s="5">
        <v>618.04441999999995</v>
      </c>
      <c r="F341" s="57">
        <v>618.04441999999995</v>
      </c>
      <c r="G341" s="57">
        <v>618.04441999999995</v>
      </c>
      <c r="H341" s="57">
        <v>618.04441999999995</v>
      </c>
      <c r="I341" s="57">
        <v>618.04441999999995</v>
      </c>
      <c r="J341" s="57">
        <v>618.04441999999995</v>
      </c>
      <c r="K341" s="57">
        <v>618.04441999999995</v>
      </c>
      <c r="L341" s="57">
        <v>618.04441999999995</v>
      </c>
      <c r="M341" s="57">
        <v>618.04441999999995</v>
      </c>
      <c r="N341" s="57">
        <v>618.04441999999995</v>
      </c>
      <c r="O341" s="57">
        <v>618.04441999999995</v>
      </c>
      <c r="P341" s="57">
        <v>618.04441999999995</v>
      </c>
      <c r="Q341" s="57">
        <v>618.04441999999995</v>
      </c>
      <c r="R341" s="57">
        <v>618.04441999999995</v>
      </c>
      <c r="S341" s="57">
        <v>618.04441999999995</v>
      </c>
      <c r="T341" s="57">
        <v>618.04441999999995</v>
      </c>
      <c r="U341" s="57">
        <v>618.04441999999995</v>
      </c>
      <c r="V341" s="57">
        <v>618.04441999999995</v>
      </c>
      <c r="W341" s="57">
        <v>618.04441999999995</v>
      </c>
      <c r="X341" s="57">
        <v>618.04441999999995</v>
      </c>
      <c r="Y341" s="57">
        <v>618.04441999999995</v>
      </c>
      <c r="Z341" s="57">
        <v>618.04441999999995</v>
      </c>
      <c r="AA341" s="57">
        <v>618.04441999999995</v>
      </c>
      <c r="AB341" s="57">
        <v>618.04441999999995</v>
      </c>
      <c r="AC341" s="57">
        <v>618.04441999999995</v>
      </c>
      <c r="AD341" s="57">
        <v>618.04441999999995</v>
      </c>
      <c r="AE341" s="57">
        <v>618.04441999999995</v>
      </c>
      <c r="AF341" s="57">
        <v>618.04441999999995</v>
      </c>
      <c r="AG341" s="57">
        <v>618.04441999999995</v>
      </c>
      <c r="AH341" s="57">
        <v>618.04441999999995</v>
      </c>
      <c r="AI341" s="57">
        <v>618.04441999999995</v>
      </c>
      <c r="AJ341" s="57">
        <v>618.04441999999995</v>
      </c>
      <c r="AK341" s="57">
        <v>618.04441999999995</v>
      </c>
      <c r="AL341" s="57">
        <v>618.04441999999995</v>
      </c>
      <c r="AM341" s="57">
        <v>618.04441999999995</v>
      </c>
      <c r="AN341" s="57">
        <v>618.04441999999995</v>
      </c>
      <c r="AO341" s="57">
        <v>618.04441999999995</v>
      </c>
      <c r="AP341" s="57">
        <v>618.04441999999995</v>
      </c>
      <c r="AQ341" s="57">
        <v>618.04441999999995</v>
      </c>
      <c r="AR341" s="57">
        <v>618.04441999999995</v>
      </c>
      <c r="AS341" s="57">
        <v>618.04441999999995</v>
      </c>
      <c r="AT341" s="57">
        <v>618.04441999999995</v>
      </c>
    </row>
    <row r="342" spans="1:46" x14ac:dyDescent="0.25">
      <c r="A342" s="65">
        <v>2021</v>
      </c>
      <c r="B342" s="65">
        <v>12</v>
      </c>
      <c r="C342" s="75">
        <v>15</v>
      </c>
      <c r="D342" s="64">
        <v>5</v>
      </c>
      <c r="E342" s="5">
        <v>618.04441999999995</v>
      </c>
      <c r="F342" s="57">
        <v>618.04441999999995</v>
      </c>
      <c r="G342" s="57">
        <v>618.04441999999995</v>
      </c>
      <c r="H342" s="57">
        <v>618.04441999999995</v>
      </c>
      <c r="I342" s="57">
        <v>618.04441999999995</v>
      </c>
      <c r="J342" s="57">
        <v>618.04441999999995</v>
      </c>
      <c r="K342" s="57">
        <v>618.04441999999995</v>
      </c>
      <c r="L342" s="57">
        <v>618.04441999999995</v>
      </c>
      <c r="M342" s="57">
        <v>618.04441999999995</v>
      </c>
      <c r="N342" s="57">
        <v>618.04441999999995</v>
      </c>
      <c r="O342" s="57">
        <v>618.04441999999995</v>
      </c>
      <c r="P342" s="57">
        <v>618.04441999999995</v>
      </c>
      <c r="Q342" s="57">
        <v>618.04441999999995</v>
      </c>
      <c r="R342" s="57">
        <v>618.04441999999995</v>
      </c>
      <c r="S342" s="57">
        <v>618.04441999999995</v>
      </c>
      <c r="T342" s="57">
        <v>618.04441999999995</v>
      </c>
      <c r="U342" s="57">
        <v>618.04441999999995</v>
      </c>
      <c r="V342" s="57">
        <v>618.04441999999995</v>
      </c>
      <c r="W342" s="57">
        <v>618.04441999999995</v>
      </c>
      <c r="X342" s="57">
        <v>618.04441999999995</v>
      </c>
      <c r="Y342" s="57">
        <v>618.04441999999995</v>
      </c>
      <c r="Z342" s="57">
        <v>618.04441999999995</v>
      </c>
      <c r="AA342" s="57">
        <v>618.04441999999995</v>
      </c>
      <c r="AB342" s="57">
        <v>618.04441999999995</v>
      </c>
      <c r="AC342" s="57">
        <v>618.04441999999995</v>
      </c>
      <c r="AD342" s="57">
        <v>618.04441999999995</v>
      </c>
      <c r="AE342" s="57">
        <v>618.04441999999995</v>
      </c>
      <c r="AF342" s="57">
        <v>618.04441999999995</v>
      </c>
      <c r="AG342" s="57">
        <v>618.04441999999995</v>
      </c>
      <c r="AH342" s="57">
        <v>618.04441999999995</v>
      </c>
      <c r="AI342" s="57">
        <v>618.04441999999995</v>
      </c>
      <c r="AJ342" s="57">
        <v>618.04441999999995</v>
      </c>
      <c r="AK342" s="57">
        <v>618.04441999999995</v>
      </c>
      <c r="AL342" s="57">
        <v>618.04441999999995</v>
      </c>
      <c r="AM342" s="57">
        <v>618.04441999999995</v>
      </c>
      <c r="AN342" s="57">
        <v>618.04441999999995</v>
      </c>
      <c r="AO342" s="57">
        <v>618.04441999999995</v>
      </c>
      <c r="AP342" s="57">
        <v>618.04441999999995</v>
      </c>
      <c r="AQ342" s="57">
        <v>618.04441999999995</v>
      </c>
      <c r="AR342" s="57">
        <v>618.04441999999995</v>
      </c>
      <c r="AS342" s="57">
        <v>618.04441999999995</v>
      </c>
      <c r="AT342" s="57">
        <v>618.04441999999995</v>
      </c>
    </row>
    <row r="343" spans="1:46" x14ac:dyDescent="0.25">
      <c r="A343" s="65">
        <v>2021</v>
      </c>
      <c r="B343" s="65">
        <v>12</v>
      </c>
      <c r="C343" s="75">
        <v>15</v>
      </c>
      <c r="D343" s="64">
        <v>6</v>
      </c>
      <c r="E343" s="5">
        <v>618.04441999999995</v>
      </c>
      <c r="F343" s="57">
        <v>618.04441999999995</v>
      </c>
      <c r="G343" s="57">
        <v>618.04441999999995</v>
      </c>
      <c r="H343" s="57">
        <v>618.04441999999995</v>
      </c>
      <c r="I343" s="57">
        <v>618.04441999999995</v>
      </c>
      <c r="J343" s="57">
        <v>618.04441999999995</v>
      </c>
      <c r="K343" s="57">
        <v>618.04441999999995</v>
      </c>
      <c r="L343" s="57">
        <v>618.04441999999995</v>
      </c>
      <c r="M343" s="57">
        <v>618.04441999999995</v>
      </c>
      <c r="N343" s="57">
        <v>618.04441999999995</v>
      </c>
      <c r="O343" s="57">
        <v>618.04441999999995</v>
      </c>
      <c r="P343" s="57">
        <v>618.04441999999995</v>
      </c>
      <c r="Q343" s="57">
        <v>618.04441999999995</v>
      </c>
      <c r="R343" s="57">
        <v>618.04441999999995</v>
      </c>
      <c r="S343" s="57">
        <v>618.04441999999995</v>
      </c>
      <c r="T343" s="57">
        <v>618.04441999999995</v>
      </c>
      <c r="U343" s="57">
        <v>618.04441999999995</v>
      </c>
      <c r="V343" s="57">
        <v>618.04441999999995</v>
      </c>
      <c r="W343" s="57">
        <v>618.04441999999995</v>
      </c>
      <c r="X343" s="57">
        <v>618.04441999999995</v>
      </c>
      <c r="Y343" s="57">
        <v>618.04441999999995</v>
      </c>
      <c r="Z343" s="57">
        <v>618.04441999999995</v>
      </c>
      <c r="AA343" s="57">
        <v>618.04441999999995</v>
      </c>
      <c r="AB343" s="57">
        <v>618.04441999999995</v>
      </c>
      <c r="AC343" s="57">
        <v>618.04441999999995</v>
      </c>
      <c r="AD343" s="57">
        <v>618.04441999999995</v>
      </c>
      <c r="AE343" s="57">
        <v>618.04441999999995</v>
      </c>
      <c r="AF343" s="57">
        <v>618.04441999999995</v>
      </c>
      <c r="AG343" s="57">
        <v>618.04441999999995</v>
      </c>
      <c r="AH343" s="57">
        <v>618.04441999999995</v>
      </c>
      <c r="AI343" s="57">
        <v>618.04441999999995</v>
      </c>
      <c r="AJ343" s="57">
        <v>618.04441999999995</v>
      </c>
      <c r="AK343" s="57">
        <v>618.04441999999995</v>
      </c>
      <c r="AL343" s="57">
        <v>618.04441999999995</v>
      </c>
      <c r="AM343" s="57">
        <v>618.04441999999995</v>
      </c>
      <c r="AN343" s="57">
        <v>618.04441999999995</v>
      </c>
      <c r="AO343" s="57">
        <v>618.04441999999995</v>
      </c>
      <c r="AP343" s="57">
        <v>618.04441999999995</v>
      </c>
      <c r="AQ343" s="57">
        <v>618.04441999999995</v>
      </c>
      <c r="AR343" s="57">
        <v>618.04441999999995</v>
      </c>
      <c r="AS343" s="57">
        <v>618.04441999999995</v>
      </c>
      <c r="AT343" s="57">
        <v>618.04441999999995</v>
      </c>
    </row>
    <row r="344" spans="1:46" x14ac:dyDescent="0.25">
      <c r="A344" s="65">
        <v>2021</v>
      </c>
      <c r="B344" s="65">
        <v>12</v>
      </c>
      <c r="C344" s="75">
        <v>15</v>
      </c>
      <c r="D344" s="64">
        <v>7</v>
      </c>
      <c r="E344" s="5">
        <v>618.04441999999995</v>
      </c>
      <c r="F344" s="57">
        <v>618.04441999999995</v>
      </c>
      <c r="G344" s="57">
        <v>618.04441999999995</v>
      </c>
      <c r="H344" s="57">
        <v>618.04441999999995</v>
      </c>
      <c r="I344" s="57">
        <v>618.04441999999995</v>
      </c>
      <c r="J344" s="57">
        <v>618.04441999999995</v>
      </c>
      <c r="K344" s="57">
        <v>618.04441999999995</v>
      </c>
      <c r="L344" s="57">
        <v>618.04441999999995</v>
      </c>
      <c r="M344" s="57">
        <v>618.04441999999995</v>
      </c>
      <c r="N344" s="57">
        <v>618.04441999999995</v>
      </c>
      <c r="O344" s="57">
        <v>618.04441999999995</v>
      </c>
      <c r="P344" s="57">
        <v>618.04441999999995</v>
      </c>
      <c r="Q344" s="57">
        <v>618.04441999999995</v>
      </c>
      <c r="R344" s="57">
        <v>618.04441999999995</v>
      </c>
      <c r="S344" s="57">
        <v>618.04441999999995</v>
      </c>
      <c r="T344" s="57">
        <v>618.04441999999995</v>
      </c>
      <c r="U344" s="57">
        <v>618.04441999999995</v>
      </c>
      <c r="V344" s="57">
        <v>618.04441999999995</v>
      </c>
      <c r="W344" s="57">
        <v>618.04441999999995</v>
      </c>
      <c r="X344" s="57">
        <v>618.04441999999995</v>
      </c>
      <c r="Y344" s="57">
        <v>618.04441999999995</v>
      </c>
      <c r="Z344" s="57">
        <v>618.04441999999995</v>
      </c>
      <c r="AA344" s="57">
        <v>618.04441999999995</v>
      </c>
      <c r="AB344" s="57">
        <v>618.04441999999995</v>
      </c>
      <c r="AC344" s="57">
        <v>618.04441999999995</v>
      </c>
      <c r="AD344" s="57">
        <v>618.04441999999995</v>
      </c>
      <c r="AE344" s="57">
        <v>618.04441999999995</v>
      </c>
      <c r="AF344" s="57">
        <v>618.04441999999995</v>
      </c>
      <c r="AG344" s="57">
        <v>618.04441999999995</v>
      </c>
      <c r="AH344" s="57">
        <v>618.04441999999995</v>
      </c>
      <c r="AI344" s="57">
        <v>618.04441999999995</v>
      </c>
      <c r="AJ344" s="57">
        <v>618.04441999999995</v>
      </c>
      <c r="AK344" s="57">
        <v>618.04441999999995</v>
      </c>
      <c r="AL344" s="57">
        <v>618.04441999999995</v>
      </c>
      <c r="AM344" s="57">
        <v>618.04441999999995</v>
      </c>
      <c r="AN344" s="57">
        <v>618.04441999999995</v>
      </c>
      <c r="AO344" s="57">
        <v>618.04441999999995</v>
      </c>
      <c r="AP344" s="57">
        <v>618.04441999999995</v>
      </c>
      <c r="AQ344" s="57">
        <v>618.04441999999995</v>
      </c>
      <c r="AR344" s="57">
        <v>618.04441999999995</v>
      </c>
      <c r="AS344" s="57">
        <v>618.04441999999995</v>
      </c>
      <c r="AT344" s="57">
        <v>618.04441999999995</v>
      </c>
    </row>
    <row r="345" spans="1:46" x14ac:dyDescent="0.25">
      <c r="A345" s="65">
        <v>2021</v>
      </c>
      <c r="B345" s="65">
        <v>12</v>
      </c>
      <c r="C345" s="75">
        <v>15</v>
      </c>
      <c r="D345" s="64">
        <v>8</v>
      </c>
      <c r="E345" s="5">
        <v>618.04441999999995</v>
      </c>
      <c r="F345" s="57">
        <v>618.04441999999995</v>
      </c>
      <c r="G345" s="57">
        <v>618.04441999999995</v>
      </c>
      <c r="H345" s="57">
        <v>618.04441999999995</v>
      </c>
      <c r="I345" s="57">
        <v>618.04441999999995</v>
      </c>
      <c r="J345" s="57">
        <v>618.04441999999995</v>
      </c>
      <c r="K345" s="57">
        <v>618.04441999999995</v>
      </c>
      <c r="L345" s="57">
        <v>618.04441999999995</v>
      </c>
      <c r="M345" s="57">
        <v>618.04441999999995</v>
      </c>
      <c r="N345" s="57">
        <v>618.04441999999995</v>
      </c>
      <c r="O345" s="57">
        <v>618.04441999999995</v>
      </c>
      <c r="P345" s="57">
        <v>618.04441999999995</v>
      </c>
      <c r="Q345" s="57">
        <v>618.04441999999995</v>
      </c>
      <c r="R345" s="57">
        <v>618.04441999999995</v>
      </c>
      <c r="S345" s="57">
        <v>618.04441999999995</v>
      </c>
      <c r="T345" s="57">
        <v>618.04441999999995</v>
      </c>
      <c r="U345" s="57">
        <v>618.04441999999995</v>
      </c>
      <c r="V345" s="57">
        <v>618.04441999999995</v>
      </c>
      <c r="W345" s="57">
        <v>618.04441999999995</v>
      </c>
      <c r="X345" s="57">
        <v>618.04441999999995</v>
      </c>
      <c r="Y345" s="57">
        <v>618.04441999999995</v>
      </c>
      <c r="Z345" s="57">
        <v>618.04441999999995</v>
      </c>
      <c r="AA345" s="57">
        <v>618.04441999999995</v>
      </c>
      <c r="AB345" s="57">
        <v>618.04441999999995</v>
      </c>
      <c r="AC345" s="57">
        <v>618.04441999999995</v>
      </c>
      <c r="AD345" s="57">
        <v>618.04441999999995</v>
      </c>
      <c r="AE345" s="57">
        <v>618.04441999999995</v>
      </c>
      <c r="AF345" s="57">
        <v>618.04441999999995</v>
      </c>
      <c r="AG345" s="57">
        <v>618.04441999999995</v>
      </c>
      <c r="AH345" s="57">
        <v>618.04441999999995</v>
      </c>
      <c r="AI345" s="57">
        <v>618.04441999999995</v>
      </c>
      <c r="AJ345" s="57">
        <v>618.04441999999995</v>
      </c>
      <c r="AK345" s="57">
        <v>618.04441999999995</v>
      </c>
      <c r="AL345" s="57">
        <v>618.04441999999995</v>
      </c>
      <c r="AM345" s="57">
        <v>618.04441999999995</v>
      </c>
      <c r="AN345" s="57">
        <v>618.04441999999995</v>
      </c>
      <c r="AO345" s="57">
        <v>618.04441999999995</v>
      </c>
      <c r="AP345" s="57">
        <v>618.04441999999995</v>
      </c>
      <c r="AQ345" s="57">
        <v>618.04441999999995</v>
      </c>
      <c r="AR345" s="57">
        <v>618.04441999999995</v>
      </c>
      <c r="AS345" s="57">
        <v>618.04441999999995</v>
      </c>
      <c r="AT345" s="57">
        <v>618.04441999999995</v>
      </c>
    </row>
    <row r="346" spans="1:46" x14ac:dyDescent="0.25">
      <c r="A346" s="65">
        <v>2021</v>
      </c>
      <c r="B346" s="65">
        <v>12</v>
      </c>
      <c r="C346" s="75">
        <v>15</v>
      </c>
      <c r="D346" s="64">
        <v>9</v>
      </c>
      <c r="E346" s="5">
        <v>618.04441999999995</v>
      </c>
      <c r="F346" s="57">
        <v>618.04441999999995</v>
      </c>
      <c r="G346" s="57">
        <v>618.04441999999995</v>
      </c>
      <c r="H346" s="57">
        <v>618.04441999999995</v>
      </c>
      <c r="I346" s="57">
        <v>618.04441999999995</v>
      </c>
      <c r="J346" s="57">
        <v>618.04441999999995</v>
      </c>
      <c r="K346" s="57">
        <v>618.04441999999995</v>
      </c>
      <c r="L346" s="57">
        <v>618.04441999999995</v>
      </c>
      <c r="M346" s="57">
        <v>618.04441999999995</v>
      </c>
      <c r="N346" s="57">
        <v>618.04441999999995</v>
      </c>
      <c r="O346" s="57">
        <v>618.04441999999995</v>
      </c>
      <c r="P346" s="57">
        <v>618.04441999999995</v>
      </c>
      <c r="Q346" s="57">
        <v>618.04441999999995</v>
      </c>
      <c r="R346" s="57">
        <v>618.04441999999995</v>
      </c>
      <c r="S346" s="57">
        <v>618.04441999999995</v>
      </c>
      <c r="T346" s="57">
        <v>618.04441999999995</v>
      </c>
      <c r="U346" s="57">
        <v>618.04441999999995</v>
      </c>
      <c r="V346" s="57">
        <v>618.04441999999995</v>
      </c>
      <c r="W346" s="57">
        <v>618.04441999999995</v>
      </c>
      <c r="X346" s="57">
        <v>618.04441999999995</v>
      </c>
      <c r="Y346" s="57">
        <v>618.04441999999995</v>
      </c>
      <c r="Z346" s="57">
        <v>618.04441999999995</v>
      </c>
      <c r="AA346" s="57">
        <v>618.04441999999995</v>
      </c>
      <c r="AB346" s="57">
        <v>618.04441999999995</v>
      </c>
      <c r="AC346" s="57">
        <v>618.04441999999995</v>
      </c>
      <c r="AD346" s="57">
        <v>618.04441999999995</v>
      </c>
      <c r="AE346" s="57">
        <v>618.04441999999995</v>
      </c>
      <c r="AF346" s="57">
        <v>618.04441999999995</v>
      </c>
      <c r="AG346" s="57">
        <v>618.04441999999995</v>
      </c>
      <c r="AH346" s="57">
        <v>618.04441999999995</v>
      </c>
      <c r="AI346" s="57">
        <v>618.04441999999995</v>
      </c>
      <c r="AJ346" s="57">
        <v>618.04441999999995</v>
      </c>
      <c r="AK346" s="57">
        <v>618.04441999999995</v>
      </c>
      <c r="AL346" s="57">
        <v>618.04441999999995</v>
      </c>
      <c r="AM346" s="57">
        <v>618.04441999999995</v>
      </c>
      <c r="AN346" s="57">
        <v>618.04441999999995</v>
      </c>
      <c r="AO346" s="57">
        <v>618.04441999999995</v>
      </c>
      <c r="AP346" s="57">
        <v>618.04441999999995</v>
      </c>
      <c r="AQ346" s="57">
        <v>618.04441999999995</v>
      </c>
      <c r="AR346" s="57">
        <v>618.04441999999995</v>
      </c>
      <c r="AS346" s="57">
        <v>618.04441999999995</v>
      </c>
      <c r="AT346" s="57">
        <v>618.04441999999995</v>
      </c>
    </row>
    <row r="347" spans="1:46" x14ac:dyDescent="0.25">
      <c r="A347" s="65">
        <v>2021</v>
      </c>
      <c r="B347" s="65">
        <v>12</v>
      </c>
      <c r="C347" s="75">
        <v>15</v>
      </c>
      <c r="D347" s="64">
        <v>10</v>
      </c>
      <c r="E347" s="5">
        <v>618.04441999999995</v>
      </c>
      <c r="F347" s="57">
        <v>618.04441999999995</v>
      </c>
      <c r="G347" s="57">
        <v>618.04441999999995</v>
      </c>
      <c r="H347" s="57">
        <v>618.04441999999995</v>
      </c>
      <c r="I347" s="57">
        <v>618.04441999999995</v>
      </c>
      <c r="J347" s="57">
        <v>618.04441999999995</v>
      </c>
      <c r="K347" s="57">
        <v>618.04441999999995</v>
      </c>
      <c r="L347" s="57">
        <v>618.04441999999995</v>
      </c>
      <c r="M347" s="57">
        <v>618.04441999999995</v>
      </c>
      <c r="N347" s="57">
        <v>618.04441999999995</v>
      </c>
      <c r="O347" s="57">
        <v>618.04441999999995</v>
      </c>
      <c r="P347" s="57">
        <v>618.04441999999995</v>
      </c>
      <c r="Q347" s="57">
        <v>618.04441999999995</v>
      </c>
      <c r="R347" s="57">
        <v>618.04441999999995</v>
      </c>
      <c r="S347" s="57">
        <v>618.04441999999995</v>
      </c>
      <c r="T347" s="57">
        <v>618.04441999999995</v>
      </c>
      <c r="U347" s="57">
        <v>618.04441999999995</v>
      </c>
      <c r="V347" s="57">
        <v>618.04441999999995</v>
      </c>
      <c r="W347" s="57">
        <v>618.04441999999995</v>
      </c>
      <c r="X347" s="57">
        <v>618.04441999999995</v>
      </c>
      <c r="Y347" s="57">
        <v>618.04441999999995</v>
      </c>
      <c r="Z347" s="57">
        <v>618.04441999999995</v>
      </c>
      <c r="AA347" s="57">
        <v>618.04441999999995</v>
      </c>
      <c r="AB347" s="57">
        <v>618.04441999999995</v>
      </c>
      <c r="AC347" s="57">
        <v>618.04441999999995</v>
      </c>
      <c r="AD347" s="57">
        <v>618.04441999999995</v>
      </c>
      <c r="AE347" s="57">
        <v>618.04441999999995</v>
      </c>
      <c r="AF347" s="57">
        <v>618.04441999999995</v>
      </c>
      <c r="AG347" s="57">
        <v>618.04441999999995</v>
      </c>
      <c r="AH347" s="57">
        <v>618.04441999999995</v>
      </c>
      <c r="AI347" s="57">
        <v>618.04441999999995</v>
      </c>
      <c r="AJ347" s="57">
        <v>618.04441999999995</v>
      </c>
      <c r="AK347" s="57">
        <v>618.04441999999995</v>
      </c>
      <c r="AL347" s="57">
        <v>618.04441999999995</v>
      </c>
      <c r="AM347" s="57">
        <v>618.04441999999995</v>
      </c>
      <c r="AN347" s="57">
        <v>618.04441999999995</v>
      </c>
      <c r="AO347" s="57">
        <v>618.04441999999995</v>
      </c>
      <c r="AP347" s="57">
        <v>618.04441999999995</v>
      </c>
      <c r="AQ347" s="57">
        <v>618.04441999999995</v>
      </c>
      <c r="AR347" s="57">
        <v>618.04441999999995</v>
      </c>
      <c r="AS347" s="57">
        <v>618.04441999999995</v>
      </c>
      <c r="AT347" s="57">
        <v>618.04441999999995</v>
      </c>
    </row>
    <row r="348" spans="1:46" x14ac:dyDescent="0.25">
      <c r="A348" s="65">
        <v>2021</v>
      </c>
      <c r="B348" s="65">
        <v>12</v>
      </c>
      <c r="C348" s="75">
        <v>15</v>
      </c>
      <c r="D348" s="64">
        <v>11</v>
      </c>
      <c r="E348" s="5">
        <v>618.04441999999995</v>
      </c>
      <c r="F348" s="57">
        <v>618.04441999999995</v>
      </c>
      <c r="G348" s="57">
        <v>618.04441999999995</v>
      </c>
      <c r="H348" s="57">
        <v>618.04441999999995</v>
      </c>
      <c r="I348" s="57">
        <v>618.04441999999995</v>
      </c>
      <c r="J348" s="57">
        <v>618.04441999999995</v>
      </c>
      <c r="K348" s="57">
        <v>618.04441999999995</v>
      </c>
      <c r="L348" s="57">
        <v>618.04441999999995</v>
      </c>
      <c r="M348" s="57">
        <v>618.04441999999995</v>
      </c>
      <c r="N348" s="57">
        <v>618.04441999999995</v>
      </c>
      <c r="O348" s="57">
        <v>618.04441999999995</v>
      </c>
      <c r="P348" s="57">
        <v>618.04441999999995</v>
      </c>
      <c r="Q348" s="57">
        <v>618.04441999999995</v>
      </c>
      <c r="R348" s="57">
        <v>618.04441999999995</v>
      </c>
      <c r="S348" s="57">
        <v>618.04441999999995</v>
      </c>
      <c r="T348" s="57">
        <v>618.04441999999995</v>
      </c>
      <c r="U348" s="57">
        <v>618.04441999999995</v>
      </c>
      <c r="V348" s="57">
        <v>618.04441999999995</v>
      </c>
      <c r="W348" s="57">
        <v>618.04441999999995</v>
      </c>
      <c r="X348" s="57">
        <v>618.04441999999995</v>
      </c>
      <c r="Y348" s="57">
        <v>618.04441999999995</v>
      </c>
      <c r="Z348" s="57">
        <v>618.04441999999995</v>
      </c>
      <c r="AA348" s="57">
        <v>618.04441999999995</v>
      </c>
      <c r="AB348" s="57">
        <v>618.04441999999995</v>
      </c>
      <c r="AC348" s="57">
        <v>618.04441999999995</v>
      </c>
      <c r="AD348" s="57">
        <v>618.04441999999995</v>
      </c>
      <c r="AE348" s="57">
        <v>618.04441999999995</v>
      </c>
      <c r="AF348" s="57">
        <v>618.04441999999995</v>
      </c>
      <c r="AG348" s="57">
        <v>618.04441999999995</v>
      </c>
      <c r="AH348" s="57">
        <v>618.04441999999995</v>
      </c>
      <c r="AI348" s="57">
        <v>618.04441999999995</v>
      </c>
      <c r="AJ348" s="57">
        <v>618.04441999999995</v>
      </c>
      <c r="AK348" s="57">
        <v>618.04441999999995</v>
      </c>
      <c r="AL348" s="57">
        <v>618.04441999999995</v>
      </c>
      <c r="AM348" s="57">
        <v>618.04441999999995</v>
      </c>
      <c r="AN348" s="57">
        <v>618.04441999999995</v>
      </c>
      <c r="AO348" s="57">
        <v>618.04441999999995</v>
      </c>
      <c r="AP348" s="57">
        <v>618.04441999999995</v>
      </c>
      <c r="AQ348" s="57">
        <v>618.04441999999995</v>
      </c>
      <c r="AR348" s="57">
        <v>618.04441999999995</v>
      </c>
      <c r="AS348" s="57">
        <v>618.04441999999995</v>
      </c>
      <c r="AT348" s="57">
        <v>618.04441999999995</v>
      </c>
    </row>
    <row r="349" spans="1:46" x14ac:dyDescent="0.25">
      <c r="A349" s="65">
        <v>2021</v>
      </c>
      <c r="B349" s="65">
        <v>12</v>
      </c>
      <c r="C349" s="75">
        <v>15</v>
      </c>
      <c r="D349" s="64">
        <v>12</v>
      </c>
      <c r="E349" s="5">
        <v>618.04441999999995</v>
      </c>
      <c r="F349" s="57">
        <v>618.04441999999995</v>
      </c>
      <c r="G349" s="57">
        <v>618.04441999999995</v>
      </c>
      <c r="H349" s="57">
        <v>618.04441999999995</v>
      </c>
      <c r="I349" s="57">
        <v>618.04441999999995</v>
      </c>
      <c r="J349" s="57">
        <v>618.04441999999995</v>
      </c>
      <c r="K349" s="57">
        <v>618.04441999999995</v>
      </c>
      <c r="L349" s="57">
        <v>618.04441999999995</v>
      </c>
      <c r="M349" s="57">
        <v>618.04441999999995</v>
      </c>
      <c r="N349" s="57">
        <v>618.04441999999995</v>
      </c>
      <c r="O349" s="57">
        <v>618.04441999999995</v>
      </c>
      <c r="P349" s="57">
        <v>618.04441999999995</v>
      </c>
      <c r="Q349" s="57">
        <v>618.04441999999995</v>
      </c>
      <c r="R349" s="57">
        <v>618.04441999999995</v>
      </c>
      <c r="S349" s="57">
        <v>618.04441999999995</v>
      </c>
      <c r="T349" s="57">
        <v>618.04441999999995</v>
      </c>
      <c r="U349" s="57">
        <v>618.04441999999995</v>
      </c>
      <c r="V349" s="57">
        <v>618.04441999999995</v>
      </c>
      <c r="W349" s="57">
        <v>618.04441999999995</v>
      </c>
      <c r="X349" s="57">
        <v>618.04441999999995</v>
      </c>
      <c r="Y349" s="57">
        <v>618.04441999999995</v>
      </c>
      <c r="Z349" s="57">
        <v>618.04441999999995</v>
      </c>
      <c r="AA349" s="57">
        <v>618.04441999999995</v>
      </c>
      <c r="AB349" s="57">
        <v>618.04441999999995</v>
      </c>
      <c r="AC349" s="57">
        <v>618.04441999999995</v>
      </c>
      <c r="AD349" s="57">
        <v>618.04441999999995</v>
      </c>
      <c r="AE349" s="57">
        <v>618.04441999999995</v>
      </c>
      <c r="AF349" s="57">
        <v>618.04441999999995</v>
      </c>
      <c r="AG349" s="57">
        <v>618.04441999999995</v>
      </c>
      <c r="AH349" s="57">
        <v>618.04441999999995</v>
      </c>
      <c r="AI349" s="57">
        <v>618.04441999999995</v>
      </c>
      <c r="AJ349" s="57">
        <v>618.04441999999995</v>
      </c>
      <c r="AK349" s="57">
        <v>618.04441999999995</v>
      </c>
      <c r="AL349" s="57">
        <v>618.04441999999995</v>
      </c>
      <c r="AM349" s="57">
        <v>618.04441999999995</v>
      </c>
      <c r="AN349" s="57">
        <v>618.04441999999995</v>
      </c>
      <c r="AO349" s="57">
        <v>618.04441999999995</v>
      </c>
      <c r="AP349" s="57">
        <v>618.04441999999995</v>
      </c>
      <c r="AQ349" s="57">
        <v>618.04441999999995</v>
      </c>
      <c r="AR349" s="57">
        <v>618.04441999999995</v>
      </c>
      <c r="AS349" s="57">
        <v>618.04441999999995</v>
      </c>
      <c r="AT349" s="57">
        <v>618.04441999999995</v>
      </c>
    </row>
    <row r="350" spans="1:46" x14ac:dyDescent="0.25">
      <c r="A350" s="65">
        <v>2021</v>
      </c>
      <c r="B350" s="65">
        <v>12</v>
      </c>
      <c r="C350" s="75">
        <v>15</v>
      </c>
      <c r="D350" s="64">
        <v>13</v>
      </c>
      <c r="E350" s="5">
        <v>618.04441999999995</v>
      </c>
      <c r="F350" s="57">
        <v>618.04441999999995</v>
      </c>
      <c r="G350" s="57">
        <v>618.04441999999995</v>
      </c>
      <c r="H350" s="57">
        <v>618.04441999999995</v>
      </c>
      <c r="I350" s="57">
        <v>618.04441999999995</v>
      </c>
      <c r="J350" s="57">
        <v>618.04441999999995</v>
      </c>
      <c r="K350" s="57">
        <v>618.04441999999995</v>
      </c>
      <c r="L350" s="57">
        <v>618.04441999999995</v>
      </c>
      <c r="M350" s="57">
        <v>618.04441999999995</v>
      </c>
      <c r="N350" s="57">
        <v>618.04441999999995</v>
      </c>
      <c r="O350" s="57">
        <v>618.04441999999995</v>
      </c>
      <c r="P350" s="57">
        <v>618.04441999999995</v>
      </c>
      <c r="Q350" s="57">
        <v>618.04441999999995</v>
      </c>
      <c r="R350" s="57">
        <v>618.04441999999995</v>
      </c>
      <c r="S350" s="57">
        <v>618.04441999999995</v>
      </c>
      <c r="T350" s="57">
        <v>618.04441999999995</v>
      </c>
      <c r="U350" s="57">
        <v>618.04441999999995</v>
      </c>
      <c r="V350" s="57">
        <v>618.04441999999995</v>
      </c>
      <c r="W350" s="57">
        <v>618.04441999999995</v>
      </c>
      <c r="X350" s="57">
        <v>618.04441999999995</v>
      </c>
      <c r="Y350" s="57">
        <v>618.04441999999995</v>
      </c>
      <c r="Z350" s="57">
        <v>618.04441999999995</v>
      </c>
      <c r="AA350" s="57">
        <v>618.04441999999995</v>
      </c>
      <c r="AB350" s="57">
        <v>618.04441999999995</v>
      </c>
      <c r="AC350" s="57">
        <v>618.04441999999995</v>
      </c>
      <c r="AD350" s="57">
        <v>618.04441999999995</v>
      </c>
      <c r="AE350" s="57">
        <v>618.04441999999995</v>
      </c>
      <c r="AF350" s="57">
        <v>618.04441999999995</v>
      </c>
      <c r="AG350" s="57">
        <v>618.04441999999995</v>
      </c>
      <c r="AH350" s="57">
        <v>618.04441999999995</v>
      </c>
      <c r="AI350" s="57">
        <v>618.04441999999995</v>
      </c>
      <c r="AJ350" s="57">
        <v>618.04441999999995</v>
      </c>
      <c r="AK350" s="57">
        <v>618.04441999999995</v>
      </c>
      <c r="AL350" s="57">
        <v>618.04441999999995</v>
      </c>
      <c r="AM350" s="57">
        <v>618.04441999999995</v>
      </c>
      <c r="AN350" s="57">
        <v>618.04441999999995</v>
      </c>
      <c r="AO350" s="57">
        <v>618.04441999999995</v>
      </c>
      <c r="AP350" s="57">
        <v>618.04441999999995</v>
      </c>
      <c r="AQ350" s="57">
        <v>618.04441999999995</v>
      </c>
      <c r="AR350" s="57">
        <v>618.04441999999995</v>
      </c>
      <c r="AS350" s="57">
        <v>618.04441999999995</v>
      </c>
      <c r="AT350" s="57">
        <v>618.04441999999995</v>
      </c>
    </row>
    <row r="351" spans="1:46" x14ac:dyDescent="0.25">
      <c r="A351" s="65">
        <v>2021</v>
      </c>
      <c r="B351" s="65">
        <v>12</v>
      </c>
      <c r="C351" s="75">
        <v>15</v>
      </c>
      <c r="D351" s="64">
        <v>14</v>
      </c>
      <c r="E351" s="5">
        <v>618.04441999999995</v>
      </c>
      <c r="F351" s="57">
        <v>618.04441999999995</v>
      </c>
      <c r="G351" s="57">
        <v>618.04441999999995</v>
      </c>
      <c r="H351" s="57">
        <v>618.04441999999995</v>
      </c>
      <c r="I351" s="57">
        <v>618.04441999999995</v>
      </c>
      <c r="J351" s="57">
        <v>618.04441999999995</v>
      </c>
      <c r="K351" s="57">
        <v>618.04441999999995</v>
      </c>
      <c r="L351" s="57">
        <v>618.04441999999995</v>
      </c>
      <c r="M351" s="57">
        <v>618.04441999999995</v>
      </c>
      <c r="N351" s="57">
        <v>618.04441999999995</v>
      </c>
      <c r="O351" s="57">
        <v>618.04441999999995</v>
      </c>
      <c r="P351" s="57">
        <v>618.04441999999995</v>
      </c>
      <c r="Q351" s="57">
        <v>618.04441999999995</v>
      </c>
      <c r="R351" s="57">
        <v>618.04441999999995</v>
      </c>
      <c r="S351" s="57">
        <v>618.04441999999995</v>
      </c>
      <c r="T351" s="57">
        <v>618.04441999999995</v>
      </c>
      <c r="U351" s="57">
        <v>618.04441999999995</v>
      </c>
      <c r="V351" s="57">
        <v>618.04441999999995</v>
      </c>
      <c r="W351" s="57">
        <v>618.04441999999995</v>
      </c>
      <c r="X351" s="57">
        <v>618.04441999999995</v>
      </c>
      <c r="Y351" s="57">
        <v>618.04441999999995</v>
      </c>
      <c r="Z351" s="57">
        <v>618.04441999999995</v>
      </c>
      <c r="AA351" s="57">
        <v>618.04441999999995</v>
      </c>
      <c r="AB351" s="57">
        <v>618.04441999999995</v>
      </c>
      <c r="AC351" s="57">
        <v>618.04441999999995</v>
      </c>
      <c r="AD351" s="57">
        <v>618.04441999999995</v>
      </c>
      <c r="AE351" s="57">
        <v>618.04441999999995</v>
      </c>
      <c r="AF351" s="57">
        <v>618.04441999999995</v>
      </c>
      <c r="AG351" s="57">
        <v>618.04441999999995</v>
      </c>
      <c r="AH351" s="57">
        <v>618.04441999999995</v>
      </c>
      <c r="AI351" s="57">
        <v>618.04441999999995</v>
      </c>
      <c r="AJ351" s="57">
        <v>618.04441999999995</v>
      </c>
      <c r="AK351" s="57">
        <v>618.04441999999995</v>
      </c>
      <c r="AL351" s="57">
        <v>618.04441999999995</v>
      </c>
      <c r="AM351" s="57">
        <v>618.04441999999995</v>
      </c>
      <c r="AN351" s="57">
        <v>618.04441999999995</v>
      </c>
      <c r="AO351" s="57">
        <v>618.04441999999995</v>
      </c>
      <c r="AP351" s="57">
        <v>618.04441999999995</v>
      </c>
      <c r="AQ351" s="57">
        <v>618.04441999999995</v>
      </c>
      <c r="AR351" s="57">
        <v>618.04441999999995</v>
      </c>
      <c r="AS351" s="57">
        <v>618.04441999999995</v>
      </c>
      <c r="AT351" s="57">
        <v>618.04441999999995</v>
      </c>
    </row>
    <row r="352" spans="1:46" x14ac:dyDescent="0.25">
      <c r="A352" s="65">
        <v>2021</v>
      </c>
      <c r="B352" s="65">
        <v>12</v>
      </c>
      <c r="C352" s="75">
        <v>15</v>
      </c>
      <c r="D352" s="64">
        <v>15</v>
      </c>
      <c r="E352" s="5">
        <v>618.04441999999995</v>
      </c>
      <c r="F352" s="57">
        <v>618.04441999999995</v>
      </c>
      <c r="G352" s="57">
        <v>618.04441999999995</v>
      </c>
      <c r="H352" s="57">
        <v>618.04441999999995</v>
      </c>
      <c r="I352" s="57">
        <v>618.04441999999995</v>
      </c>
      <c r="J352" s="57">
        <v>618.04441999999995</v>
      </c>
      <c r="K352" s="57">
        <v>618.04441999999995</v>
      </c>
      <c r="L352" s="57">
        <v>618.04441999999995</v>
      </c>
      <c r="M352" s="57">
        <v>618.04441999999995</v>
      </c>
      <c r="N352" s="57">
        <v>618.04441999999995</v>
      </c>
      <c r="O352" s="57">
        <v>618.04441999999995</v>
      </c>
      <c r="P352" s="57">
        <v>618.04441999999995</v>
      </c>
      <c r="Q352" s="57">
        <v>618.04441999999995</v>
      </c>
      <c r="R352" s="57">
        <v>618.04441999999995</v>
      </c>
      <c r="S352" s="57">
        <v>618.04441999999995</v>
      </c>
      <c r="T352" s="57">
        <v>618.04441999999995</v>
      </c>
      <c r="U352" s="57">
        <v>618.04441999999995</v>
      </c>
      <c r="V352" s="57">
        <v>618.04441999999995</v>
      </c>
      <c r="W352" s="57">
        <v>618.04441999999995</v>
      </c>
      <c r="X352" s="57">
        <v>618.04441999999995</v>
      </c>
      <c r="Y352" s="57">
        <v>618.04441999999995</v>
      </c>
      <c r="Z352" s="57">
        <v>618.04441999999995</v>
      </c>
      <c r="AA352" s="57">
        <v>618.04441999999995</v>
      </c>
      <c r="AB352" s="57">
        <v>618.04441999999995</v>
      </c>
      <c r="AC352" s="57">
        <v>618.04441999999995</v>
      </c>
      <c r="AD352" s="57">
        <v>618.04441999999995</v>
      </c>
      <c r="AE352" s="57">
        <v>618.04441999999995</v>
      </c>
      <c r="AF352" s="57">
        <v>618.04441999999995</v>
      </c>
      <c r="AG352" s="57">
        <v>618.04441999999995</v>
      </c>
      <c r="AH352" s="57">
        <v>618.04441999999995</v>
      </c>
      <c r="AI352" s="57">
        <v>618.04441999999995</v>
      </c>
      <c r="AJ352" s="57">
        <v>618.04441999999995</v>
      </c>
      <c r="AK352" s="57">
        <v>618.04441999999995</v>
      </c>
      <c r="AL352" s="57">
        <v>618.04441999999995</v>
      </c>
      <c r="AM352" s="57">
        <v>618.04441999999995</v>
      </c>
      <c r="AN352" s="57">
        <v>618.04441999999995</v>
      </c>
      <c r="AO352" s="57">
        <v>618.04441999999995</v>
      </c>
      <c r="AP352" s="57">
        <v>618.04441999999995</v>
      </c>
      <c r="AQ352" s="57">
        <v>618.04441999999995</v>
      </c>
      <c r="AR352" s="57">
        <v>618.04441999999995</v>
      </c>
      <c r="AS352" s="57">
        <v>618.04441999999995</v>
      </c>
      <c r="AT352" s="57">
        <v>618.04441999999995</v>
      </c>
    </row>
    <row r="353" spans="1:46" x14ac:dyDescent="0.25">
      <c r="A353" s="65">
        <v>2021</v>
      </c>
      <c r="B353" s="65">
        <v>12</v>
      </c>
      <c r="C353" s="75">
        <v>15</v>
      </c>
      <c r="D353" s="64">
        <v>16</v>
      </c>
      <c r="E353" s="5">
        <v>618.04441999999995</v>
      </c>
      <c r="F353" s="57">
        <v>618.04441999999995</v>
      </c>
      <c r="G353" s="57">
        <v>618.04441999999995</v>
      </c>
      <c r="H353" s="57">
        <v>618.04441999999995</v>
      </c>
      <c r="I353" s="57">
        <v>618.04441999999995</v>
      </c>
      <c r="J353" s="57">
        <v>618.04441999999995</v>
      </c>
      <c r="K353" s="57">
        <v>618.04441999999995</v>
      </c>
      <c r="L353" s="57">
        <v>618.04441999999995</v>
      </c>
      <c r="M353" s="57">
        <v>618.04441999999995</v>
      </c>
      <c r="N353" s="57">
        <v>618.04441999999995</v>
      </c>
      <c r="O353" s="57">
        <v>618.04441999999995</v>
      </c>
      <c r="P353" s="57">
        <v>618.04441999999995</v>
      </c>
      <c r="Q353" s="57">
        <v>618.04441999999995</v>
      </c>
      <c r="R353" s="57">
        <v>618.04441999999995</v>
      </c>
      <c r="S353" s="57">
        <v>618.04441999999995</v>
      </c>
      <c r="T353" s="57">
        <v>618.04441999999995</v>
      </c>
      <c r="U353" s="57">
        <v>618.04441999999995</v>
      </c>
      <c r="V353" s="57">
        <v>618.04441999999995</v>
      </c>
      <c r="W353" s="57">
        <v>618.04441999999995</v>
      </c>
      <c r="X353" s="57">
        <v>618.04441999999995</v>
      </c>
      <c r="Y353" s="57">
        <v>618.04441999999995</v>
      </c>
      <c r="Z353" s="57">
        <v>618.04441999999995</v>
      </c>
      <c r="AA353" s="57">
        <v>618.04441999999995</v>
      </c>
      <c r="AB353" s="57">
        <v>618.04441999999995</v>
      </c>
      <c r="AC353" s="57">
        <v>618.04441999999995</v>
      </c>
      <c r="AD353" s="57">
        <v>618.04441999999995</v>
      </c>
      <c r="AE353" s="57">
        <v>618.04441999999995</v>
      </c>
      <c r="AF353" s="57">
        <v>618.04441999999995</v>
      </c>
      <c r="AG353" s="57">
        <v>618.04441999999995</v>
      </c>
      <c r="AH353" s="57">
        <v>618.04441999999995</v>
      </c>
      <c r="AI353" s="57">
        <v>618.04441999999995</v>
      </c>
      <c r="AJ353" s="57">
        <v>618.04441999999995</v>
      </c>
      <c r="AK353" s="57">
        <v>618.04441999999995</v>
      </c>
      <c r="AL353" s="57">
        <v>618.04441999999995</v>
      </c>
      <c r="AM353" s="57">
        <v>618.04441999999995</v>
      </c>
      <c r="AN353" s="57">
        <v>618.04441999999995</v>
      </c>
      <c r="AO353" s="57">
        <v>618.04441999999995</v>
      </c>
      <c r="AP353" s="57">
        <v>618.04441999999995</v>
      </c>
      <c r="AQ353" s="57">
        <v>618.04441999999995</v>
      </c>
      <c r="AR353" s="57">
        <v>618.04441999999995</v>
      </c>
      <c r="AS353" s="57">
        <v>618.04441999999995</v>
      </c>
      <c r="AT353" s="57">
        <v>618.04441999999995</v>
      </c>
    </row>
    <row r="354" spans="1:46" x14ac:dyDescent="0.25">
      <c r="A354" s="65">
        <v>2021</v>
      </c>
      <c r="B354" s="65">
        <v>12</v>
      </c>
      <c r="C354" s="75">
        <v>15</v>
      </c>
      <c r="D354" s="64">
        <v>17</v>
      </c>
      <c r="E354" s="5">
        <v>618.04441999999995</v>
      </c>
      <c r="F354" s="57">
        <v>618.04441999999995</v>
      </c>
      <c r="G354" s="57">
        <v>618.04441999999995</v>
      </c>
      <c r="H354" s="57">
        <v>618.04441999999995</v>
      </c>
      <c r="I354" s="57">
        <v>618.04441999999995</v>
      </c>
      <c r="J354" s="57">
        <v>618.04441999999995</v>
      </c>
      <c r="K354" s="57">
        <v>618.04441999999995</v>
      </c>
      <c r="L354" s="57">
        <v>618.04441999999995</v>
      </c>
      <c r="M354" s="57">
        <v>618.04441999999995</v>
      </c>
      <c r="N354" s="57">
        <v>618.04441999999995</v>
      </c>
      <c r="O354" s="57">
        <v>618.04441999999995</v>
      </c>
      <c r="P354" s="57">
        <v>618.04441999999995</v>
      </c>
      <c r="Q354" s="57">
        <v>618.04441999999995</v>
      </c>
      <c r="R354" s="57">
        <v>618.04441999999995</v>
      </c>
      <c r="S354" s="57">
        <v>618.04441999999995</v>
      </c>
      <c r="T354" s="57">
        <v>618.04441999999995</v>
      </c>
      <c r="U354" s="57">
        <v>618.04441999999995</v>
      </c>
      <c r="V354" s="57">
        <v>618.04441999999995</v>
      </c>
      <c r="W354" s="57">
        <v>618.04441999999995</v>
      </c>
      <c r="X354" s="57">
        <v>618.04441999999995</v>
      </c>
      <c r="Y354" s="57">
        <v>618.04441999999995</v>
      </c>
      <c r="Z354" s="57">
        <v>618.04441999999995</v>
      </c>
      <c r="AA354" s="57">
        <v>618.04441999999995</v>
      </c>
      <c r="AB354" s="57">
        <v>618.04441999999995</v>
      </c>
      <c r="AC354" s="57">
        <v>618.04441999999995</v>
      </c>
      <c r="AD354" s="57">
        <v>618.04441999999995</v>
      </c>
      <c r="AE354" s="57">
        <v>618.04441999999995</v>
      </c>
      <c r="AF354" s="57">
        <v>618.04441999999995</v>
      </c>
      <c r="AG354" s="57">
        <v>618.04441999999995</v>
      </c>
      <c r="AH354" s="57">
        <v>618.04441999999995</v>
      </c>
      <c r="AI354" s="57">
        <v>618.04441999999995</v>
      </c>
      <c r="AJ354" s="57">
        <v>618.04441999999995</v>
      </c>
      <c r="AK354" s="57">
        <v>618.04441999999995</v>
      </c>
      <c r="AL354" s="57">
        <v>618.04441999999995</v>
      </c>
      <c r="AM354" s="57">
        <v>618.04441999999995</v>
      </c>
      <c r="AN354" s="57">
        <v>618.04441999999995</v>
      </c>
      <c r="AO354" s="57">
        <v>618.04441999999995</v>
      </c>
      <c r="AP354" s="57">
        <v>618.04441999999995</v>
      </c>
      <c r="AQ354" s="57">
        <v>618.04441999999995</v>
      </c>
      <c r="AR354" s="57">
        <v>618.04441999999995</v>
      </c>
      <c r="AS354" s="57">
        <v>618.04441999999995</v>
      </c>
      <c r="AT354" s="57">
        <v>618.04441999999995</v>
      </c>
    </row>
    <row r="355" spans="1:46" x14ac:dyDescent="0.25">
      <c r="A355" s="65">
        <v>2021</v>
      </c>
      <c r="B355" s="65">
        <v>12</v>
      </c>
      <c r="C355" s="75">
        <v>15</v>
      </c>
      <c r="D355" s="64">
        <v>18</v>
      </c>
      <c r="E355" s="5">
        <v>618.04441999999995</v>
      </c>
      <c r="F355" s="57">
        <v>618.04441999999995</v>
      </c>
      <c r="G355" s="57">
        <v>618.04441999999995</v>
      </c>
      <c r="H355" s="57">
        <v>618.04441999999995</v>
      </c>
      <c r="I355" s="57">
        <v>618.04441999999995</v>
      </c>
      <c r="J355" s="57">
        <v>618.04441999999995</v>
      </c>
      <c r="K355" s="57">
        <v>618.04441999999995</v>
      </c>
      <c r="L355" s="57">
        <v>618.04441999999995</v>
      </c>
      <c r="M355" s="57">
        <v>618.04441999999995</v>
      </c>
      <c r="N355" s="57">
        <v>618.04441999999995</v>
      </c>
      <c r="O355" s="57">
        <v>618.04441999999995</v>
      </c>
      <c r="P355" s="57">
        <v>618.04441999999995</v>
      </c>
      <c r="Q355" s="57">
        <v>618.04441999999995</v>
      </c>
      <c r="R355" s="57">
        <v>618.04441999999995</v>
      </c>
      <c r="S355" s="57">
        <v>618.04441999999995</v>
      </c>
      <c r="T355" s="57">
        <v>618.04441999999995</v>
      </c>
      <c r="U355" s="57">
        <v>618.04441999999995</v>
      </c>
      <c r="V355" s="57">
        <v>618.04441999999995</v>
      </c>
      <c r="W355" s="57">
        <v>618.04441999999995</v>
      </c>
      <c r="X355" s="57">
        <v>618.04441999999995</v>
      </c>
      <c r="Y355" s="57">
        <v>618.04441999999995</v>
      </c>
      <c r="Z355" s="57">
        <v>618.04441999999995</v>
      </c>
      <c r="AA355" s="57">
        <v>618.04441999999995</v>
      </c>
      <c r="AB355" s="57">
        <v>618.04441999999995</v>
      </c>
      <c r="AC355" s="57">
        <v>618.04441999999995</v>
      </c>
      <c r="AD355" s="57">
        <v>618.04441999999995</v>
      </c>
      <c r="AE355" s="57">
        <v>618.04441999999995</v>
      </c>
      <c r="AF355" s="57">
        <v>618.04441999999995</v>
      </c>
      <c r="AG355" s="57">
        <v>618.04441999999995</v>
      </c>
      <c r="AH355" s="57">
        <v>618.04441999999995</v>
      </c>
      <c r="AI355" s="57">
        <v>618.04441999999995</v>
      </c>
      <c r="AJ355" s="57">
        <v>618.04441999999995</v>
      </c>
      <c r="AK355" s="57">
        <v>618.04441999999995</v>
      </c>
      <c r="AL355" s="57">
        <v>618.04441999999995</v>
      </c>
      <c r="AM355" s="57">
        <v>618.04441999999995</v>
      </c>
      <c r="AN355" s="57">
        <v>618.04441999999995</v>
      </c>
      <c r="AO355" s="57">
        <v>618.04441999999995</v>
      </c>
      <c r="AP355" s="57">
        <v>618.04441999999995</v>
      </c>
      <c r="AQ355" s="57">
        <v>618.04441999999995</v>
      </c>
      <c r="AR355" s="57">
        <v>618.04441999999995</v>
      </c>
      <c r="AS355" s="57">
        <v>618.04441999999995</v>
      </c>
      <c r="AT355" s="57">
        <v>618.04441999999995</v>
      </c>
    </row>
    <row r="356" spans="1:46" x14ac:dyDescent="0.25">
      <c r="A356" s="65">
        <v>2021</v>
      </c>
      <c r="B356" s="65">
        <v>12</v>
      </c>
      <c r="C356" s="75">
        <v>15</v>
      </c>
      <c r="D356" s="64">
        <v>19</v>
      </c>
      <c r="E356" s="5">
        <v>618.04441999999995</v>
      </c>
      <c r="F356" s="57">
        <v>618.04441999999995</v>
      </c>
      <c r="G356" s="57">
        <v>618.04441999999995</v>
      </c>
      <c r="H356" s="57">
        <v>618.04441999999995</v>
      </c>
      <c r="I356" s="57">
        <v>618.04441999999995</v>
      </c>
      <c r="J356" s="57">
        <v>618.04441999999995</v>
      </c>
      <c r="K356" s="57">
        <v>618.04441999999995</v>
      </c>
      <c r="L356" s="57">
        <v>618.04441999999995</v>
      </c>
      <c r="M356" s="57">
        <v>618.04441999999995</v>
      </c>
      <c r="N356" s="57">
        <v>618.04441999999995</v>
      </c>
      <c r="O356" s="57">
        <v>618.04441999999995</v>
      </c>
      <c r="P356" s="57">
        <v>618.04441999999995</v>
      </c>
      <c r="Q356" s="57">
        <v>618.04441999999995</v>
      </c>
      <c r="R356" s="57">
        <v>618.04441999999995</v>
      </c>
      <c r="S356" s="57">
        <v>618.04441999999995</v>
      </c>
      <c r="T356" s="57">
        <v>618.04441999999995</v>
      </c>
      <c r="U356" s="57">
        <v>618.04441999999995</v>
      </c>
      <c r="V356" s="57">
        <v>618.04441999999995</v>
      </c>
      <c r="W356" s="57">
        <v>618.04441999999995</v>
      </c>
      <c r="X356" s="57">
        <v>618.04441999999995</v>
      </c>
      <c r="Y356" s="57">
        <v>618.04441999999995</v>
      </c>
      <c r="Z356" s="57">
        <v>618.04441999999995</v>
      </c>
      <c r="AA356" s="57">
        <v>618.04441999999995</v>
      </c>
      <c r="AB356" s="57">
        <v>618.04441999999995</v>
      </c>
      <c r="AC356" s="57">
        <v>618.04441999999995</v>
      </c>
      <c r="AD356" s="57">
        <v>618.04441999999995</v>
      </c>
      <c r="AE356" s="57">
        <v>618.04441999999995</v>
      </c>
      <c r="AF356" s="57">
        <v>618.04441999999995</v>
      </c>
      <c r="AG356" s="57">
        <v>618.04441999999995</v>
      </c>
      <c r="AH356" s="57">
        <v>618.04441999999995</v>
      </c>
      <c r="AI356" s="57">
        <v>618.04441999999995</v>
      </c>
      <c r="AJ356" s="57">
        <v>618.04441999999995</v>
      </c>
      <c r="AK356" s="57">
        <v>618.04441999999995</v>
      </c>
      <c r="AL356" s="57">
        <v>618.04441999999995</v>
      </c>
      <c r="AM356" s="57">
        <v>618.04441999999995</v>
      </c>
      <c r="AN356" s="57">
        <v>618.04441999999995</v>
      </c>
      <c r="AO356" s="57">
        <v>618.04441999999995</v>
      </c>
      <c r="AP356" s="57">
        <v>618.04441999999995</v>
      </c>
      <c r="AQ356" s="57">
        <v>618.04441999999995</v>
      </c>
      <c r="AR356" s="57">
        <v>618.04441999999995</v>
      </c>
      <c r="AS356" s="57">
        <v>618.04441999999995</v>
      </c>
      <c r="AT356" s="57">
        <v>618.04441999999995</v>
      </c>
    </row>
    <row r="357" spans="1:46" x14ac:dyDescent="0.25">
      <c r="A357" s="65">
        <v>2021</v>
      </c>
      <c r="B357" s="65">
        <v>12</v>
      </c>
      <c r="C357" s="75">
        <v>15</v>
      </c>
      <c r="D357" s="64">
        <v>20</v>
      </c>
      <c r="E357" s="5">
        <v>618.04441999999995</v>
      </c>
      <c r="F357" s="57">
        <v>618.04441999999995</v>
      </c>
      <c r="G357" s="57">
        <v>618.04441999999995</v>
      </c>
      <c r="H357" s="57">
        <v>618.04441999999995</v>
      </c>
      <c r="I357" s="57">
        <v>618.04441999999995</v>
      </c>
      <c r="J357" s="57">
        <v>618.04441999999995</v>
      </c>
      <c r="K357" s="57">
        <v>618.04441999999995</v>
      </c>
      <c r="L357" s="57">
        <v>618.04441999999995</v>
      </c>
      <c r="M357" s="57">
        <v>618.04441999999995</v>
      </c>
      <c r="N357" s="57">
        <v>618.04441999999995</v>
      </c>
      <c r="O357" s="57">
        <v>618.04441999999995</v>
      </c>
      <c r="P357" s="57">
        <v>618.04441999999995</v>
      </c>
      <c r="Q357" s="57">
        <v>618.04441999999995</v>
      </c>
      <c r="R357" s="57">
        <v>618.04441999999995</v>
      </c>
      <c r="S357" s="57">
        <v>618.04441999999995</v>
      </c>
      <c r="T357" s="57">
        <v>618.04441999999995</v>
      </c>
      <c r="U357" s="57">
        <v>618.04441999999995</v>
      </c>
      <c r="V357" s="57">
        <v>618.04441999999995</v>
      </c>
      <c r="W357" s="57">
        <v>618.04441999999995</v>
      </c>
      <c r="X357" s="57">
        <v>618.04441999999995</v>
      </c>
      <c r="Y357" s="57">
        <v>618.04441999999995</v>
      </c>
      <c r="Z357" s="57">
        <v>618.04441999999995</v>
      </c>
      <c r="AA357" s="57">
        <v>618.04441999999995</v>
      </c>
      <c r="AB357" s="57">
        <v>618.04441999999995</v>
      </c>
      <c r="AC357" s="57">
        <v>618.04441999999995</v>
      </c>
      <c r="AD357" s="57">
        <v>618.04441999999995</v>
      </c>
      <c r="AE357" s="57">
        <v>618.04441999999995</v>
      </c>
      <c r="AF357" s="57">
        <v>618.04441999999995</v>
      </c>
      <c r="AG357" s="57">
        <v>618.04441999999995</v>
      </c>
      <c r="AH357" s="57">
        <v>618.04441999999995</v>
      </c>
      <c r="AI357" s="57">
        <v>618.04441999999995</v>
      </c>
      <c r="AJ357" s="57">
        <v>618.04441999999995</v>
      </c>
      <c r="AK357" s="57">
        <v>618.04441999999995</v>
      </c>
      <c r="AL357" s="57">
        <v>618.04441999999995</v>
      </c>
      <c r="AM357" s="57">
        <v>618.04441999999995</v>
      </c>
      <c r="AN357" s="57">
        <v>618.04441999999995</v>
      </c>
      <c r="AO357" s="57">
        <v>618.04441999999995</v>
      </c>
      <c r="AP357" s="57">
        <v>618.04441999999995</v>
      </c>
      <c r="AQ357" s="57">
        <v>618.04441999999995</v>
      </c>
      <c r="AR357" s="57">
        <v>618.04441999999995</v>
      </c>
      <c r="AS357" s="57">
        <v>618.04441999999995</v>
      </c>
      <c r="AT357" s="57">
        <v>618.04441999999995</v>
      </c>
    </row>
    <row r="358" spans="1:46" x14ac:dyDescent="0.25">
      <c r="A358" s="65">
        <v>2021</v>
      </c>
      <c r="B358" s="65">
        <v>12</v>
      </c>
      <c r="C358" s="75">
        <v>15</v>
      </c>
      <c r="D358" s="64">
        <v>21</v>
      </c>
      <c r="E358" s="5">
        <v>618.04441999999995</v>
      </c>
      <c r="F358" s="57">
        <v>618.04441999999995</v>
      </c>
      <c r="G358" s="57">
        <v>618.04441999999995</v>
      </c>
      <c r="H358" s="57">
        <v>618.04441999999995</v>
      </c>
      <c r="I358" s="57">
        <v>618.04441999999995</v>
      </c>
      <c r="J358" s="57">
        <v>618.04441999999995</v>
      </c>
      <c r="K358" s="57">
        <v>618.04441999999995</v>
      </c>
      <c r="L358" s="57">
        <v>618.04441999999995</v>
      </c>
      <c r="M358" s="57">
        <v>618.04441999999995</v>
      </c>
      <c r="N358" s="57">
        <v>618.04441999999995</v>
      </c>
      <c r="O358" s="57">
        <v>618.04441999999995</v>
      </c>
      <c r="P358" s="57">
        <v>618.04441999999995</v>
      </c>
      <c r="Q358" s="57">
        <v>618.04441999999995</v>
      </c>
      <c r="R358" s="57">
        <v>618.04441999999995</v>
      </c>
      <c r="S358" s="57">
        <v>618.04441999999995</v>
      </c>
      <c r="T358" s="57">
        <v>618.04441999999995</v>
      </c>
      <c r="U358" s="57">
        <v>618.04441999999995</v>
      </c>
      <c r="V358" s="57">
        <v>618.04441999999995</v>
      </c>
      <c r="W358" s="57">
        <v>618.04441999999995</v>
      </c>
      <c r="X358" s="57">
        <v>618.04441999999995</v>
      </c>
      <c r="Y358" s="57">
        <v>618.04441999999995</v>
      </c>
      <c r="Z358" s="57">
        <v>618.04441999999995</v>
      </c>
      <c r="AA358" s="57">
        <v>618.04441999999995</v>
      </c>
      <c r="AB358" s="57">
        <v>618.04441999999995</v>
      </c>
      <c r="AC358" s="57">
        <v>618.04441999999995</v>
      </c>
      <c r="AD358" s="57">
        <v>618.04441999999995</v>
      </c>
      <c r="AE358" s="57">
        <v>618.04441999999995</v>
      </c>
      <c r="AF358" s="57">
        <v>618.04441999999995</v>
      </c>
      <c r="AG358" s="57">
        <v>618.04441999999995</v>
      </c>
      <c r="AH358" s="57">
        <v>618.04441999999995</v>
      </c>
      <c r="AI358" s="57">
        <v>618.04441999999995</v>
      </c>
      <c r="AJ358" s="57">
        <v>618.04441999999995</v>
      </c>
      <c r="AK358" s="57">
        <v>618.04441999999995</v>
      </c>
      <c r="AL358" s="57">
        <v>618.04441999999995</v>
      </c>
      <c r="AM358" s="57">
        <v>618.04441999999995</v>
      </c>
      <c r="AN358" s="57">
        <v>618.04441999999995</v>
      </c>
      <c r="AO358" s="57">
        <v>618.04441999999995</v>
      </c>
      <c r="AP358" s="57">
        <v>618.04441999999995</v>
      </c>
      <c r="AQ358" s="57">
        <v>618.04441999999995</v>
      </c>
      <c r="AR358" s="57">
        <v>618.04441999999995</v>
      </c>
      <c r="AS358" s="57">
        <v>618.04441999999995</v>
      </c>
      <c r="AT358" s="57">
        <v>618.04441999999995</v>
      </c>
    </row>
    <row r="359" spans="1:46" x14ac:dyDescent="0.25">
      <c r="A359" s="65">
        <v>2021</v>
      </c>
      <c r="B359" s="65">
        <v>12</v>
      </c>
      <c r="C359" s="75">
        <v>15</v>
      </c>
      <c r="D359" s="64">
        <v>22</v>
      </c>
      <c r="E359" s="5">
        <v>618.04441999999995</v>
      </c>
      <c r="F359" s="57">
        <v>618.04441999999995</v>
      </c>
      <c r="G359" s="57">
        <v>618.04441999999995</v>
      </c>
      <c r="H359" s="57">
        <v>618.04441999999995</v>
      </c>
      <c r="I359" s="57">
        <v>618.04441999999995</v>
      </c>
      <c r="J359" s="57">
        <v>618.04441999999995</v>
      </c>
      <c r="K359" s="57">
        <v>618.04441999999995</v>
      </c>
      <c r="L359" s="57">
        <v>618.04441999999995</v>
      </c>
      <c r="M359" s="57">
        <v>618.04441999999995</v>
      </c>
      <c r="N359" s="57">
        <v>618.04441999999995</v>
      </c>
      <c r="O359" s="57">
        <v>618.04441999999995</v>
      </c>
      <c r="P359" s="57">
        <v>618.04441999999995</v>
      </c>
      <c r="Q359" s="57">
        <v>618.04441999999995</v>
      </c>
      <c r="R359" s="57">
        <v>618.04441999999995</v>
      </c>
      <c r="S359" s="57">
        <v>618.04441999999995</v>
      </c>
      <c r="T359" s="57">
        <v>618.04441999999995</v>
      </c>
      <c r="U359" s="57">
        <v>618.04441999999995</v>
      </c>
      <c r="V359" s="57">
        <v>618.04441999999995</v>
      </c>
      <c r="W359" s="57">
        <v>618.04441999999995</v>
      </c>
      <c r="X359" s="57">
        <v>618.04441999999995</v>
      </c>
      <c r="Y359" s="57">
        <v>618.04441999999995</v>
      </c>
      <c r="Z359" s="57">
        <v>618.04441999999995</v>
      </c>
      <c r="AA359" s="57">
        <v>618.04441999999995</v>
      </c>
      <c r="AB359" s="57">
        <v>618.04441999999995</v>
      </c>
      <c r="AC359" s="57">
        <v>618.04441999999995</v>
      </c>
      <c r="AD359" s="57">
        <v>618.04441999999995</v>
      </c>
      <c r="AE359" s="57">
        <v>618.04441999999995</v>
      </c>
      <c r="AF359" s="57">
        <v>618.04441999999995</v>
      </c>
      <c r="AG359" s="57">
        <v>618.04441999999995</v>
      </c>
      <c r="AH359" s="57">
        <v>618.04441999999995</v>
      </c>
      <c r="AI359" s="57">
        <v>618.04441999999995</v>
      </c>
      <c r="AJ359" s="57">
        <v>618.04441999999995</v>
      </c>
      <c r="AK359" s="57">
        <v>618.04441999999995</v>
      </c>
      <c r="AL359" s="57">
        <v>618.04441999999995</v>
      </c>
      <c r="AM359" s="57">
        <v>618.04441999999995</v>
      </c>
      <c r="AN359" s="57">
        <v>618.04441999999995</v>
      </c>
      <c r="AO359" s="57">
        <v>618.04441999999995</v>
      </c>
      <c r="AP359" s="57">
        <v>618.04441999999995</v>
      </c>
      <c r="AQ359" s="57">
        <v>618.04441999999995</v>
      </c>
      <c r="AR359" s="57">
        <v>618.04441999999995</v>
      </c>
      <c r="AS359" s="57">
        <v>618.04441999999995</v>
      </c>
      <c r="AT359" s="57">
        <v>618.04441999999995</v>
      </c>
    </row>
    <row r="360" spans="1:46" x14ac:dyDescent="0.25">
      <c r="A360" s="65">
        <v>2021</v>
      </c>
      <c r="B360" s="65">
        <v>12</v>
      </c>
      <c r="C360" s="75">
        <v>15</v>
      </c>
      <c r="D360" s="64">
        <v>23</v>
      </c>
      <c r="E360" s="5">
        <v>618.04441999999995</v>
      </c>
      <c r="F360" s="57">
        <v>618.04441999999995</v>
      </c>
      <c r="G360" s="57">
        <v>618.04441999999995</v>
      </c>
      <c r="H360" s="57">
        <v>618.04441999999995</v>
      </c>
      <c r="I360" s="57">
        <v>618.04441999999995</v>
      </c>
      <c r="J360" s="57">
        <v>618.04441999999995</v>
      </c>
      <c r="K360" s="57">
        <v>618.04441999999995</v>
      </c>
      <c r="L360" s="57">
        <v>618.04441999999995</v>
      </c>
      <c r="M360" s="57">
        <v>618.04441999999995</v>
      </c>
      <c r="N360" s="57">
        <v>618.04441999999995</v>
      </c>
      <c r="O360" s="57">
        <v>618.04441999999995</v>
      </c>
      <c r="P360" s="57">
        <v>618.04441999999995</v>
      </c>
      <c r="Q360" s="57">
        <v>618.04441999999995</v>
      </c>
      <c r="R360" s="57">
        <v>618.04441999999995</v>
      </c>
      <c r="S360" s="57">
        <v>618.04441999999995</v>
      </c>
      <c r="T360" s="57">
        <v>618.04441999999995</v>
      </c>
      <c r="U360" s="57">
        <v>618.04441999999995</v>
      </c>
      <c r="V360" s="57">
        <v>618.04441999999995</v>
      </c>
      <c r="W360" s="57">
        <v>618.04441999999995</v>
      </c>
      <c r="X360" s="57">
        <v>618.04441999999995</v>
      </c>
      <c r="Y360" s="57">
        <v>618.04441999999995</v>
      </c>
      <c r="Z360" s="57">
        <v>618.04441999999995</v>
      </c>
      <c r="AA360" s="57">
        <v>618.04441999999995</v>
      </c>
      <c r="AB360" s="57">
        <v>618.04441999999995</v>
      </c>
      <c r="AC360" s="57">
        <v>618.04441999999995</v>
      </c>
      <c r="AD360" s="57">
        <v>618.04441999999995</v>
      </c>
      <c r="AE360" s="57">
        <v>618.04441999999995</v>
      </c>
      <c r="AF360" s="57">
        <v>618.04441999999995</v>
      </c>
      <c r="AG360" s="57">
        <v>618.04441999999995</v>
      </c>
      <c r="AH360" s="57">
        <v>618.04441999999995</v>
      </c>
      <c r="AI360" s="57">
        <v>618.04441999999995</v>
      </c>
      <c r="AJ360" s="57">
        <v>618.04441999999995</v>
      </c>
      <c r="AK360" s="57">
        <v>618.04441999999995</v>
      </c>
      <c r="AL360" s="57">
        <v>618.04441999999995</v>
      </c>
      <c r="AM360" s="57">
        <v>618.04441999999995</v>
      </c>
      <c r="AN360" s="57">
        <v>618.04441999999995</v>
      </c>
      <c r="AO360" s="57">
        <v>618.04441999999995</v>
      </c>
      <c r="AP360" s="57">
        <v>618.04441999999995</v>
      </c>
      <c r="AQ360" s="57">
        <v>618.04441999999995</v>
      </c>
      <c r="AR360" s="57">
        <v>618.04441999999995</v>
      </c>
      <c r="AS360" s="57">
        <v>618.04441999999995</v>
      </c>
      <c r="AT360" s="57">
        <v>618.04441999999995</v>
      </c>
    </row>
    <row r="361" spans="1:46" x14ac:dyDescent="0.25">
      <c r="A361" s="65">
        <v>2021</v>
      </c>
      <c r="B361" s="65">
        <v>12</v>
      </c>
      <c r="C361" s="75">
        <v>15</v>
      </c>
      <c r="D361" s="64">
        <v>24</v>
      </c>
      <c r="E361" s="5">
        <v>618.04441999999995</v>
      </c>
      <c r="F361" s="57">
        <v>618.04441999999995</v>
      </c>
      <c r="G361" s="57">
        <v>618.04441999999995</v>
      </c>
      <c r="H361" s="57">
        <v>618.04441999999995</v>
      </c>
      <c r="I361" s="57">
        <v>618.04441999999995</v>
      </c>
      <c r="J361" s="57">
        <v>618.04441999999995</v>
      </c>
      <c r="K361" s="57">
        <v>618.04441999999995</v>
      </c>
      <c r="L361" s="57">
        <v>618.04441999999995</v>
      </c>
      <c r="M361" s="57">
        <v>618.04441999999995</v>
      </c>
      <c r="N361" s="57">
        <v>618.04441999999995</v>
      </c>
      <c r="O361" s="57">
        <v>618.04441999999995</v>
      </c>
      <c r="P361" s="57">
        <v>618.04441999999995</v>
      </c>
      <c r="Q361" s="57">
        <v>618.04441999999995</v>
      </c>
      <c r="R361" s="57">
        <v>618.04441999999995</v>
      </c>
      <c r="S361" s="57">
        <v>618.04441999999995</v>
      </c>
      <c r="T361" s="57">
        <v>618.04441999999995</v>
      </c>
      <c r="U361" s="57">
        <v>618.04441999999995</v>
      </c>
      <c r="V361" s="57">
        <v>618.04441999999995</v>
      </c>
      <c r="W361" s="57">
        <v>618.04441999999995</v>
      </c>
      <c r="X361" s="57">
        <v>618.04441999999995</v>
      </c>
      <c r="Y361" s="57">
        <v>618.04441999999995</v>
      </c>
      <c r="Z361" s="57">
        <v>618.04441999999995</v>
      </c>
      <c r="AA361" s="57">
        <v>618.04441999999995</v>
      </c>
      <c r="AB361" s="57">
        <v>618.04441999999995</v>
      </c>
      <c r="AC361" s="57">
        <v>618.04441999999995</v>
      </c>
      <c r="AD361" s="57">
        <v>618.04441999999995</v>
      </c>
      <c r="AE361" s="57">
        <v>618.04441999999995</v>
      </c>
      <c r="AF361" s="57">
        <v>618.04441999999995</v>
      </c>
      <c r="AG361" s="57">
        <v>618.04441999999995</v>
      </c>
      <c r="AH361" s="57">
        <v>618.04441999999995</v>
      </c>
      <c r="AI361" s="57">
        <v>618.04441999999995</v>
      </c>
      <c r="AJ361" s="57">
        <v>618.04441999999995</v>
      </c>
      <c r="AK361" s="57">
        <v>618.04441999999995</v>
      </c>
      <c r="AL361" s="57">
        <v>618.04441999999995</v>
      </c>
      <c r="AM361" s="57">
        <v>618.04441999999995</v>
      </c>
      <c r="AN361" s="57">
        <v>618.04441999999995</v>
      </c>
      <c r="AO361" s="57">
        <v>618.04441999999995</v>
      </c>
      <c r="AP361" s="57">
        <v>618.04441999999995</v>
      </c>
      <c r="AQ361" s="57">
        <v>618.04441999999995</v>
      </c>
      <c r="AR361" s="57">
        <v>618.04441999999995</v>
      </c>
      <c r="AS361" s="57">
        <v>618.04441999999995</v>
      </c>
      <c r="AT361" s="57">
        <v>618.04441999999995</v>
      </c>
    </row>
    <row r="362" spans="1:46" x14ac:dyDescent="0.25">
      <c r="A362" s="65">
        <v>2021</v>
      </c>
      <c r="B362" s="65">
        <v>12</v>
      </c>
      <c r="C362" s="75">
        <v>16</v>
      </c>
      <c r="D362" s="64">
        <v>1</v>
      </c>
      <c r="E362" s="5">
        <v>618.04441999999995</v>
      </c>
      <c r="F362" s="57">
        <v>618.04441999999995</v>
      </c>
      <c r="G362" s="57">
        <v>618.04441999999995</v>
      </c>
      <c r="H362" s="57">
        <v>618.04441999999995</v>
      </c>
      <c r="I362" s="57">
        <v>618.04441999999995</v>
      </c>
      <c r="J362" s="57">
        <v>618.04441999999995</v>
      </c>
      <c r="K362" s="57">
        <v>618.04441999999995</v>
      </c>
      <c r="L362" s="57">
        <v>618.04441999999995</v>
      </c>
      <c r="M362" s="57">
        <v>618.04441999999995</v>
      </c>
      <c r="N362" s="57">
        <v>618.04441999999995</v>
      </c>
      <c r="O362" s="57">
        <v>618.04441999999995</v>
      </c>
      <c r="P362" s="57">
        <v>618.04441999999995</v>
      </c>
      <c r="Q362" s="57">
        <v>618.04441999999995</v>
      </c>
      <c r="R362" s="57">
        <v>618.04441999999995</v>
      </c>
      <c r="S362" s="57">
        <v>618.04441999999995</v>
      </c>
      <c r="T362" s="57">
        <v>618.04441999999995</v>
      </c>
      <c r="U362" s="57">
        <v>618.04441999999995</v>
      </c>
      <c r="V362" s="57">
        <v>618.04441999999995</v>
      </c>
      <c r="W362" s="57">
        <v>618.04441999999995</v>
      </c>
      <c r="X362" s="57">
        <v>618.04441999999995</v>
      </c>
      <c r="Y362" s="57">
        <v>618.04441999999995</v>
      </c>
      <c r="Z362" s="57">
        <v>618.04441999999995</v>
      </c>
      <c r="AA362" s="57">
        <v>618.04441999999995</v>
      </c>
      <c r="AB362" s="57">
        <v>618.04441999999995</v>
      </c>
      <c r="AC362" s="57">
        <v>618.04441999999995</v>
      </c>
      <c r="AD362" s="57">
        <v>618.04441999999995</v>
      </c>
      <c r="AE362" s="57">
        <v>618.04441999999995</v>
      </c>
      <c r="AF362" s="57">
        <v>618.04441999999995</v>
      </c>
      <c r="AG362" s="57">
        <v>618.04441999999995</v>
      </c>
      <c r="AH362" s="57">
        <v>618.04441999999995</v>
      </c>
      <c r="AI362" s="57">
        <v>618.04441999999995</v>
      </c>
      <c r="AJ362" s="57">
        <v>618.04441999999995</v>
      </c>
      <c r="AK362" s="57">
        <v>618.04441999999995</v>
      </c>
      <c r="AL362" s="57">
        <v>618.04441999999995</v>
      </c>
      <c r="AM362" s="57">
        <v>618.04441999999995</v>
      </c>
      <c r="AN362" s="57">
        <v>618.04441999999995</v>
      </c>
      <c r="AO362" s="57">
        <v>618.04441999999995</v>
      </c>
      <c r="AP362" s="57">
        <v>618.04441999999995</v>
      </c>
      <c r="AQ362" s="57">
        <v>618.04441999999995</v>
      </c>
      <c r="AR362" s="57">
        <v>618.04441999999995</v>
      </c>
      <c r="AS362" s="57">
        <v>618.04441999999995</v>
      </c>
      <c r="AT362" s="57">
        <v>618.04441999999995</v>
      </c>
    </row>
    <row r="363" spans="1:46" x14ac:dyDescent="0.25">
      <c r="A363" s="65">
        <v>2021</v>
      </c>
      <c r="B363" s="65">
        <v>12</v>
      </c>
      <c r="C363" s="75">
        <v>16</v>
      </c>
      <c r="D363" s="64">
        <v>2</v>
      </c>
      <c r="E363" s="5">
        <v>618.04441999999995</v>
      </c>
      <c r="F363" s="57">
        <v>618.04441999999995</v>
      </c>
      <c r="G363" s="57">
        <v>618.04441999999995</v>
      </c>
      <c r="H363" s="57">
        <v>618.04441999999995</v>
      </c>
      <c r="I363" s="57">
        <v>618.04441999999995</v>
      </c>
      <c r="J363" s="57">
        <v>618.04441999999995</v>
      </c>
      <c r="K363" s="57">
        <v>618.04441999999995</v>
      </c>
      <c r="L363" s="57">
        <v>618.04441999999995</v>
      </c>
      <c r="M363" s="57">
        <v>618.04441999999995</v>
      </c>
      <c r="N363" s="57">
        <v>618.04441999999995</v>
      </c>
      <c r="O363" s="57">
        <v>618.04441999999995</v>
      </c>
      <c r="P363" s="57">
        <v>618.04441999999995</v>
      </c>
      <c r="Q363" s="57">
        <v>618.04441999999995</v>
      </c>
      <c r="R363" s="57">
        <v>618.04441999999995</v>
      </c>
      <c r="S363" s="57">
        <v>618.04441999999995</v>
      </c>
      <c r="T363" s="57">
        <v>618.04441999999995</v>
      </c>
      <c r="U363" s="57">
        <v>618.04441999999995</v>
      </c>
      <c r="V363" s="57">
        <v>618.04441999999995</v>
      </c>
      <c r="W363" s="57">
        <v>618.04441999999995</v>
      </c>
      <c r="X363" s="57">
        <v>618.04441999999995</v>
      </c>
      <c r="Y363" s="57">
        <v>618.04441999999995</v>
      </c>
      <c r="Z363" s="57">
        <v>618.04441999999995</v>
      </c>
      <c r="AA363" s="57">
        <v>618.04441999999995</v>
      </c>
      <c r="AB363" s="57">
        <v>618.04441999999995</v>
      </c>
      <c r="AC363" s="57">
        <v>618.04441999999995</v>
      </c>
      <c r="AD363" s="57">
        <v>618.04441999999995</v>
      </c>
      <c r="AE363" s="57">
        <v>618.04441999999995</v>
      </c>
      <c r="AF363" s="57">
        <v>618.04441999999995</v>
      </c>
      <c r="AG363" s="57">
        <v>618.04441999999995</v>
      </c>
      <c r="AH363" s="57">
        <v>618.04441999999995</v>
      </c>
      <c r="AI363" s="57">
        <v>618.04441999999995</v>
      </c>
      <c r="AJ363" s="57">
        <v>618.04441999999995</v>
      </c>
      <c r="AK363" s="57">
        <v>618.04441999999995</v>
      </c>
      <c r="AL363" s="57">
        <v>618.04441999999995</v>
      </c>
      <c r="AM363" s="57">
        <v>618.04441999999995</v>
      </c>
      <c r="AN363" s="57">
        <v>618.04441999999995</v>
      </c>
      <c r="AO363" s="57">
        <v>618.04441999999995</v>
      </c>
      <c r="AP363" s="57">
        <v>618.04441999999995</v>
      </c>
      <c r="AQ363" s="57">
        <v>618.04441999999995</v>
      </c>
      <c r="AR363" s="57">
        <v>618.04441999999995</v>
      </c>
      <c r="AS363" s="57">
        <v>618.04441999999995</v>
      </c>
      <c r="AT363" s="57">
        <v>618.04441999999995</v>
      </c>
    </row>
    <row r="364" spans="1:46" x14ac:dyDescent="0.25">
      <c r="A364" s="65">
        <v>2021</v>
      </c>
      <c r="B364" s="65">
        <v>12</v>
      </c>
      <c r="C364" s="75">
        <v>16</v>
      </c>
      <c r="D364" s="64">
        <v>3</v>
      </c>
      <c r="E364" s="5">
        <v>618.04441999999995</v>
      </c>
      <c r="F364" s="57">
        <v>618.04441999999995</v>
      </c>
      <c r="G364" s="57">
        <v>618.04441999999995</v>
      </c>
      <c r="H364" s="57">
        <v>618.04441999999995</v>
      </c>
      <c r="I364" s="57">
        <v>618.04441999999995</v>
      </c>
      <c r="J364" s="57">
        <v>618.04441999999995</v>
      </c>
      <c r="K364" s="57">
        <v>618.04441999999995</v>
      </c>
      <c r="L364" s="57">
        <v>618.04441999999995</v>
      </c>
      <c r="M364" s="57">
        <v>618.04441999999995</v>
      </c>
      <c r="N364" s="57">
        <v>618.04441999999995</v>
      </c>
      <c r="O364" s="57">
        <v>618.04441999999995</v>
      </c>
      <c r="P364" s="57">
        <v>618.04441999999995</v>
      </c>
      <c r="Q364" s="57">
        <v>618.04441999999995</v>
      </c>
      <c r="R364" s="57">
        <v>618.04441999999995</v>
      </c>
      <c r="S364" s="57">
        <v>618.04441999999995</v>
      </c>
      <c r="T364" s="57">
        <v>618.04441999999995</v>
      </c>
      <c r="U364" s="57">
        <v>618.04441999999995</v>
      </c>
      <c r="V364" s="57">
        <v>618.04441999999995</v>
      </c>
      <c r="W364" s="57">
        <v>618.04441999999995</v>
      </c>
      <c r="X364" s="57">
        <v>618.04441999999995</v>
      </c>
      <c r="Y364" s="57">
        <v>618.04441999999995</v>
      </c>
      <c r="Z364" s="57">
        <v>618.04441999999995</v>
      </c>
      <c r="AA364" s="57">
        <v>618.04441999999995</v>
      </c>
      <c r="AB364" s="57">
        <v>618.04441999999995</v>
      </c>
      <c r="AC364" s="57">
        <v>618.04441999999995</v>
      </c>
      <c r="AD364" s="57">
        <v>618.04441999999995</v>
      </c>
      <c r="AE364" s="57">
        <v>618.04441999999995</v>
      </c>
      <c r="AF364" s="57">
        <v>618.04441999999995</v>
      </c>
      <c r="AG364" s="57">
        <v>618.04441999999995</v>
      </c>
      <c r="AH364" s="57">
        <v>618.04441999999995</v>
      </c>
      <c r="AI364" s="57">
        <v>618.04441999999995</v>
      </c>
      <c r="AJ364" s="57">
        <v>618.04441999999995</v>
      </c>
      <c r="AK364" s="57">
        <v>618.04441999999995</v>
      </c>
      <c r="AL364" s="57">
        <v>618.04441999999995</v>
      </c>
      <c r="AM364" s="57">
        <v>618.04441999999995</v>
      </c>
      <c r="AN364" s="57">
        <v>618.04441999999995</v>
      </c>
      <c r="AO364" s="57">
        <v>618.04441999999995</v>
      </c>
      <c r="AP364" s="57">
        <v>618.04441999999995</v>
      </c>
      <c r="AQ364" s="57">
        <v>618.04441999999995</v>
      </c>
      <c r="AR364" s="57">
        <v>618.04441999999995</v>
      </c>
      <c r="AS364" s="57">
        <v>618.04441999999995</v>
      </c>
      <c r="AT364" s="57">
        <v>618.04441999999995</v>
      </c>
    </row>
    <row r="365" spans="1:46" x14ac:dyDescent="0.25">
      <c r="A365" s="65">
        <v>2021</v>
      </c>
      <c r="B365" s="65">
        <v>12</v>
      </c>
      <c r="C365" s="75">
        <v>16</v>
      </c>
      <c r="D365" s="64">
        <v>4</v>
      </c>
      <c r="E365" s="5">
        <v>618.04441999999995</v>
      </c>
      <c r="F365" s="57">
        <v>618.04441999999995</v>
      </c>
      <c r="G365" s="57">
        <v>618.04441999999995</v>
      </c>
      <c r="H365" s="57">
        <v>618.04441999999995</v>
      </c>
      <c r="I365" s="57">
        <v>618.04441999999995</v>
      </c>
      <c r="J365" s="57">
        <v>618.04441999999995</v>
      </c>
      <c r="K365" s="57">
        <v>618.04441999999995</v>
      </c>
      <c r="L365" s="57">
        <v>618.04441999999995</v>
      </c>
      <c r="M365" s="57">
        <v>618.04441999999995</v>
      </c>
      <c r="N365" s="57">
        <v>618.04441999999995</v>
      </c>
      <c r="O365" s="57">
        <v>618.04441999999995</v>
      </c>
      <c r="P365" s="57">
        <v>618.04441999999995</v>
      </c>
      <c r="Q365" s="57">
        <v>618.04441999999995</v>
      </c>
      <c r="R365" s="57">
        <v>618.04441999999995</v>
      </c>
      <c r="S365" s="57">
        <v>618.04441999999995</v>
      </c>
      <c r="T365" s="57">
        <v>618.04441999999995</v>
      </c>
      <c r="U365" s="57">
        <v>618.04441999999995</v>
      </c>
      <c r="V365" s="57">
        <v>618.04441999999995</v>
      </c>
      <c r="W365" s="57">
        <v>618.04441999999995</v>
      </c>
      <c r="X365" s="57">
        <v>618.04441999999995</v>
      </c>
      <c r="Y365" s="57">
        <v>618.04441999999995</v>
      </c>
      <c r="Z365" s="57">
        <v>618.04441999999995</v>
      </c>
      <c r="AA365" s="57">
        <v>618.04441999999995</v>
      </c>
      <c r="AB365" s="57">
        <v>618.04441999999995</v>
      </c>
      <c r="AC365" s="57">
        <v>618.04441999999995</v>
      </c>
      <c r="AD365" s="57">
        <v>618.04441999999995</v>
      </c>
      <c r="AE365" s="57">
        <v>618.04441999999995</v>
      </c>
      <c r="AF365" s="57">
        <v>618.04441999999995</v>
      </c>
      <c r="AG365" s="57">
        <v>618.04441999999995</v>
      </c>
      <c r="AH365" s="57">
        <v>618.04441999999995</v>
      </c>
      <c r="AI365" s="57">
        <v>618.04441999999995</v>
      </c>
      <c r="AJ365" s="57">
        <v>618.04441999999995</v>
      </c>
      <c r="AK365" s="57">
        <v>618.04441999999995</v>
      </c>
      <c r="AL365" s="57">
        <v>618.04441999999995</v>
      </c>
      <c r="AM365" s="57">
        <v>618.04441999999995</v>
      </c>
      <c r="AN365" s="57">
        <v>618.04441999999995</v>
      </c>
      <c r="AO365" s="57">
        <v>618.04441999999995</v>
      </c>
      <c r="AP365" s="57">
        <v>618.04441999999995</v>
      </c>
      <c r="AQ365" s="57">
        <v>618.04441999999995</v>
      </c>
      <c r="AR365" s="57">
        <v>618.04441999999995</v>
      </c>
      <c r="AS365" s="57">
        <v>618.04441999999995</v>
      </c>
      <c r="AT365" s="57">
        <v>618.04441999999995</v>
      </c>
    </row>
    <row r="366" spans="1:46" x14ac:dyDescent="0.25">
      <c r="A366" s="65">
        <v>2021</v>
      </c>
      <c r="B366" s="65">
        <v>12</v>
      </c>
      <c r="C366" s="75">
        <v>16</v>
      </c>
      <c r="D366" s="64">
        <v>5</v>
      </c>
      <c r="E366" s="5">
        <v>618.04441999999995</v>
      </c>
      <c r="F366" s="57">
        <v>618.04441999999995</v>
      </c>
      <c r="G366" s="57">
        <v>618.04441999999995</v>
      </c>
      <c r="H366" s="57">
        <v>618.04441999999995</v>
      </c>
      <c r="I366" s="57">
        <v>618.04441999999995</v>
      </c>
      <c r="J366" s="57">
        <v>618.04441999999995</v>
      </c>
      <c r="K366" s="57">
        <v>618.04441999999995</v>
      </c>
      <c r="L366" s="57">
        <v>618.04441999999995</v>
      </c>
      <c r="M366" s="57">
        <v>618.04441999999995</v>
      </c>
      <c r="N366" s="57">
        <v>618.04441999999995</v>
      </c>
      <c r="O366" s="57">
        <v>618.04441999999995</v>
      </c>
      <c r="P366" s="57">
        <v>618.04441999999995</v>
      </c>
      <c r="Q366" s="57">
        <v>618.04441999999995</v>
      </c>
      <c r="R366" s="57">
        <v>618.04441999999995</v>
      </c>
      <c r="S366" s="57">
        <v>618.04441999999995</v>
      </c>
      <c r="T366" s="57">
        <v>618.04441999999995</v>
      </c>
      <c r="U366" s="57">
        <v>618.04441999999995</v>
      </c>
      <c r="V366" s="57">
        <v>618.04441999999995</v>
      </c>
      <c r="W366" s="57">
        <v>618.04441999999995</v>
      </c>
      <c r="X366" s="57">
        <v>618.04441999999995</v>
      </c>
      <c r="Y366" s="57">
        <v>618.04441999999995</v>
      </c>
      <c r="Z366" s="57">
        <v>618.04441999999995</v>
      </c>
      <c r="AA366" s="57">
        <v>618.04441999999995</v>
      </c>
      <c r="AB366" s="57">
        <v>618.04441999999995</v>
      </c>
      <c r="AC366" s="57">
        <v>618.04441999999995</v>
      </c>
      <c r="AD366" s="57">
        <v>618.04441999999995</v>
      </c>
      <c r="AE366" s="57">
        <v>618.04441999999995</v>
      </c>
      <c r="AF366" s="57">
        <v>618.04441999999995</v>
      </c>
      <c r="AG366" s="57">
        <v>618.04441999999995</v>
      </c>
      <c r="AH366" s="57">
        <v>618.04441999999995</v>
      </c>
      <c r="AI366" s="57">
        <v>618.04441999999995</v>
      </c>
      <c r="AJ366" s="57">
        <v>618.04441999999995</v>
      </c>
      <c r="AK366" s="57">
        <v>618.04441999999995</v>
      </c>
      <c r="AL366" s="57">
        <v>618.04441999999995</v>
      </c>
      <c r="AM366" s="57">
        <v>618.04441999999995</v>
      </c>
      <c r="AN366" s="57">
        <v>618.04441999999995</v>
      </c>
      <c r="AO366" s="57">
        <v>618.04441999999995</v>
      </c>
      <c r="AP366" s="57">
        <v>618.04441999999995</v>
      </c>
      <c r="AQ366" s="57">
        <v>618.04441999999995</v>
      </c>
      <c r="AR366" s="57">
        <v>618.04441999999995</v>
      </c>
      <c r="AS366" s="57">
        <v>618.04441999999995</v>
      </c>
      <c r="AT366" s="57">
        <v>618.04441999999995</v>
      </c>
    </row>
    <row r="367" spans="1:46" x14ac:dyDescent="0.25">
      <c r="A367" s="65">
        <v>2021</v>
      </c>
      <c r="B367" s="65">
        <v>12</v>
      </c>
      <c r="C367" s="75">
        <v>16</v>
      </c>
      <c r="D367" s="64">
        <v>6</v>
      </c>
      <c r="E367" s="5">
        <v>618.04441999999995</v>
      </c>
      <c r="F367" s="57">
        <v>618.04441999999995</v>
      </c>
      <c r="G367" s="57">
        <v>618.04441999999995</v>
      </c>
      <c r="H367" s="57">
        <v>618.04441999999995</v>
      </c>
      <c r="I367" s="57">
        <v>618.04441999999995</v>
      </c>
      <c r="J367" s="57">
        <v>618.04441999999995</v>
      </c>
      <c r="K367" s="57">
        <v>618.04441999999995</v>
      </c>
      <c r="L367" s="57">
        <v>618.04441999999995</v>
      </c>
      <c r="M367" s="57">
        <v>618.04441999999995</v>
      </c>
      <c r="N367" s="57">
        <v>618.04441999999995</v>
      </c>
      <c r="O367" s="57">
        <v>618.04441999999995</v>
      </c>
      <c r="P367" s="57">
        <v>618.04441999999995</v>
      </c>
      <c r="Q367" s="57">
        <v>618.04441999999995</v>
      </c>
      <c r="R367" s="57">
        <v>618.04441999999995</v>
      </c>
      <c r="S367" s="57">
        <v>618.04441999999995</v>
      </c>
      <c r="T367" s="57">
        <v>618.04441999999995</v>
      </c>
      <c r="U367" s="57">
        <v>618.04441999999995</v>
      </c>
      <c r="V367" s="57">
        <v>618.04441999999995</v>
      </c>
      <c r="W367" s="57">
        <v>618.04441999999995</v>
      </c>
      <c r="X367" s="57">
        <v>618.04441999999995</v>
      </c>
      <c r="Y367" s="57">
        <v>618.04441999999995</v>
      </c>
      <c r="Z367" s="57">
        <v>618.04441999999995</v>
      </c>
      <c r="AA367" s="57">
        <v>618.04441999999995</v>
      </c>
      <c r="AB367" s="57">
        <v>618.04441999999995</v>
      </c>
      <c r="AC367" s="57">
        <v>618.04441999999995</v>
      </c>
      <c r="AD367" s="57">
        <v>618.04441999999995</v>
      </c>
      <c r="AE367" s="57">
        <v>618.04441999999995</v>
      </c>
      <c r="AF367" s="57">
        <v>618.04441999999995</v>
      </c>
      <c r="AG367" s="57">
        <v>618.04441999999995</v>
      </c>
      <c r="AH367" s="57">
        <v>618.04441999999995</v>
      </c>
      <c r="AI367" s="57">
        <v>618.04441999999995</v>
      </c>
      <c r="AJ367" s="57">
        <v>618.04441999999995</v>
      </c>
      <c r="AK367" s="57">
        <v>618.04441999999995</v>
      </c>
      <c r="AL367" s="57">
        <v>618.04441999999995</v>
      </c>
      <c r="AM367" s="57">
        <v>618.04441999999995</v>
      </c>
      <c r="AN367" s="57">
        <v>618.04441999999995</v>
      </c>
      <c r="AO367" s="57">
        <v>618.04441999999995</v>
      </c>
      <c r="AP367" s="57">
        <v>618.04441999999995</v>
      </c>
      <c r="AQ367" s="57">
        <v>618.04441999999995</v>
      </c>
      <c r="AR367" s="57">
        <v>618.04441999999995</v>
      </c>
      <c r="AS367" s="57">
        <v>618.04441999999995</v>
      </c>
      <c r="AT367" s="57">
        <v>618.04441999999995</v>
      </c>
    </row>
    <row r="368" spans="1:46" x14ac:dyDescent="0.25">
      <c r="A368" s="65">
        <v>2021</v>
      </c>
      <c r="B368" s="65">
        <v>12</v>
      </c>
      <c r="C368" s="75">
        <v>16</v>
      </c>
      <c r="D368" s="64">
        <v>7</v>
      </c>
      <c r="E368" s="5">
        <v>618.04441999999995</v>
      </c>
      <c r="F368" s="57">
        <v>618.04441999999995</v>
      </c>
      <c r="G368" s="57">
        <v>618.04441999999995</v>
      </c>
      <c r="H368" s="57">
        <v>618.04441999999995</v>
      </c>
      <c r="I368" s="57">
        <v>618.04441999999995</v>
      </c>
      <c r="J368" s="57">
        <v>618.04441999999995</v>
      </c>
      <c r="K368" s="57">
        <v>618.04441999999995</v>
      </c>
      <c r="L368" s="57">
        <v>618.04441999999995</v>
      </c>
      <c r="M368" s="57">
        <v>618.04441999999995</v>
      </c>
      <c r="N368" s="57">
        <v>618.04441999999995</v>
      </c>
      <c r="O368" s="57">
        <v>618.04441999999995</v>
      </c>
      <c r="P368" s="57">
        <v>618.04441999999995</v>
      </c>
      <c r="Q368" s="57">
        <v>618.04441999999995</v>
      </c>
      <c r="R368" s="57">
        <v>618.04441999999995</v>
      </c>
      <c r="S368" s="57">
        <v>618.04441999999995</v>
      </c>
      <c r="T368" s="57">
        <v>618.04441999999995</v>
      </c>
      <c r="U368" s="57">
        <v>618.04441999999995</v>
      </c>
      <c r="V368" s="57">
        <v>618.04441999999995</v>
      </c>
      <c r="W368" s="57">
        <v>618.04441999999995</v>
      </c>
      <c r="X368" s="57">
        <v>618.04441999999995</v>
      </c>
      <c r="Y368" s="57">
        <v>618.04441999999995</v>
      </c>
      <c r="Z368" s="57">
        <v>618.04441999999995</v>
      </c>
      <c r="AA368" s="57">
        <v>618.04441999999995</v>
      </c>
      <c r="AB368" s="57">
        <v>618.04441999999995</v>
      </c>
      <c r="AC368" s="57">
        <v>618.04441999999995</v>
      </c>
      <c r="AD368" s="57">
        <v>618.04441999999995</v>
      </c>
      <c r="AE368" s="57">
        <v>618.04441999999995</v>
      </c>
      <c r="AF368" s="57">
        <v>618.04441999999995</v>
      </c>
      <c r="AG368" s="57">
        <v>618.04441999999995</v>
      </c>
      <c r="AH368" s="57">
        <v>618.04441999999995</v>
      </c>
      <c r="AI368" s="57">
        <v>618.04441999999995</v>
      </c>
      <c r="AJ368" s="57">
        <v>618.04441999999995</v>
      </c>
      <c r="AK368" s="57">
        <v>618.04441999999995</v>
      </c>
      <c r="AL368" s="57">
        <v>618.04441999999995</v>
      </c>
      <c r="AM368" s="57">
        <v>618.04441999999995</v>
      </c>
      <c r="AN368" s="57">
        <v>618.04441999999995</v>
      </c>
      <c r="AO368" s="57">
        <v>618.04441999999995</v>
      </c>
      <c r="AP368" s="57">
        <v>618.04441999999995</v>
      </c>
      <c r="AQ368" s="57">
        <v>618.04441999999995</v>
      </c>
      <c r="AR368" s="57">
        <v>618.04441999999995</v>
      </c>
      <c r="AS368" s="57">
        <v>618.04441999999995</v>
      </c>
      <c r="AT368" s="57">
        <v>618.04441999999995</v>
      </c>
    </row>
    <row r="369" spans="1:46" x14ac:dyDescent="0.25">
      <c r="A369" s="65">
        <v>2021</v>
      </c>
      <c r="B369" s="65">
        <v>12</v>
      </c>
      <c r="C369" s="75">
        <v>16</v>
      </c>
      <c r="D369" s="64">
        <v>8</v>
      </c>
      <c r="E369" s="5">
        <v>618.04441999999995</v>
      </c>
      <c r="F369" s="57">
        <v>618.04441999999995</v>
      </c>
      <c r="G369" s="57">
        <v>618.04441999999995</v>
      </c>
      <c r="H369" s="57">
        <v>618.04441999999995</v>
      </c>
      <c r="I369" s="57">
        <v>618.04441999999995</v>
      </c>
      <c r="J369" s="57">
        <v>618.04441999999995</v>
      </c>
      <c r="K369" s="57">
        <v>618.04441999999995</v>
      </c>
      <c r="L369" s="57">
        <v>618.04441999999995</v>
      </c>
      <c r="M369" s="57">
        <v>618.04441999999995</v>
      </c>
      <c r="N369" s="57">
        <v>618.04441999999995</v>
      </c>
      <c r="O369" s="57">
        <v>618.04441999999995</v>
      </c>
      <c r="P369" s="57">
        <v>618.04441999999995</v>
      </c>
      <c r="Q369" s="57">
        <v>618.04441999999995</v>
      </c>
      <c r="R369" s="57">
        <v>618.04441999999995</v>
      </c>
      <c r="S369" s="57">
        <v>618.04441999999995</v>
      </c>
      <c r="T369" s="57">
        <v>618.04441999999995</v>
      </c>
      <c r="U369" s="57">
        <v>618.04441999999995</v>
      </c>
      <c r="V369" s="57">
        <v>618.04441999999995</v>
      </c>
      <c r="W369" s="57">
        <v>618.04441999999995</v>
      </c>
      <c r="X369" s="57">
        <v>618.04441999999995</v>
      </c>
      <c r="Y369" s="57">
        <v>618.04441999999995</v>
      </c>
      <c r="Z369" s="57">
        <v>618.04441999999995</v>
      </c>
      <c r="AA369" s="57">
        <v>618.04441999999995</v>
      </c>
      <c r="AB369" s="57">
        <v>618.04441999999995</v>
      </c>
      <c r="AC369" s="57">
        <v>618.04441999999995</v>
      </c>
      <c r="AD369" s="57">
        <v>618.04441999999995</v>
      </c>
      <c r="AE369" s="57">
        <v>618.04441999999995</v>
      </c>
      <c r="AF369" s="57">
        <v>618.04441999999995</v>
      </c>
      <c r="AG369" s="57">
        <v>618.04441999999995</v>
      </c>
      <c r="AH369" s="57">
        <v>618.04441999999995</v>
      </c>
      <c r="AI369" s="57">
        <v>618.04441999999995</v>
      </c>
      <c r="AJ369" s="57">
        <v>618.04441999999995</v>
      </c>
      <c r="AK369" s="57">
        <v>618.04441999999995</v>
      </c>
      <c r="AL369" s="57">
        <v>618.04441999999995</v>
      </c>
      <c r="AM369" s="57">
        <v>618.04441999999995</v>
      </c>
      <c r="AN369" s="57">
        <v>618.04441999999995</v>
      </c>
      <c r="AO369" s="57">
        <v>618.04441999999995</v>
      </c>
      <c r="AP369" s="57">
        <v>618.04441999999995</v>
      </c>
      <c r="AQ369" s="57">
        <v>618.04441999999995</v>
      </c>
      <c r="AR369" s="57">
        <v>618.04441999999995</v>
      </c>
      <c r="AS369" s="57">
        <v>618.04441999999995</v>
      </c>
      <c r="AT369" s="57">
        <v>618.04441999999995</v>
      </c>
    </row>
    <row r="370" spans="1:46" x14ac:dyDescent="0.25">
      <c r="A370" s="65">
        <v>2021</v>
      </c>
      <c r="B370" s="65">
        <v>12</v>
      </c>
      <c r="C370" s="75">
        <v>16</v>
      </c>
      <c r="D370" s="64">
        <v>9</v>
      </c>
      <c r="E370" s="5">
        <v>618.04441999999995</v>
      </c>
      <c r="F370" s="57">
        <v>618.04441999999995</v>
      </c>
      <c r="G370" s="57">
        <v>618.04441999999995</v>
      </c>
      <c r="H370" s="57">
        <v>618.04441999999995</v>
      </c>
      <c r="I370" s="57">
        <v>618.04441999999995</v>
      </c>
      <c r="J370" s="57">
        <v>618.04441999999995</v>
      </c>
      <c r="K370" s="57">
        <v>618.04441999999995</v>
      </c>
      <c r="L370" s="57">
        <v>618.04441999999995</v>
      </c>
      <c r="M370" s="57">
        <v>618.04441999999995</v>
      </c>
      <c r="N370" s="57">
        <v>618.04441999999995</v>
      </c>
      <c r="O370" s="57">
        <v>618.04441999999995</v>
      </c>
      <c r="P370" s="57">
        <v>618.04441999999995</v>
      </c>
      <c r="Q370" s="57">
        <v>618.04441999999995</v>
      </c>
      <c r="R370" s="57">
        <v>618.04441999999995</v>
      </c>
      <c r="S370" s="57">
        <v>618.04441999999995</v>
      </c>
      <c r="T370" s="57">
        <v>618.04441999999995</v>
      </c>
      <c r="U370" s="57">
        <v>618.04441999999995</v>
      </c>
      <c r="V370" s="57">
        <v>618.04441999999995</v>
      </c>
      <c r="W370" s="57">
        <v>618.04441999999995</v>
      </c>
      <c r="X370" s="57">
        <v>618.04441999999995</v>
      </c>
      <c r="Y370" s="57">
        <v>618.04441999999995</v>
      </c>
      <c r="Z370" s="57">
        <v>618.04441999999995</v>
      </c>
      <c r="AA370" s="57">
        <v>618.04441999999995</v>
      </c>
      <c r="AB370" s="57">
        <v>618.04441999999995</v>
      </c>
      <c r="AC370" s="57">
        <v>618.04441999999995</v>
      </c>
      <c r="AD370" s="57">
        <v>618.04441999999995</v>
      </c>
      <c r="AE370" s="57">
        <v>618.04441999999995</v>
      </c>
      <c r="AF370" s="57">
        <v>618.04441999999995</v>
      </c>
      <c r="AG370" s="57">
        <v>618.04441999999995</v>
      </c>
      <c r="AH370" s="57">
        <v>618.04441999999995</v>
      </c>
      <c r="AI370" s="57">
        <v>618.04441999999995</v>
      </c>
      <c r="AJ370" s="57">
        <v>618.04441999999995</v>
      </c>
      <c r="AK370" s="57">
        <v>618.04441999999995</v>
      </c>
      <c r="AL370" s="57">
        <v>618.04441999999995</v>
      </c>
      <c r="AM370" s="57">
        <v>618.04441999999995</v>
      </c>
      <c r="AN370" s="57">
        <v>618.04441999999995</v>
      </c>
      <c r="AO370" s="57">
        <v>618.04441999999995</v>
      </c>
      <c r="AP370" s="57">
        <v>618.04441999999995</v>
      </c>
      <c r="AQ370" s="57">
        <v>618.04441999999995</v>
      </c>
      <c r="AR370" s="57">
        <v>618.04441999999995</v>
      </c>
      <c r="AS370" s="57">
        <v>618.04441999999995</v>
      </c>
      <c r="AT370" s="57">
        <v>618.04441999999995</v>
      </c>
    </row>
    <row r="371" spans="1:46" x14ac:dyDescent="0.25">
      <c r="A371" s="65">
        <v>2021</v>
      </c>
      <c r="B371" s="65">
        <v>12</v>
      </c>
      <c r="C371" s="75">
        <v>16</v>
      </c>
      <c r="D371" s="64">
        <v>10</v>
      </c>
      <c r="E371" s="5">
        <v>618.04441999999995</v>
      </c>
      <c r="F371" s="57">
        <v>618.04441999999995</v>
      </c>
      <c r="G371" s="57">
        <v>618.04441999999995</v>
      </c>
      <c r="H371" s="57">
        <v>618.04441999999995</v>
      </c>
      <c r="I371" s="57">
        <v>618.04441999999995</v>
      </c>
      <c r="J371" s="57">
        <v>618.04441999999995</v>
      </c>
      <c r="K371" s="57">
        <v>618.04441999999995</v>
      </c>
      <c r="L371" s="57">
        <v>618.04441999999995</v>
      </c>
      <c r="M371" s="57">
        <v>618.04441999999995</v>
      </c>
      <c r="N371" s="57">
        <v>618.04441999999995</v>
      </c>
      <c r="O371" s="57">
        <v>618.04441999999995</v>
      </c>
      <c r="P371" s="57">
        <v>618.04441999999995</v>
      </c>
      <c r="Q371" s="57">
        <v>618.04441999999995</v>
      </c>
      <c r="R371" s="57">
        <v>618.04441999999995</v>
      </c>
      <c r="S371" s="57">
        <v>618.04441999999995</v>
      </c>
      <c r="T371" s="57">
        <v>618.04441999999995</v>
      </c>
      <c r="U371" s="57">
        <v>618.04441999999995</v>
      </c>
      <c r="V371" s="57">
        <v>618.04441999999995</v>
      </c>
      <c r="W371" s="57">
        <v>618.04441999999995</v>
      </c>
      <c r="X371" s="57">
        <v>618.04441999999995</v>
      </c>
      <c r="Y371" s="57">
        <v>618.04441999999995</v>
      </c>
      <c r="Z371" s="57">
        <v>618.04441999999995</v>
      </c>
      <c r="AA371" s="57">
        <v>618.04441999999995</v>
      </c>
      <c r="AB371" s="57">
        <v>618.04441999999995</v>
      </c>
      <c r="AC371" s="57">
        <v>618.04441999999995</v>
      </c>
      <c r="AD371" s="57">
        <v>618.04441999999995</v>
      </c>
      <c r="AE371" s="57">
        <v>618.04441999999995</v>
      </c>
      <c r="AF371" s="57">
        <v>618.04441999999995</v>
      </c>
      <c r="AG371" s="57">
        <v>618.04441999999995</v>
      </c>
      <c r="AH371" s="57">
        <v>618.04441999999995</v>
      </c>
      <c r="AI371" s="57">
        <v>618.04441999999995</v>
      </c>
      <c r="AJ371" s="57">
        <v>618.04441999999995</v>
      </c>
      <c r="AK371" s="57">
        <v>618.04441999999995</v>
      </c>
      <c r="AL371" s="57">
        <v>618.04441999999995</v>
      </c>
      <c r="AM371" s="57">
        <v>618.04441999999995</v>
      </c>
      <c r="AN371" s="57">
        <v>618.04441999999995</v>
      </c>
      <c r="AO371" s="57">
        <v>618.04441999999995</v>
      </c>
      <c r="AP371" s="57">
        <v>618.04441999999995</v>
      </c>
      <c r="AQ371" s="57">
        <v>618.04441999999995</v>
      </c>
      <c r="AR371" s="57">
        <v>618.04441999999995</v>
      </c>
      <c r="AS371" s="57">
        <v>618.04441999999995</v>
      </c>
      <c r="AT371" s="57">
        <v>618.04441999999995</v>
      </c>
    </row>
    <row r="372" spans="1:46" x14ac:dyDescent="0.25">
      <c r="A372" s="65">
        <v>2021</v>
      </c>
      <c r="B372" s="65">
        <v>12</v>
      </c>
      <c r="C372" s="75">
        <v>16</v>
      </c>
      <c r="D372" s="64">
        <v>11</v>
      </c>
      <c r="E372" s="5">
        <v>618.04441999999995</v>
      </c>
      <c r="F372" s="57">
        <v>618.04441999999995</v>
      </c>
      <c r="G372" s="57">
        <v>618.04441999999995</v>
      </c>
      <c r="H372" s="57">
        <v>618.04441999999995</v>
      </c>
      <c r="I372" s="57">
        <v>618.04441999999995</v>
      </c>
      <c r="J372" s="57">
        <v>618.04441999999995</v>
      </c>
      <c r="K372" s="57">
        <v>618.04441999999995</v>
      </c>
      <c r="L372" s="57">
        <v>618.04441999999995</v>
      </c>
      <c r="M372" s="57">
        <v>618.04441999999995</v>
      </c>
      <c r="N372" s="57">
        <v>618.04441999999995</v>
      </c>
      <c r="O372" s="57">
        <v>618.04441999999995</v>
      </c>
      <c r="P372" s="57">
        <v>618.04441999999995</v>
      </c>
      <c r="Q372" s="57">
        <v>618.04441999999995</v>
      </c>
      <c r="R372" s="57">
        <v>618.04441999999995</v>
      </c>
      <c r="S372" s="57">
        <v>618.04441999999995</v>
      </c>
      <c r="T372" s="57">
        <v>618.04441999999995</v>
      </c>
      <c r="U372" s="57">
        <v>618.04441999999995</v>
      </c>
      <c r="V372" s="57">
        <v>618.04441999999995</v>
      </c>
      <c r="W372" s="57">
        <v>618.04441999999995</v>
      </c>
      <c r="X372" s="57">
        <v>618.04441999999995</v>
      </c>
      <c r="Y372" s="57">
        <v>618.04441999999995</v>
      </c>
      <c r="Z372" s="57">
        <v>618.04441999999995</v>
      </c>
      <c r="AA372" s="57">
        <v>618.04441999999995</v>
      </c>
      <c r="AB372" s="57">
        <v>618.04441999999995</v>
      </c>
      <c r="AC372" s="57">
        <v>618.04441999999995</v>
      </c>
      <c r="AD372" s="57">
        <v>618.04441999999995</v>
      </c>
      <c r="AE372" s="57">
        <v>618.04441999999995</v>
      </c>
      <c r="AF372" s="57">
        <v>618.04441999999995</v>
      </c>
      <c r="AG372" s="57">
        <v>618.04441999999995</v>
      </c>
      <c r="AH372" s="57">
        <v>618.04441999999995</v>
      </c>
      <c r="AI372" s="57">
        <v>618.04441999999995</v>
      </c>
      <c r="AJ372" s="57">
        <v>618.04441999999995</v>
      </c>
      <c r="AK372" s="57">
        <v>618.04441999999995</v>
      </c>
      <c r="AL372" s="57">
        <v>618.04441999999995</v>
      </c>
      <c r="AM372" s="57">
        <v>618.04441999999995</v>
      </c>
      <c r="AN372" s="57">
        <v>618.04441999999995</v>
      </c>
      <c r="AO372" s="57">
        <v>618.04441999999995</v>
      </c>
      <c r="AP372" s="57">
        <v>618.04441999999995</v>
      </c>
      <c r="AQ372" s="57">
        <v>618.04441999999995</v>
      </c>
      <c r="AR372" s="57">
        <v>618.04441999999995</v>
      </c>
      <c r="AS372" s="57">
        <v>618.04441999999995</v>
      </c>
      <c r="AT372" s="57">
        <v>618.04441999999995</v>
      </c>
    </row>
    <row r="373" spans="1:46" x14ac:dyDescent="0.25">
      <c r="A373" s="65">
        <v>2021</v>
      </c>
      <c r="B373" s="65">
        <v>12</v>
      </c>
      <c r="C373" s="75">
        <v>16</v>
      </c>
      <c r="D373" s="64">
        <v>12</v>
      </c>
      <c r="E373" s="5">
        <v>618.04441999999995</v>
      </c>
      <c r="F373" s="57">
        <v>618.04441999999995</v>
      </c>
      <c r="G373" s="57">
        <v>618.04441999999995</v>
      </c>
      <c r="H373" s="57">
        <v>618.04441999999995</v>
      </c>
      <c r="I373" s="57">
        <v>618.04441999999995</v>
      </c>
      <c r="J373" s="57">
        <v>618.04441999999995</v>
      </c>
      <c r="K373" s="57">
        <v>618.04441999999995</v>
      </c>
      <c r="L373" s="57">
        <v>618.04441999999995</v>
      </c>
      <c r="M373" s="57">
        <v>618.04441999999995</v>
      </c>
      <c r="N373" s="57">
        <v>618.04441999999995</v>
      </c>
      <c r="O373" s="57">
        <v>618.04441999999995</v>
      </c>
      <c r="P373" s="57">
        <v>618.04441999999995</v>
      </c>
      <c r="Q373" s="57">
        <v>618.04441999999995</v>
      </c>
      <c r="R373" s="57">
        <v>618.04441999999995</v>
      </c>
      <c r="S373" s="57">
        <v>618.04441999999995</v>
      </c>
      <c r="T373" s="57">
        <v>618.04441999999995</v>
      </c>
      <c r="U373" s="57">
        <v>618.04441999999995</v>
      </c>
      <c r="V373" s="57">
        <v>618.04441999999995</v>
      </c>
      <c r="W373" s="57">
        <v>618.04441999999995</v>
      </c>
      <c r="X373" s="57">
        <v>618.04441999999995</v>
      </c>
      <c r="Y373" s="57">
        <v>618.04441999999995</v>
      </c>
      <c r="Z373" s="57">
        <v>618.04441999999995</v>
      </c>
      <c r="AA373" s="57">
        <v>618.04441999999995</v>
      </c>
      <c r="AB373" s="57">
        <v>618.04441999999995</v>
      </c>
      <c r="AC373" s="57">
        <v>618.04441999999995</v>
      </c>
      <c r="AD373" s="57">
        <v>618.04441999999995</v>
      </c>
      <c r="AE373" s="57">
        <v>618.04441999999995</v>
      </c>
      <c r="AF373" s="57">
        <v>618.04441999999995</v>
      </c>
      <c r="AG373" s="57">
        <v>618.04441999999995</v>
      </c>
      <c r="AH373" s="57">
        <v>618.04441999999995</v>
      </c>
      <c r="AI373" s="57">
        <v>618.04441999999995</v>
      </c>
      <c r="AJ373" s="57">
        <v>618.04441999999995</v>
      </c>
      <c r="AK373" s="57">
        <v>618.04441999999995</v>
      </c>
      <c r="AL373" s="57">
        <v>618.04441999999995</v>
      </c>
      <c r="AM373" s="57">
        <v>618.04441999999995</v>
      </c>
      <c r="AN373" s="57">
        <v>618.04441999999995</v>
      </c>
      <c r="AO373" s="57">
        <v>618.04441999999995</v>
      </c>
      <c r="AP373" s="57">
        <v>618.04441999999995</v>
      </c>
      <c r="AQ373" s="57">
        <v>618.04441999999995</v>
      </c>
      <c r="AR373" s="57">
        <v>618.04441999999995</v>
      </c>
      <c r="AS373" s="57">
        <v>618.04441999999995</v>
      </c>
      <c r="AT373" s="57">
        <v>618.04441999999995</v>
      </c>
    </row>
    <row r="374" spans="1:46" x14ac:dyDescent="0.25">
      <c r="A374" s="65">
        <v>2021</v>
      </c>
      <c r="B374" s="65">
        <v>12</v>
      </c>
      <c r="C374" s="75">
        <v>16</v>
      </c>
      <c r="D374" s="64">
        <v>13</v>
      </c>
      <c r="E374" s="5">
        <v>618.04441999999995</v>
      </c>
      <c r="F374" s="57">
        <v>618.04441999999995</v>
      </c>
      <c r="G374" s="57">
        <v>618.04441999999995</v>
      </c>
      <c r="H374" s="57">
        <v>618.04441999999995</v>
      </c>
      <c r="I374" s="57">
        <v>618.04441999999995</v>
      </c>
      <c r="J374" s="57">
        <v>618.04441999999995</v>
      </c>
      <c r="K374" s="57">
        <v>618.04441999999995</v>
      </c>
      <c r="L374" s="57">
        <v>618.04441999999995</v>
      </c>
      <c r="M374" s="57">
        <v>618.04441999999995</v>
      </c>
      <c r="N374" s="57">
        <v>618.04441999999995</v>
      </c>
      <c r="O374" s="57">
        <v>618.04441999999995</v>
      </c>
      <c r="P374" s="57">
        <v>618.04441999999995</v>
      </c>
      <c r="Q374" s="57">
        <v>618.04441999999995</v>
      </c>
      <c r="R374" s="57">
        <v>618.04441999999995</v>
      </c>
      <c r="S374" s="57">
        <v>618.04441999999995</v>
      </c>
      <c r="T374" s="57">
        <v>618.04441999999995</v>
      </c>
      <c r="U374" s="57">
        <v>618.04441999999995</v>
      </c>
      <c r="V374" s="57">
        <v>618.04441999999995</v>
      </c>
      <c r="W374" s="57">
        <v>618.04441999999995</v>
      </c>
      <c r="X374" s="57">
        <v>618.04441999999995</v>
      </c>
      <c r="Y374" s="57">
        <v>618.04441999999995</v>
      </c>
      <c r="Z374" s="57">
        <v>618.04441999999995</v>
      </c>
      <c r="AA374" s="57">
        <v>618.04441999999995</v>
      </c>
      <c r="AB374" s="57">
        <v>618.04441999999995</v>
      </c>
      <c r="AC374" s="57">
        <v>618.04441999999995</v>
      </c>
      <c r="AD374" s="57">
        <v>618.04441999999995</v>
      </c>
      <c r="AE374" s="57">
        <v>618.04441999999995</v>
      </c>
      <c r="AF374" s="57">
        <v>618.04441999999995</v>
      </c>
      <c r="AG374" s="57">
        <v>618.04441999999995</v>
      </c>
      <c r="AH374" s="57">
        <v>618.04441999999995</v>
      </c>
      <c r="AI374" s="57">
        <v>618.04441999999995</v>
      </c>
      <c r="AJ374" s="57">
        <v>618.04441999999995</v>
      </c>
      <c r="AK374" s="57">
        <v>618.04441999999995</v>
      </c>
      <c r="AL374" s="57">
        <v>618.04441999999995</v>
      </c>
      <c r="AM374" s="57">
        <v>618.04441999999995</v>
      </c>
      <c r="AN374" s="57">
        <v>618.04441999999995</v>
      </c>
      <c r="AO374" s="57">
        <v>618.04441999999995</v>
      </c>
      <c r="AP374" s="57">
        <v>618.04441999999995</v>
      </c>
      <c r="AQ374" s="57">
        <v>618.04441999999995</v>
      </c>
      <c r="AR374" s="57">
        <v>618.04441999999995</v>
      </c>
      <c r="AS374" s="57">
        <v>618.04441999999995</v>
      </c>
      <c r="AT374" s="57">
        <v>618.04441999999995</v>
      </c>
    </row>
    <row r="375" spans="1:46" x14ac:dyDescent="0.25">
      <c r="A375" s="65">
        <v>2021</v>
      </c>
      <c r="B375" s="65">
        <v>12</v>
      </c>
      <c r="C375" s="75">
        <v>16</v>
      </c>
      <c r="D375" s="64">
        <v>14</v>
      </c>
      <c r="E375" s="5">
        <v>618.04441999999995</v>
      </c>
      <c r="F375" s="57">
        <v>618.04441999999995</v>
      </c>
      <c r="G375" s="57">
        <v>618.04441999999995</v>
      </c>
      <c r="H375" s="57">
        <v>618.04441999999995</v>
      </c>
      <c r="I375" s="57">
        <v>618.04441999999995</v>
      </c>
      <c r="J375" s="57">
        <v>618.04441999999995</v>
      </c>
      <c r="K375" s="57">
        <v>618.04441999999995</v>
      </c>
      <c r="L375" s="57">
        <v>618.04441999999995</v>
      </c>
      <c r="M375" s="57">
        <v>618.04441999999995</v>
      </c>
      <c r="N375" s="57">
        <v>618.04441999999995</v>
      </c>
      <c r="O375" s="57">
        <v>618.04441999999995</v>
      </c>
      <c r="P375" s="57">
        <v>618.04441999999995</v>
      </c>
      <c r="Q375" s="57">
        <v>618.04441999999995</v>
      </c>
      <c r="R375" s="57">
        <v>618.04441999999995</v>
      </c>
      <c r="S375" s="57">
        <v>618.04441999999995</v>
      </c>
      <c r="T375" s="57">
        <v>618.04441999999995</v>
      </c>
      <c r="U375" s="57">
        <v>618.04441999999995</v>
      </c>
      <c r="V375" s="57">
        <v>618.04441999999995</v>
      </c>
      <c r="W375" s="57">
        <v>618.04441999999995</v>
      </c>
      <c r="X375" s="57">
        <v>618.04441999999995</v>
      </c>
      <c r="Y375" s="57">
        <v>618.04441999999995</v>
      </c>
      <c r="Z375" s="57">
        <v>618.04441999999995</v>
      </c>
      <c r="AA375" s="57">
        <v>618.04441999999995</v>
      </c>
      <c r="AB375" s="57">
        <v>618.04441999999995</v>
      </c>
      <c r="AC375" s="57">
        <v>618.04441999999995</v>
      </c>
      <c r="AD375" s="57">
        <v>618.04441999999995</v>
      </c>
      <c r="AE375" s="57">
        <v>618.04441999999995</v>
      </c>
      <c r="AF375" s="57">
        <v>618.04441999999995</v>
      </c>
      <c r="AG375" s="57">
        <v>618.04441999999995</v>
      </c>
      <c r="AH375" s="57">
        <v>618.04441999999995</v>
      </c>
      <c r="AI375" s="57">
        <v>618.04441999999995</v>
      </c>
      <c r="AJ375" s="57">
        <v>618.04441999999995</v>
      </c>
      <c r="AK375" s="57">
        <v>618.04441999999995</v>
      </c>
      <c r="AL375" s="57">
        <v>618.04441999999995</v>
      </c>
      <c r="AM375" s="57">
        <v>618.04441999999995</v>
      </c>
      <c r="AN375" s="57">
        <v>618.04441999999995</v>
      </c>
      <c r="AO375" s="57">
        <v>618.04441999999995</v>
      </c>
      <c r="AP375" s="57">
        <v>618.04441999999995</v>
      </c>
      <c r="AQ375" s="57">
        <v>618.04441999999995</v>
      </c>
      <c r="AR375" s="57">
        <v>618.04441999999995</v>
      </c>
      <c r="AS375" s="57">
        <v>618.04441999999995</v>
      </c>
      <c r="AT375" s="57">
        <v>618.04441999999995</v>
      </c>
    </row>
    <row r="376" spans="1:46" x14ac:dyDescent="0.25">
      <c r="A376" s="65">
        <v>2021</v>
      </c>
      <c r="B376" s="65">
        <v>12</v>
      </c>
      <c r="C376" s="75">
        <v>16</v>
      </c>
      <c r="D376" s="64">
        <v>15</v>
      </c>
      <c r="E376" s="5">
        <v>618.04441999999995</v>
      </c>
      <c r="F376" s="57">
        <v>618.04441999999995</v>
      </c>
      <c r="G376" s="57">
        <v>618.04441999999995</v>
      </c>
      <c r="H376" s="57">
        <v>618.04441999999995</v>
      </c>
      <c r="I376" s="57">
        <v>618.04441999999995</v>
      </c>
      <c r="J376" s="57">
        <v>618.04441999999995</v>
      </c>
      <c r="K376" s="57">
        <v>618.04441999999995</v>
      </c>
      <c r="L376" s="57">
        <v>618.04441999999995</v>
      </c>
      <c r="M376" s="57">
        <v>618.04441999999995</v>
      </c>
      <c r="N376" s="57">
        <v>618.04441999999995</v>
      </c>
      <c r="O376" s="57">
        <v>618.04441999999995</v>
      </c>
      <c r="P376" s="57">
        <v>618.04441999999995</v>
      </c>
      <c r="Q376" s="57">
        <v>618.04441999999995</v>
      </c>
      <c r="R376" s="57">
        <v>618.04441999999995</v>
      </c>
      <c r="S376" s="57">
        <v>618.04441999999995</v>
      </c>
      <c r="T376" s="57">
        <v>618.04441999999995</v>
      </c>
      <c r="U376" s="57">
        <v>618.04441999999995</v>
      </c>
      <c r="V376" s="57">
        <v>618.04441999999995</v>
      </c>
      <c r="W376" s="57">
        <v>618.04441999999995</v>
      </c>
      <c r="X376" s="57">
        <v>618.04441999999995</v>
      </c>
      <c r="Y376" s="57">
        <v>618.04441999999995</v>
      </c>
      <c r="Z376" s="57">
        <v>618.04441999999995</v>
      </c>
      <c r="AA376" s="57">
        <v>618.04441999999995</v>
      </c>
      <c r="AB376" s="57">
        <v>618.04441999999995</v>
      </c>
      <c r="AC376" s="57">
        <v>618.04441999999995</v>
      </c>
      <c r="AD376" s="57">
        <v>618.04441999999995</v>
      </c>
      <c r="AE376" s="57">
        <v>618.04441999999995</v>
      </c>
      <c r="AF376" s="57">
        <v>618.04441999999995</v>
      </c>
      <c r="AG376" s="57">
        <v>618.04441999999995</v>
      </c>
      <c r="AH376" s="57">
        <v>618.04441999999995</v>
      </c>
      <c r="AI376" s="57">
        <v>618.04441999999995</v>
      </c>
      <c r="AJ376" s="57">
        <v>618.04441999999995</v>
      </c>
      <c r="AK376" s="57">
        <v>618.04441999999995</v>
      </c>
      <c r="AL376" s="57">
        <v>618.04441999999995</v>
      </c>
      <c r="AM376" s="57">
        <v>618.04441999999995</v>
      </c>
      <c r="AN376" s="57">
        <v>618.04441999999995</v>
      </c>
      <c r="AO376" s="57">
        <v>618.04441999999995</v>
      </c>
      <c r="AP376" s="57">
        <v>618.04441999999995</v>
      </c>
      <c r="AQ376" s="57">
        <v>618.04441999999995</v>
      </c>
      <c r="AR376" s="57">
        <v>618.04441999999995</v>
      </c>
      <c r="AS376" s="57">
        <v>618.04441999999995</v>
      </c>
      <c r="AT376" s="57">
        <v>618.04441999999995</v>
      </c>
    </row>
    <row r="377" spans="1:46" x14ac:dyDescent="0.25">
      <c r="A377" s="65">
        <v>2021</v>
      </c>
      <c r="B377" s="65">
        <v>12</v>
      </c>
      <c r="C377" s="75">
        <v>16</v>
      </c>
      <c r="D377" s="64">
        <v>16</v>
      </c>
      <c r="E377" s="5">
        <v>618.04441999999995</v>
      </c>
      <c r="F377" s="57">
        <v>618.04441999999995</v>
      </c>
      <c r="G377" s="57">
        <v>618.04441999999995</v>
      </c>
      <c r="H377" s="57">
        <v>618.04441999999995</v>
      </c>
      <c r="I377" s="57">
        <v>618.04441999999995</v>
      </c>
      <c r="J377" s="57">
        <v>618.04441999999995</v>
      </c>
      <c r="K377" s="57">
        <v>618.04441999999995</v>
      </c>
      <c r="L377" s="57">
        <v>618.04441999999995</v>
      </c>
      <c r="M377" s="57">
        <v>618.04441999999995</v>
      </c>
      <c r="N377" s="57">
        <v>618.04441999999995</v>
      </c>
      <c r="O377" s="57">
        <v>618.04441999999995</v>
      </c>
      <c r="P377" s="57">
        <v>618.04441999999995</v>
      </c>
      <c r="Q377" s="57">
        <v>618.04441999999995</v>
      </c>
      <c r="R377" s="57">
        <v>618.04441999999995</v>
      </c>
      <c r="S377" s="57">
        <v>618.04441999999995</v>
      </c>
      <c r="T377" s="57">
        <v>618.04441999999995</v>
      </c>
      <c r="U377" s="57">
        <v>618.04441999999995</v>
      </c>
      <c r="V377" s="57">
        <v>618.04441999999995</v>
      </c>
      <c r="W377" s="57">
        <v>618.04441999999995</v>
      </c>
      <c r="X377" s="57">
        <v>618.04441999999995</v>
      </c>
      <c r="Y377" s="57">
        <v>618.04441999999995</v>
      </c>
      <c r="Z377" s="57">
        <v>618.04441999999995</v>
      </c>
      <c r="AA377" s="57">
        <v>618.04441999999995</v>
      </c>
      <c r="AB377" s="57">
        <v>618.04441999999995</v>
      </c>
      <c r="AC377" s="57">
        <v>618.04441999999995</v>
      </c>
      <c r="AD377" s="57">
        <v>618.04441999999995</v>
      </c>
      <c r="AE377" s="57">
        <v>618.04441999999995</v>
      </c>
      <c r="AF377" s="57">
        <v>618.04441999999995</v>
      </c>
      <c r="AG377" s="57">
        <v>618.04441999999995</v>
      </c>
      <c r="AH377" s="57">
        <v>618.04441999999995</v>
      </c>
      <c r="AI377" s="57">
        <v>618.04441999999995</v>
      </c>
      <c r="AJ377" s="57">
        <v>618.04441999999995</v>
      </c>
      <c r="AK377" s="57">
        <v>618.04441999999995</v>
      </c>
      <c r="AL377" s="57">
        <v>618.04441999999995</v>
      </c>
      <c r="AM377" s="57">
        <v>618.04441999999995</v>
      </c>
      <c r="AN377" s="57">
        <v>618.04441999999995</v>
      </c>
      <c r="AO377" s="57">
        <v>618.04441999999995</v>
      </c>
      <c r="AP377" s="57">
        <v>618.04441999999995</v>
      </c>
      <c r="AQ377" s="57">
        <v>618.04441999999995</v>
      </c>
      <c r="AR377" s="57">
        <v>618.04441999999995</v>
      </c>
      <c r="AS377" s="57">
        <v>618.04441999999995</v>
      </c>
      <c r="AT377" s="57">
        <v>618.04441999999995</v>
      </c>
    </row>
    <row r="378" spans="1:46" x14ac:dyDescent="0.25">
      <c r="A378" s="65">
        <v>2021</v>
      </c>
      <c r="B378" s="65">
        <v>12</v>
      </c>
      <c r="C378" s="75">
        <v>16</v>
      </c>
      <c r="D378" s="64">
        <v>17</v>
      </c>
      <c r="E378" s="5">
        <v>618.04441999999995</v>
      </c>
      <c r="F378" s="57">
        <v>618.04441999999995</v>
      </c>
      <c r="G378" s="57">
        <v>618.04441999999995</v>
      </c>
      <c r="H378" s="57">
        <v>618.04441999999995</v>
      </c>
      <c r="I378" s="57">
        <v>618.04441999999995</v>
      </c>
      <c r="J378" s="57">
        <v>618.04441999999995</v>
      </c>
      <c r="K378" s="57">
        <v>618.04441999999995</v>
      </c>
      <c r="L378" s="57">
        <v>618.04441999999995</v>
      </c>
      <c r="M378" s="57">
        <v>618.04441999999995</v>
      </c>
      <c r="N378" s="57">
        <v>618.04441999999995</v>
      </c>
      <c r="O378" s="57">
        <v>618.04441999999995</v>
      </c>
      <c r="P378" s="57">
        <v>618.04441999999995</v>
      </c>
      <c r="Q378" s="57">
        <v>618.04441999999995</v>
      </c>
      <c r="R378" s="57">
        <v>618.04441999999995</v>
      </c>
      <c r="S378" s="57">
        <v>618.04441999999995</v>
      </c>
      <c r="T378" s="57">
        <v>618.04441999999995</v>
      </c>
      <c r="U378" s="57">
        <v>618.04441999999995</v>
      </c>
      <c r="V378" s="57">
        <v>618.04441999999995</v>
      </c>
      <c r="W378" s="57">
        <v>618.04441999999995</v>
      </c>
      <c r="X378" s="57">
        <v>618.04441999999995</v>
      </c>
      <c r="Y378" s="57">
        <v>618.04441999999995</v>
      </c>
      <c r="Z378" s="57">
        <v>618.04441999999995</v>
      </c>
      <c r="AA378" s="57">
        <v>618.04441999999995</v>
      </c>
      <c r="AB378" s="57">
        <v>618.04441999999995</v>
      </c>
      <c r="AC378" s="57">
        <v>618.04441999999995</v>
      </c>
      <c r="AD378" s="57">
        <v>618.04441999999995</v>
      </c>
      <c r="AE378" s="57">
        <v>618.04441999999995</v>
      </c>
      <c r="AF378" s="57">
        <v>618.04441999999995</v>
      </c>
      <c r="AG378" s="57">
        <v>618.04441999999995</v>
      </c>
      <c r="AH378" s="57">
        <v>618.04441999999995</v>
      </c>
      <c r="AI378" s="57">
        <v>618.04441999999995</v>
      </c>
      <c r="AJ378" s="57">
        <v>618.04441999999995</v>
      </c>
      <c r="AK378" s="57">
        <v>618.04441999999995</v>
      </c>
      <c r="AL378" s="57">
        <v>618.04441999999995</v>
      </c>
      <c r="AM378" s="57">
        <v>618.04441999999995</v>
      </c>
      <c r="AN378" s="57">
        <v>618.04441999999995</v>
      </c>
      <c r="AO378" s="57">
        <v>618.04441999999995</v>
      </c>
      <c r="AP378" s="57">
        <v>618.04441999999995</v>
      </c>
      <c r="AQ378" s="57">
        <v>618.04441999999995</v>
      </c>
      <c r="AR378" s="57">
        <v>618.04441999999995</v>
      </c>
      <c r="AS378" s="57">
        <v>618.04441999999995</v>
      </c>
      <c r="AT378" s="57">
        <v>618.04441999999995</v>
      </c>
    </row>
    <row r="379" spans="1:46" x14ac:dyDescent="0.25">
      <c r="A379" s="65">
        <v>2021</v>
      </c>
      <c r="B379" s="65">
        <v>12</v>
      </c>
      <c r="C379" s="75">
        <v>16</v>
      </c>
      <c r="D379" s="64">
        <v>18</v>
      </c>
      <c r="E379" s="5">
        <v>618.04441999999995</v>
      </c>
      <c r="F379" s="57">
        <v>618.04441999999995</v>
      </c>
      <c r="G379" s="57">
        <v>618.04441999999995</v>
      </c>
      <c r="H379" s="57">
        <v>618.04441999999995</v>
      </c>
      <c r="I379" s="57">
        <v>618.04441999999995</v>
      </c>
      <c r="J379" s="57">
        <v>618.04441999999995</v>
      </c>
      <c r="K379" s="57">
        <v>618.04441999999995</v>
      </c>
      <c r="L379" s="57">
        <v>618.04441999999995</v>
      </c>
      <c r="M379" s="57">
        <v>618.04441999999995</v>
      </c>
      <c r="N379" s="57">
        <v>618.04441999999995</v>
      </c>
      <c r="O379" s="57">
        <v>618.04441999999995</v>
      </c>
      <c r="P379" s="57">
        <v>618.04441999999995</v>
      </c>
      <c r="Q379" s="57">
        <v>618.04441999999995</v>
      </c>
      <c r="R379" s="57">
        <v>618.04441999999995</v>
      </c>
      <c r="S379" s="57">
        <v>618.04441999999995</v>
      </c>
      <c r="T379" s="57">
        <v>618.04441999999995</v>
      </c>
      <c r="U379" s="57">
        <v>618.04441999999995</v>
      </c>
      <c r="V379" s="57">
        <v>618.04441999999995</v>
      </c>
      <c r="W379" s="57">
        <v>618.04441999999995</v>
      </c>
      <c r="X379" s="57">
        <v>618.04441999999995</v>
      </c>
      <c r="Y379" s="57">
        <v>618.04441999999995</v>
      </c>
      <c r="Z379" s="57">
        <v>618.04441999999995</v>
      </c>
      <c r="AA379" s="57">
        <v>618.04441999999995</v>
      </c>
      <c r="AB379" s="57">
        <v>618.04441999999995</v>
      </c>
      <c r="AC379" s="57">
        <v>618.04441999999995</v>
      </c>
      <c r="AD379" s="57">
        <v>618.04441999999995</v>
      </c>
      <c r="AE379" s="57">
        <v>618.04441999999995</v>
      </c>
      <c r="AF379" s="57">
        <v>618.04441999999995</v>
      </c>
      <c r="AG379" s="57">
        <v>618.04441999999995</v>
      </c>
      <c r="AH379" s="57">
        <v>618.04441999999995</v>
      </c>
      <c r="AI379" s="57">
        <v>618.04441999999995</v>
      </c>
      <c r="AJ379" s="57">
        <v>618.04441999999995</v>
      </c>
      <c r="AK379" s="57">
        <v>618.04441999999995</v>
      </c>
      <c r="AL379" s="57">
        <v>618.04441999999995</v>
      </c>
      <c r="AM379" s="57">
        <v>618.04441999999995</v>
      </c>
      <c r="AN379" s="57">
        <v>618.04441999999995</v>
      </c>
      <c r="AO379" s="57">
        <v>618.04441999999995</v>
      </c>
      <c r="AP379" s="57">
        <v>618.04441999999995</v>
      </c>
      <c r="AQ379" s="57">
        <v>618.04441999999995</v>
      </c>
      <c r="AR379" s="57">
        <v>618.04441999999995</v>
      </c>
      <c r="AS379" s="57">
        <v>618.04441999999995</v>
      </c>
      <c r="AT379" s="57">
        <v>618.04441999999995</v>
      </c>
    </row>
    <row r="380" spans="1:46" x14ac:dyDescent="0.25">
      <c r="A380" s="65">
        <v>2021</v>
      </c>
      <c r="B380" s="65">
        <v>12</v>
      </c>
      <c r="C380" s="75">
        <v>16</v>
      </c>
      <c r="D380" s="64">
        <v>19</v>
      </c>
      <c r="E380" s="5">
        <v>618.04441999999995</v>
      </c>
      <c r="F380" s="57">
        <v>618.04441999999995</v>
      </c>
      <c r="G380" s="57">
        <v>618.04441999999995</v>
      </c>
      <c r="H380" s="57">
        <v>618.04441999999995</v>
      </c>
      <c r="I380" s="57">
        <v>618.04441999999995</v>
      </c>
      <c r="J380" s="57">
        <v>618.04441999999995</v>
      </c>
      <c r="K380" s="57">
        <v>618.04441999999995</v>
      </c>
      <c r="L380" s="57">
        <v>618.04441999999995</v>
      </c>
      <c r="M380" s="57">
        <v>618.04441999999995</v>
      </c>
      <c r="N380" s="57">
        <v>618.04441999999995</v>
      </c>
      <c r="O380" s="57">
        <v>618.04441999999995</v>
      </c>
      <c r="P380" s="57">
        <v>618.04441999999995</v>
      </c>
      <c r="Q380" s="57">
        <v>618.04441999999995</v>
      </c>
      <c r="R380" s="57">
        <v>618.04441999999995</v>
      </c>
      <c r="S380" s="57">
        <v>618.04441999999995</v>
      </c>
      <c r="T380" s="57">
        <v>618.04441999999995</v>
      </c>
      <c r="U380" s="57">
        <v>618.04441999999995</v>
      </c>
      <c r="V380" s="57">
        <v>618.04441999999995</v>
      </c>
      <c r="W380" s="57">
        <v>618.04441999999995</v>
      </c>
      <c r="X380" s="57">
        <v>618.04441999999995</v>
      </c>
      <c r="Y380" s="57">
        <v>618.04441999999995</v>
      </c>
      <c r="Z380" s="57">
        <v>618.04441999999995</v>
      </c>
      <c r="AA380" s="57">
        <v>618.04441999999995</v>
      </c>
      <c r="AB380" s="57">
        <v>618.04441999999995</v>
      </c>
      <c r="AC380" s="57">
        <v>618.04441999999995</v>
      </c>
      <c r="AD380" s="57">
        <v>618.04441999999995</v>
      </c>
      <c r="AE380" s="57">
        <v>618.04441999999995</v>
      </c>
      <c r="AF380" s="57">
        <v>618.04441999999995</v>
      </c>
      <c r="AG380" s="57">
        <v>618.04441999999995</v>
      </c>
      <c r="AH380" s="57">
        <v>618.04441999999995</v>
      </c>
      <c r="AI380" s="57">
        <v>618.04441999999995</v>
      </c>
      <c r="AJ380" s="57">
        <v>618.04441999999995</v>
      </c>
      <c r="AK380" s="57">
        <v>618.04441999999995</v>
      </c>
      <c r="AL380" s="57">
        <v>618.04441999999995</v>
      </c>
      <c r="AM380" s="57">
        <v>618.04441999999995</v>
      </c>
      <c r="AN380" s="57">
        <v>618.04441999999995</v>
      </c>
      <c r="AO380" s="57">
        <v>618.04441999999995</v>
      </c>
      <c r="AP380" s="57">
        <v>618.04441999999995</v>
      </c>
      <c r="AQ380" s="57">
        <v>618.04441999999995</v>
      </c>
      <c r="AR380" s="57">
        <v>618.04441999999995</v>
      </c>
      <c r="AS380" s="57">
        <v>618.04441999999995</v>
      </c>
      <c r="AT380" s="57">
        <v>618.04441999999995</v>
      </c>
    </row>
    <row r="381" spans="1:46" x14ac:dyDescent="0.25">
      <c r="A381" s="65">
        <v>2021</v>
      </c>
      <c r="B381" s="65">
        <v>12</v>
      </c>
      <c r="C381" s="75">
        <v>16</v>
      </c>
      <c r="D381" s="64">
        <v>20</v>
      </c>
      <c r="E381" s="5">
        <v>618.04441999999995</v>
      </c>
      <c r="F381" s="57">
        <v>618.04441999999995</v>
      </c>
      <c r="G381" s="57">
        <v>618.04441999999995</v>
      </c>
      <c r="H381" s="57">
        <v>618.04441999999995</v>
      </c>
      <c r="I381" s="57">
        <v>618.04441999999995</v>
      </c>
      <c r="J381" s="57">
        <v>618.04441999999995</v>
      </c>
      <c r="K381" s="57">
        <v>618.04441999999995</v>
      </c>
      <c r="L381" s="57">
        <v>618.04441999999995</v>
      </c>
      <c r="M381" s="57">
        <v>618.04441999999995</v>
      </c>
      <c r="N381" s="57">
        <v>618.04441999999995</v>
      </c>
      <c r="O381" s="57">
        <v>618.04441999999995</v>
      </c>
      <c r="P381" s="57">
        <v>618.04441999999995</v>
      </c>
      <c r="Q381" s="57">
        <v>618.04441999999995</v>
      </c>
      <c r="R381" s="57">
        <v>618.04441999999995</v>
      </c>
      <c r="S381" s="57">
        <v>618.04441999999995</v>
      </c>
      <c r="T381" s="57">
        <v>618.04441999999995</v>
      </c>
      <c r="U381" s="57">
        <v>618.04441999999995</v>
      </c>
      <c r="V381" s="57">
        <v>618.04441999999995</v>
      </c>
      <c r="W381" s="57">
        <v>618.04441999999995</v>
      </c>
      <c r="X381" s="57">
        <v>618.04441999999995</v>
      </c>
      <c r="Y381" s="57">
        <v>618.04441999999995</v>
      </c>
      <c r="Z381" s="57">
        <v>618.04441999999995</v>
      </c>
      <c r="AA381" s="57">
        <v>618.04441999999995</v>
      </c>
      <c r="AB381" s="57">
        <v>618.04441999999995</v>
      </c>
      <c r="AC381" s="57">
        <v>618.04441999999995</v>
      </c>
      <c r="AD381" s="57">
        <v>618.04441999999995</v>
      </c>
      <c r="AE381" s="57">
        <v>618.04441999999995</v>
      </c>
      <c r="AF381" s="57">
        <v>618.04441999999995</v>
      </c>
      <c r="AG381" s="57">
        <v>618.04441999999995</v>
      </c>
      <c r="AH381" s="57">
        <v>618.04441999999995</v>
      </c>
      <c r="AI381" s="57">
        <v>618.04441999999995</v>
      </c>
      <c r="AJ381" s="57">
        <v>618.04441999999995</v>
      </c>
      <c r="AK381" s="57">
        <v>618.04441999999995</v>
      </c>
      <c r="AL381" s="57">
        <v>618.04441999999995</v>
      </c>
      <c r="AM381" s="57">
        <v>618.04441999999995</v>
      </c>
      <c r="AN381" s="57">
        <v>618.04441999999995</v>
      </c>
      <c r="AO381" s="57">
        <v>618.04441999999995</v>
      </c>
      <c r="AP381" s="57">
        <v>618.04441999999995</v>
      </c>
      <c r="AQ381" s="57">
        <v>618.04441999999995</v>
      </c>
      <c r="AR381" s="57">
        <v>618.04441999999995</v>
      </c>
      <c r="AS381" s="57">
        <v>618.04441999999995</v>
      </c>
      <c r="AT381" s="57">
        <v>618.04441999999995</v>
      </c>
    </row>
    <row r="382" spans="1:46" x14ac:dyDescent="0.25">
      <c r="A382" s="65">
        <v>2021</v>
      </c>
      <c r="B382" s="65">
        <v>12</v>
      </c>
      <c r="C382" s="75">
        <v>16</v>
      </c>
      <c r="D382" s="64">
        <v>21</v>
      </c>
      <c r="E382" s="5">
        <v>618.04441999999995</v>
      </c>
      <c r="F382" s="57">
        <v>618.04441999999995</v>
      </c>
      <c r="G382" s="57">
        <v>618.04441999999995</v>
      </c>
      <c r="H382" s="57">
        <v>618.04441999999995</v>
      </c>
      <c r="I382" s="57">
        <v>618.04441999999995</v>
      </c>
      <c r="J382" s="57">
        <v>618.04441999999995</v>
      </c>
      <c r="K382" s="57">
        <v>618.04441999999995</v>
      </c>
      <c r="L382" s="57">
        <v>618.04441999999995</v>
      </c>
      <c r="M382" s="57">
        <v>618.04441999999995</v>
      </c>
      <c r="N382" s="57">
        <v>618.04441999999995</v>
      </c>
      <c r="O382" s="57">
        <v>618.04441999999995</v>
      </c>
      <c r="P382" s="57">
        <v>618.04441999999995</v>
      </c>
      <c r="Q382" s="57">
        <v>618.04441999999995</v>
      </c>
      <c r="R382" s="57">
        <v>618.04441999999995</v>
      </c>
      <c r="S382" s="57">
        <v>618.04441999999995</v>
      </c>
      <c r="T382" s="57">
        <v>618.04441999999995</v>
      </c>
      <c r="U382" s="57">
        <v>618.04441999999995</v>
      </c>
      <c r="V382" s="57">
        <v>618.04441999999995</v>
      </c>
      <c r="W382" s="57">
        <v>618.04441999999995</v>
      </c>
      <c r="X382" s="57">
        <v>618.04441999999995</v>
      </c>
      <c r="Y382" s="57">
        <v>618.04441999999995</v>
      </c>
      <c r="Z382" s="57">
        <v>618.04441999999995</v>
      </c>
      <c r="AA382" s="57">
        <v>618.04441999999995</v>
      </c>
      <c r="AB382" s="57">
        <v>618.04441999999995</v>
      </c>
      <c r="AC382" s="57">
        <v>618.04441999999995</v>
      </c>
      <c r="AD382" s="57">
        <v>618.04441999999995</v>
      </c>
      <c r="AE382" s="57">
        <v>618.04441999999995</v>
      </c>
      <c r="AF382" s="57">
        <v>618.04441999999995</v>
      </c>
      <c r="AG382" s="57">
        <v>618.04441999999995</v>
      </c>
      <c r="AH382" s="57">
        <v>618.04441999999995</v>
      </c>
      <c r="AI382" s="57">
        <v>618.04441999999995</v>
      </c>
      <c r="AJ382" s="57">
        <v>618.04441999999995</v>
      </c>
      <c r="AK382" s="57">
        <v>618.04441999999995</v>
      </c>
      <c r="AL382" s="57">
        <v>618.04441999999995</v>
      </c>
      <c r="AM382" s="57">
        <v>618.04441999999995</v>
      </c>
      <c r="AN382" s="57">
        <v>618.04441999999995</v>
      </c>
      <c r="AO382" s="57">
        <v>618.04441999999995</v>
      </c>
      <c r="AP382" s="57">
        <v>618.04441999999995</v>
      </c>
      <c r="AQ382" s="57">
        <v>618.04441999999995</v>
      </c>
      <c r="AR382" s="57">
        <v>618.04441999999995</v>
      </c>
      <c r="AS382" s="57">
        <v>618.04441999999995</v>
      </c>
      <c r="AT382" s="57">
        <v>618.04441999999995</v>
      </c>
    </row>
    <row r="383" spans="1:46" x14ac:dyDescent="0.25">
      <c r="A383" s="65">
        <v>2021</v>
      </c>
      <c r="B383" s="65">
        <v>12</v>
      </c>
      <c r="C383" s="75">
        <v>16</v>
      </c>
      <c r="D383" s="64">
        <v>22</v>
      </c>
      <c r="E383" s="5">
        <v>618.04441999999995</v>
      </c>
      <c r="F383" s="57">
        <v>618.04441999999995</v>
      </c>
      <c r="G383" s="57">
        <v>618.04441999999995</v>
      </c>
      <c r="H383" s="57">
        <v>618.04441999999995</v>
      </c>
      <c r="I383" s="57">
        <v>618.04441999999995</v>
      </c>
      <c r="J383" s="57">
        <v>618.04441999999995</v>
      </c>
      <c r="K383" s="57">
        <v>618.04441999999995</v>
      </c>
      <c r="L383" s="57">
        <v>618.04441999999995</v>
      </c>
      <c r="M383" s="57">
        <v>618.04441999999995</v>
      </c>
      <c r="N383" s="57">
        <v>618.04441999999995</v>
      </c>
      <c r="O383" s="57">
        <v>618.04441999999995</v>
      </c>
      <c r="P383" s="57">
        <v>618.04441999999995</v>
      </c>
      <c r="Q383" s="57">
        <v>618.04441999999995</v>
      </c>
      <c r="R383" s="57">
        <v>618.04441999999995</v>
      </c>
      <c r="S383" s="57">
        <v>618.04441999999995</v>
      </c>
      <c r="T383" s="57">
        <v>618.04441999999995</v>
      </c>
      <c r="U383" s="57">
        <v>618.04441999999995</v>
      </c>
      <c r="V383" s="57">
        <v>618.04441999999995</v>
      </c>
      <c r="W383" s="57">
        <v>618.04441999999995</v>
      </c>
      <c r="X383" s="57">
        <v>618.04441999999995</v>
      </c>
      <c r="Y383" s="57">
        <v>618.04441999999995</v>
      </c>
      <c r="Z383" s="57">
        <v>618.04441999999995</v>
      </c>
      <c r="AA383" s="57">
        <v>618.04441999999995</v>
      </c>
      <c r="AB383" s="57">
        <v>618.04441999999995</v>
      </c>
      <c r="AC383" s="57">
        <v>618.04441999999995</v>
      </c>
      <c r="AD383" s="57">
        <v>618.04441999999995</v>
      </c>
      <c r="AE383" s="57">
        <v>618.04441999999995</v>
      </c>
      <c r="AF383" s="57">
        <v>618.04441999999995</v>
      </c>
      <c r="AG383" s="57">
        <v>618.04441999999995</v>
      </c>
      <c r="AH383" s="57">
        <v>618.04441999999995</v>
      </c>
      <c r="AI383" s="57">
        <v>618.04441999999995</v>
      </c>
      <c r="AJ383" s="57">
        <v>618.04441999999995</v>
      </c>
      <c r="AK383" s="57">
        <v>618.04441999999995</v>
      </c>
      <c r="AL383" s="57">
        <v>618.04441999999995</v>
      </c>
      <c r="AM383" s="57">
        <v>618.04441999999995</v>
      </c>
      <c r="AN383" s="57">
        <v>618.04441999999995</v>
      </c>
      <c r="AO383" s="57">
        <v>618.04441999999995</v>
      </c>
      <c r="AP383" s="57">
        <v>618.04441999999995</v>
      </c>
      <c r="AQ383" s="57">
        <v>618.04441999999995</v>
      </c>
      <c r="AR383" s="57">
        <v>618.04441999999995</v>
      </c>
      <c r="AS383" s="57">
        <v>618.04441999999995</v>
      </c>
      <c r="AT383" s="57">
        <v>618.04441999999995</v>
      </c>
    </row>
    <row r="384" spans="1:46" x14ac:dyDescent="0.25">
      <c r="A384" s="65">
        <v>2021</v>
      </c>
      <c r="B384" s="65">
        <v>12</v>
      </c>
      <c r="C384" s="75">
        <v>16</v>
      </c>
      <c r="D384" s="64">
        <v>23</v>
      </c>
      <c r="E384" s="5">
        <v>618.04441999999995</v>
      </c>
      <c r="F384" s="57">
        <v>618.04441999999995</v>
      </c>
      <c r="G384" s="57">
        <v>618.04441999999995</v>
      </c>
      <c r="H384" s="57">
        <v>618.04441999999995</v>
      </c>
      <c r="I384" s="57">
        <v>618.04441999999995</v>
      </c>
      <c r="J384" s="57">
        <v>618.04441999999995</v>
      </c>
      <c r="K384" s="57">
        <v>618.04441999999995</v>
      </c>
      <c r="L384" s="57">
        <v>618.04441999999995</v>
      </c>
      <c r="M384" s="57">
        <v>618.04441999999995</v>
      </c>
      <c r="N384" s="57">
        <v>618.04441999999995</v>
      </c>
      <c r="O384" s="57">
        <v>618.04441999999995</v>
      </c>
      <c r="P384" s="57">
        <v>618.04441999999995</v>
      </c>
      <c r="Q384" s="57">
        <v>618.04441999999995</v>
      </c>
      <c r="R384" s="57">
        <v>618.04441999999995</v>
      </c>
      <c r="S384" s="57">
        <v>618.04441999999995</v>
      </c>
      <c r="T384" s="57">
        <v>618.04441999999995</v>
      </c>
      <c r="U384" s="57">
        <v>618.04441999999995</v>
      </c>
      <c r="V384" s="57">
        <v>618.04441999999995</v>
      </c>
      <c r="W384" s="57">
        <v>618.04441999999995</v>
      </c>
      <c r="X384" s="57">
        <v>618.04441999999995</v>
      </c>
      <c r="Y384" s="57">
        <v>618.04441999999995</v>
      </c>
      <c r="Z384" s="57">
        <v>618.04441999999995</v>
      </c>
      <c r="AA384" s="57">
        <v>618.04441999999995</v>
      </c>
      <c r="AB384" s="57">
        <v>618.04441999999995</v>
      </c>
      <c r="AC384" s="57">
        <v>618.04441999999995</v>
      </c>
      <c r="AD384" s="57">
        <v>618.04441999999995</v>
      </c>
      <c r="AE384" s="57">
        <v>618.04441999999995</v>
      </c>
      <c r="AF384" s="57">
        <v>618.04441999999995</v>
      </c>
      <c r="AG384" s="57">
        <v>618.04441999999995</v>
      </c>
      <c r="AH384" s="57">
        <v>618.04441999999995</v>
      </c>
      <c r="AI384" s="57">
        <v>618.04441999999995</v>
      </c>
      <c r="AJ384" s="57">
        <v>618.04441999999995</v>
      </c>
      <c r="AK384" s="57">
        <v>618.04441999999995</v>
      </c>
      <c r="AL384" s="57">
        <v>618.04441999999995</v>
      </c>
      <c r="AM384" s="57">
        <v>618.04441999999995</v>
      </c>
      <c r="AN384" s="57">
        <v>618.04441999999995</v>
      </c>
      <c r="AO384" s="57">
        <v>618.04441999999995</v>
      </c>
      <c r="AP384" s="57">
        <v>618.04441999999995</v>
      </c>
      <c r="AQ384" s="57">
        <v>618.04441999999995</v>
      </c>
      <c r="AR384" s="57">
        <v>618.04441999999995</v>
      </c>
      <c r="AS384" s="57">
        <v>618.04441999999995</v>
      </c>
      <c r="AT384" s="57">
        <v>618.04441999999995</v>
      </c>
    </row>
    <row r="385" spans="1:46" x14ac:dyDescent="0.25">
      <c r="A385" s="65">
        <v>2021</v>
      </c>
      <c r="B385" s="65">
        <v>12</v>
      </c>
      <c r="C385" s="75">
        <v>16</v>
      </c>
      <c r="D385" s="64">
        <v>24</v>
      </c>
      <c r="E385" s="5">
        <v>618.04441999999995</v>
      </c>
      <c r="F385" s="57">
        <v>618.04441999999995</v>
      </c>
      <c r="G385" s="57">
        <v>618.04441999999995</v>
      </c>
      <c r="H385" s="57">
        <v>618.04441999999995</v>
      </c>
      <c r="I385" s="57">
        <v>618.04441999999995</v>
      </c>
      <c r="J385" s="57">
        <v>618.04441999999995</v>
      </c>
      <c r="K385" s="57">
        <v>618.04441999999995</v>
      </c>
      <c r="L385" s="57">
        <v>618.04441999999995</v>
      </c>
      <c r="M385" s="57">
        <v>618.04441999999995</v>
      </c>
      <c r="N385" s="57">
        <v>618.04441999999995</v>
      </c>
      <c r="O385" s="57">
        <v>618.04441999999995</v>
      </c>
      <c r="P385" s="57">
        <v>618.04441999999995</v>
      </c>
      <c r="Q385" s="57">
        <v>618.04441999999995</v>
      </c>
      <c r="R385" s="57">
        <v>618.04441999999995</v>
      </c>
      <c r="S385" s="57">
        <v>618.04441999999995</v>
      </c>
      <c r="T385" s="57">
        <v>618.04441999999995</v>
      </c>
      <c r="U385" s="57">
        <v>618.04441999999995</v>
      </c>
      <c r="V385" s="57">
        <v>618.04441999999995</v>
      </c>
      <c r="W385" s="57">
        <v>618.04441999999995</v>
      </c>
      <c r="X385" s="57">
        <v>618.04441999999995</v>
      </c>
      <c r="Y385" s="57">
        <v>618.04441999999995</v>
      </c>
      <c r="Z385" s="57">
        <v>618.04441999999995</v>
      </c>
      <c r="AA385" s="57">
        <v>618.04441999999995</v>
      </c>
      <c r="AB385" s="57">
        <v>618.04441999999995</v>
      </c>
      <c r="AC385" s="57">
        <v>618.04441999999995</v>
      </c>
      <c r="AD385" s="57">
        <v>618.04441999999995</v>
      </c>
      <c r="AE385" s="57">
        <v>618.04441999999995</v>
      </c>
      <c r="AF385" s="57">
        <v>618.04441999999995</v>
      </c>
      <c r="AG385" s="57">
        <v>618.04441999999995</v>
      </c>
      <c r="AH385" s="57">
        <v>618.04441999999995</v>
      </c>
      <c r="AI385" s="57">
        <v>618.04441999999995</v>
      </c>
      <c r="AJ385" s="57">
        <v>618.04441999999995</v>
      </c>
      <c r="AK385" s="57">
        <v>618.04441999999995</v>
      </c>
      <c r="AL385" s="57">
        <v>618.04441999999995</v>
      </c>
      <c r="AM385" s="57">
        <v>618.04441999999995</v>
      </c>
      <c r="AN385" s="57">
        <v>618.04441999999995</v>
      </c>
      <c r="AO385" s="57">
        <v>618.04441999999995</v>
      </c>
      <c r="AP385" s="57">
        <v>618.04441999999995</v>
      </c>
      <c r="AQ385" s="57">
        <v>618.04441999999995</v>
      </c>
      <c r="AR385" s="57">
        <v>618.04441999999995</v>
      </c>
      <c r="AS385" s="57">
        <v>618.04441999999995</v>
      </c>
      <c r="AT385" s="57">
        <v>618.04441999999995</v>
      </c>
    </row>
    <row r="386" spans="1:46" x14ac:dyDescent="0.25">
      <c r="A386" s="65">
        <v>2021</v>
      </c>
      <c r="B386" s="65">
        <v>12</v>
      </c>
      <c r="C386" s="75">
        <v>17</v>
      </c>
      <c r="D386" s="64">
        <v>1</v>
      </c>
      <c r="E386" s="5">
        <v>618.04441999999995</v>
      </c>
      <c r="F386" s="57">
        <v>618.04441999999995</v>
      </c>
      <c r="G386" s="57">
        <v>618.04441999999995</v>
      </c>
      <c r="H386" s="57">
        <v>618.04441999999995</v>
      </c>
      <c r="I386" s="57">
        <v>618.04441999999995</v>
      </c>
      <c r="J386" s="57">
        <v>618.04441999999995</v>
      </c>
      <c r="K386" s="57">
        <v>618.04441999999995</v>
      </c>
      <c r="L386" s="57">
        <v>618.04441999999995</v>
      </c>
      <c r="M386" s="57">
        <v>618.04441999999995</v>
      </c>
      <c r="N386" s="57">
        <v>618.04441999999995</v>
      </c>
      <c r="O386" s="57">
        <v>618.04441999999995</v>
      </c>
      <c r="P386" s="57">
        <v>618.04441999999995</v>
      </c>
      <c r="Q386" s="57">
        <v>618.04441999999995</v>
      </c>
      <c r="R386" s="57">
        <v>618.04441999999995</v>
      </c>
      <c r="S386" s="57">
        <v>618.04441999999995</v>
      </c>
      <c r="T386" s="57">
        <v>618.04441999999995</v>
      </c>
      <c r="U386" s="57">
        <v>618.04441999999995</v>
      </c>
      <c r="V386" s="57">
        <v>618.04441999999995</v>
      </c>
      <c r="W386" s="57">
        <v>618.04441999999995</v>
      </c>
      <c r="X386" s="57">
        <v>618.04441999999995</v>
      </c>
      <c r="Y386" s="57">
        <v>618.04441999999995</v>
      </c>
      <c r="Z386" s="57">
        <v>618.04441999999995</v>
      </c>
      <c r="AA386" s="57">
        <v>618.04441999999995</v>
      </c>
      <c r="AB386" s="57">
        <v>618.04441999999995</v>
      </c>
      <c r="AC386" s="57">
        <v>618.04441999999995</v>
      </c>
      <c r="AD386" s="57">
        <v>618.04441999999995</v>
      </c>
      <c r="AE386" s="57">
        <v>618.04441999999995</v>
      </c>
      <c r="AF386" s="57">
        <v>618.04441999999995</v>
      </c>
      <c r="AG386" s="57">
        <v>618.04441999999995</v>
      </c>
      <c r="AH386" s="57">
        <v>618.04441999999995</v>
      </c>
      <c r="AI386" s="57">
        <v>618.04441999999995</v>
      </c>
      <c r="AJ386" s="57">
        <v>618.04441999999995</v>
      </c>
      <c r="AK386" s="57">
        <v>618.04441999999995</v>
      </c>
      <c r="AL386" s="57">
        <v>618.04441999999995</v>
      </c>
      <c r="AM386" s="57">
        <v>618.04441999999995</v>
      </c>
      <c r="AN386" s="57">
        <v>618.04441999999995</v>
      </c>
      <c r="AO386" s="57">
        <v>618.04441999999995</v>
      </c>
      <c r="AP386" s="57">
        <v>618.04441999999995</v>
      </c>
      <c r="AQ386" s="57">
        <v>618.04441999999995</v>
      </c>
      <c r="AR386" s="57">
        <v>618.04441999999995</v>
      </c>
      <c r="AS386" s="57">
        <v>618.04441999999995</v>
      </c>
      <c r="AT386" s="57">
        <v>618.04441999999995</v>
      </c>
    </row>
    <row r="387" spans="1:46" x14ac:dyDescent="0.25">
      <c r="A387" s="65">
        <v>2021</v>
      </c>
      <c r="B387" s="65">
        <v>12</v>
      </c>
      <c r="C387" s="75">
        <v>17</v>
      </c>
      <c r="D387" s="64">
        <v>2</v>
      </c>
      <c r="E387" s="5">
        <v>618.04441999999995</v>
      </c>
      <c r="F387" s="57">
        <v>618.04441999999995</v>
      </c>
      <c r="G387" s="57">
        <v>618.04441999999995</v>
      </c>
      <c r="H387" s="57">
        <v>618.04441999999995</v>
      </c>
      <c r="I387" s="57">
        <v>618.04441999999995</v>
      </c>
      <c r="J387" s="57">
        <v>618.04441999999995</v>
      </c>
      <c r="K387" s="57">
        <v>618.04441999999995</v>
      </c>
      <c r="L387" s="57">
        <v>618.04441999999995</v>
      </c>
      <c r="M387" s="57">
        <v>618.04441999999995</v>
      </c>
      <c r="N387" s="57">
        <v>618.04441999999995</v>
      </c>
      <c r="O387" s="57">
        <v>618.04441999999995</v>
      </c>
      <c r="P387" s="57">
        <v>618.04441999999995</v>
      </c>
      <c r="Q387" s="57">
        <v>618.04441999999995</v>
      </c>
      <c r="R387" s="57">
        <v>618.04441999999995</v>
      </c>
      <c r="S387" s="57">
        <v>618.04441999999995</v>
      </c>
      <c r="T387" s="57">
        <v>618.04441999999995</v>
      </c>
      <c r="U387" s="57">
        <v>618.04441999999995</v>
      </c>
      <c r="V387" s="57">
        <v>618.04441999999995</v>
      </c>
      <c r="W387" s="57">
        <v>618.04441999999995</v>
      </c>
      <c r="X387" s="57">
        <v>618.04441999999995</v>
      </c>
      <c r="Y387" s="57">
        <v>618.04441999999995</v>
      </c>
      <c r="Z387" s="57">
        <v>618.04441999999995</v>
      </c>
      <c r="AA387" s="57">
        <v>618.04441999999995</v>
      </c>
      <c r="AB387" s="57">
        <v>618.04441999999995</v>
      </c>
      <c r="AC387" s="57">
        <v>618.04441999999995</v>
      </c>
      <c r="AD387" s="57">
        <v>618.04441999999995</v>
      </c>
      <c r="AE387" s="57">
        <v>618.04441999999995</v>
      </c>
      <c r="AF387" s="57">
        <v>618.04441999999995</v>
      </c>
      <c r="AG387" s="57">
        <v>618.04441999999995</v>
      </c>
      <c r="AH387" s="57">
        <v>618.04441999999995</v>
      </c>
      <c r="AI387" s="57">
        <v>618.04441999999995</v>
      </c>
      <c r="AJ387" s="57">
        <v>618.04441999999995</v>
      </c>
      <c r="AK387" s="57">
        <v>618.04441999999995</v>
      </c>
      <c r="AL387" s="57">
        <v>618.04441999999995</v>
      </c>
      <c r="AM387" s="57">
        <v>618.04441999999995</v>
      </c>
      <c r="AN387" s="57">
        <v>618.04441999999995</v>
      </c>
      <c r="AO387" s="57">
        <v>618.04441999999995</v>
      </c>
      <c r="AP387" s="57">
        <v>618.04441999999995</v>
      </c>
      <c r="AQ387" s="57">
        <v>618.04441999999995</v>
      </c>
      <c r="AR387" s="57">
        <v>618.04441999999995</v>
      </c>
      <c r="AS387" s="57">
        <v>618.04441999999995</v>
      </c>
      <c r="AT387" s="57">
        <v>618.04441999999995</v>
      </c>
    </row>
    <row r="388" spans="1:46" x14ac:dyDescent="0.25">
      <c r="A388" s="65">
        <v>2021</v>
      </c>
      <c r="B388" s="65">
        <v>12</v>
      </c>
      <c r="C388" s="75">
        <v>17</v>
      </c>
      <c r="D388" s="64">
        <v>3</v>
      </c>
      <c r="E388" s="5">
        <v>618.04441999999995</v>
      </c>
      <c r="F388" s="57">
        <v>618.04441999999995</v>
      </c>
      <c r="G388" s="57">
        <v>618.04441999999995</v>
      </c>
      <c r="H388" s="57">
        <v>618.04441999999995</v>
      </c>
      <c r="I388" s="57">
        <v>618.04441999999995</v>
      </c>
      <c r="J388" s="57">
        <v>618.04441999999995</v>
      </c>
      <c r="K388" s="57">
        <v>618.04441999999995</v>
      </c>
      <c r="L388" s="57">
        <v>618.04441999999995</v>
      </c>
      <c r="M388" s="57">
        <v>618.04441999999995</v>
      </c>
      <c r="N388" s="57">
        <v>618.04441999999995</v>
      </c>
      <c r="O388" s="57">
        <v>618.04441999999995</v>
      </c>
      <c r="P388" s="57">
        <v>618.04441999999995</v>
      </c>
      <c r="Q388" s="57">
        <v>618.04441999999995</v>
      </c>
      <c r="R388" s="57">
        <v>618.04441999999995</v>
      </c>
      <c r="S388" s="57">
        <v>618.04441999999995</v>
      </c>
      <c r="T388" s="57">
        <v>618.04441999999995</v>
      </c>
      <c r="U388" s="57">
        <v>618.04441999999995</v>
      </c>
      <c r="V388" s="57">
        <v>618.04441999999995</v>
      </c>
      <c r="W388" s="57">
        <v>618.04441999999995</v>
      </c>
      <c r="X388" s="57">
        <v>618.04441999999995</v>
      </c>
      <c r="Y388" s="57">
        <v>618.04441999999995</v>
      </c>
      <c r="Z388" s="57">
        <v>618.04441999999995</v>
      </c>
      <c r="AA388" s="57">
        <v>618.04441999999995</v>
      </c>
      <c r="AB388" s="57">
        <v>618.04441999999995</v>
      </c>
      <c r="AC388" s="57">
        <v>618.04441999999995</v>
      </c>
      <c r="AD388" s="57">
        <v>618.04441999999995</v>
      </c>
      <c r="AE388" s="57">
        <v>618.04441999999995</v>
      </c>
      <c r="AF388" s="57">
        <v>618.04441999999995</v>
      </c>
      <c r="AG388" s="57">
        <v>618.04441999999995</v>
      </c>
      <c r="AH388" s="57">
        <v>618.04441999999995</v>
      </c>
      <c r="AI388" s="57">
        <v>618.04441999999995</v>
      </c>
      <c r="AJ388" s="57">
        <v>618.04441999999995</v>
      </c>
      <c r="AK388" s="57">
        <v>618.04441999999995</v>
      </c>
      <c r="AL388" s="57">
        <v>618.04441999999995</v>
      </c>
      <c r="AM388" s="57">
        <v>618.04441999999995</v>
      </c>
      <c r="AN388" s="57">
        <v>618.04441999999995</v>
      </c>
      <c r="AO388" s="57">
        <v>618.04441999999995</v>
      </c>
      <c r="AP388" s="57">
        <v>618.04441999999995</v>
      </c>
      <c r="AQ388" s="57">
        <v>618.04441999999995</v>
      </c>
      <c r="AR388" s="57">
        <v>618.04441999999995</v>
      </c>
      <c r="AS388" s="57">
        <v>618.04441999999995</v>
      </c>
      <c r="AT388" s="57">
        <v>618.04441999999995</v>
      </c>
    </row>
    <row r="389" spans="1:46" x14ac:dyDescent="0.25">
      <c r="A389" s="65">
        <v>2021</v>
      </c>
      <c r="B389" s="65">
        <v>12</v>
      </c>
      <c r="C389" s="75">
        <v>17</v>
      </c>
      <c r="D389" s="64">
        <v>4</v>
      </c>
      <c r="E389" s="5">
        <v>618.04441999999995</v>
      </c>
      <c r="F389" s="57">
        <v>618.04441999999995</v>
      </c>
      <c r="G389" s="57">
        <v>618.04441999999995</v>
      </c>
      <c r="H389" s="57">
        <v>618.04441999999995</v>
      </c>
      <c r="I389" s="57">
        <v>618.04441999999995</v>
      </c>
      <c r="J389" s="57">
        <v>618.04441999999995</v>
      </c>
      <c r="K389" s="57">
        <v>618.04441999999995</v>
      </c>
      <c r="L389" s="57">
        <v>618.04441999999995</v>
      </c>
      <c r="M389" s="57">
        <v>618.04441999999995</v>
      </c>
      <c r="N389" s="57">
        <v>618.04441999999995</v>
      </c>
      <c r="O389" s="57">
        <v>618.04441999999995</v>
      </c>
      <c r="P389" s="57">
        <v>618.04441999999995</v>
      </c>
      <c r="Q389" s="57">
        <v>618.04441999999995</v>
      </c>
      <c r="R389" s="57">
        <v>618.04441999999995</v>
      </c>
      <c r="S389" s="57">
        <v>618.04441999999995</v>
      </c>
      <c r="T389" s="57">
        <v>618.04441999999995</v>
      </c>
      <c r="U389" s="57">
        <v>618.04441999999995</v>
      </c>
      <c r="V389" s="57">
        <v>618.04441999999995</v>
      </c>
      <c r="W389" s="57">
        <v>618.04441999999995</v>
      </c>
      <c r="X389" s="57">
        <v>618.04441999999995</v>
      </c>
      <c r="Y389" s="57">
        <v>618.04441999999995</v>
      </c>
      <c r="Z389" s="57">
        <v>618.04441999999995</v>
      </c>
      <c r="AA389" s="57">
        <v>618.04441999999995</v>
      </c>
      <c r="AB389" s="57">
        <v>618.04441999999995</v>
      </c>
      <c r="AC389" s="57">
        <v>618.04441999999995</v>
      </c>
      <c r="AD389" s="57">
        <v>618.04441999999995</v>
      </c>
      <c r="AE389" s="57">
        <v>618.04441999999995</v>
      </c>
      <c r="AF389" s="57">
        <v>618.04441999999995</v>
      </c>
      <c r="AG389" s="57">
        <v>618.04441999999995</v>
      </c>
      <c r="AH389" s="57">
        <v>618.04441999999995</v>
      </c>
      <c r="AI389" s="57">
        <v>618.04441999999995</v>
      </c>
      <c r="AJ389" s="57">
        <v>618.04441999999995</v>
      </c>
      <c r="AK389" s="57">
        <v>618.04441999999995</v>
      </c>
      <c r="AL389" s="57">
        <v>618.04441999999995</v>
      </c>
      <c r="AM389" s="57">
        <v>618.04441999999995</v>
      </c>
      <c r="AN389" s="57">
        <v>618.04441999999995</v>
      </c>
      <c r="AO389" s="57">
        <v>618.04441999999995</v>
      </c>
      <c r="AP389" s="57">
        <v>618.04441999999995</v>
      </c>
      <c r="AQ389" s="57">
        <v>618.04441999999995</v>
      </c>
      <c r="AR389" s="57">
        <v>618.04441999999995</v>
      </c>
      <c r="AS389" s="57">
        <v>618.04441999999995</v>
      </c>
      <c r="AT389" s="57">
        <v>618.04441999999995</v>
      </c>
    </row>
    <row r="390" spans="1:46" x14ac:dyDescent="0.25">
      <c r="A390" s="65">
        <v>2021</v>
      </c>
      <c r="B390" s="65">
        <v>12</v>
      </c>
      <c r="C390" s="75">
        <v>17</v>
      </c>
      <c r="D390" s="64">
        <v>5</v>
      </c>
      <c r="E390" s="5">
        <v>618.04441999999995</v>
      </c>
      <c r="F390" s="57">
        <v>618.04441999999995</v>
      </c>
      <c r="G390" s="57">
        <v>618.04441999999995</v>
      </c>
      <c r="H390" s="57">
        <v>618.04441999999995</v>
      </c>
      <c r="I390" s="57">
        <v>618.04441999999995</v>
      </c>
      <c r="J390" s="57">
        <v>618.04441999999995</v>
      </c>
      <c r="K390" s="57">
        <v>618.04441999999995</v>
      </c>
      <c r="L390" s="57">
        <v>618.04441999999995</v>
      </c>
      <c r="M390" s="57">
        <v>618.04441999999995</v>
      </c>
      <c r="N390" s="57">
        <v>618.04441999999995</v>
      </c>
      <c r="O390" s="57">
        <v>618.04441999999995</v>
      </c>
      <c r="P390" s="57">
        <v>618.04441999999995</v>
      </c>
      <c r="Q390" s="57">
        <v>618.04441999999995</v>
      </c>
      <c r="R390" s="57">
        <v>618.04441999999995</v>
      </c>
      <c r="S390" s="57">
        <v>618.04441999999995</v>
      </c>
      <c r="T390" s="57">
        <v>618.04441999999995</v>
      </c>
      <c r="U390" s="57">
        <v>618.04441999999995</v>
      </c>
      <c r="V390" s="57">
        <v>618.04441999999995</v>
      </c>
      <c r="W390" s="57">
        <v>618.04441999999995</v>
      </c>
      <c r="X390" s="57">
        <v>618.04441999999995</v>
      </c>
      <c r="Y390" s="57">
        <v>618.04441999999995</v>
      </c>
      <c r="Z390" s="57">
        <v>618.04441999999995</v>
      </c>
      <c r="AA390" s="57">
        <v>618.04441999999995</v>
      </c>
      <c r="AB390" s="57">
        <v>618.04441999999995</v>
      </c>
      <c r="AC390" s="57">
        <v>618.04441999999995</v>
      </c>
      <c r="AD390" s="57">
        <v>618.04441999999995</v>
      </c>
      <c r="AE390" s="57">
        <v>618.04441999999995</v>
      </c>
      <c r="AF390" s="57">
        <v>618.04441999999995</v>
      </c>
      <c r="AG390" s="57">
        <v>618.04441999999995</v>
      </c>
      <c r="AH390" s="57">
        <v>618.04441999999995</v>
      </c>
      <c r="AI390" s="57">
        <v>618.04441999999995</v>
      </c>
      <c r="AJ390" s="57">
        <v>618.04441999999995</v>
      </c>
      <c r="AK390" s="57">
        <v>618.04441999999995</v>
      </c>
      <c r="AL390" s="57">
        <v>618.04441999999995</v>
      </c>
      <c r="AM390" s="57">
        <v>618.04441999999995</v>
      </c>
      <c r="AN390" s="57">
        <v>618.04441999999995</v>
      </c>
      <c r="AO390" s="57">
        <v>618.04441999999995</v>
      </c>
      <c r="AP390" s="57">
        <v>618.04441999999995</v>
      </c>
      <c r="AQ390" s="57">
        <v>618.04441999999995</v>
      </c>
      <c r="AR390" s="57">
        <v>618.04441999999995</v>
      </c>
      <c r="AS390" s="57">
        <v>618.04441999999995</v>
      </c>
      <c r="AT390" s="57">
        <v>618.04441999999995</v>
      </c>
    </row>
    <row r="391" spans="1:46" x14ac:dyDescent="0.25">
      <c r="A391" s="65">
        <v>2021</v>
      </c>
      <c r="B391" s="65">
        <v>12</v>
      </c>
      <c r="C391" s="75">
        <v>17</v>
      </c>
      <c r="D391" s="64">
        <v>6</v>
      </c>
      <c r="E391" s="5">
        <v>618.04441999999995</v>
      </c>
      <c r="F391" s="57">
        <v>618.04441999999995</v>
      </c>
      <c r="G391" s="57">
        <v>618.04441999999995</v>
      </c>
      <c r="H391" s="57">
        <v>618.04441999999995</v>
      </c>
      <c r="I391" s="57">
        <v>618.04441999999995</v>
      </c>
      <c r="J391" s="57">
        <v>618.04441999999995</v>
      </c>
      <c r="K391" s="57">
        <v>618.04441999999995</v>
      </c>
      <c r="L391" s="57">
        <v>618.04441999999995</v>
      </c>
      <c r="M391" s="57">
        <v>618.04441999999995</v>
      </c>
      <c r="N391" s="57">
        <v>618.04441999999995</v>
      </c>
      <c r="O391" s="57">
        <v>618.04441999999995</v>
      </c>
      <c r="P391" s="57">
        <v>618.04441999999995</v>
      </c>
      <c r="Q391" s="57">
        <v>618.04441999999995</v>
      </c>
      <c r="R391" s="57">
        <v>618.04441999999995</v>
      </c>
      <c r="S391" s="57">
        <v>618.04441999999995</v>
      </c>
      <c r="T391" s="57">
        <v>618.04441999999995</v>
      </c>
      <c r="U391" s="57">
        <v>618.04441999999995</v>
      </c>
      <c r="V391" s="57">
        <v>618.04441999999995</v>
      </c>
      <c r="W391" s="57">
        <v>618.04441999999995</v>
      </c>
      <c r="X391" s="57">
        <v>618.04441999999995</v>
      </c>
      <c r="Y391" s="57">
        <v>618.04441999999995</v>
      </c>
      <c r="Z391" s="57">
        <v>618.04441999999995</v>
      </c>
      <c r="AA391" s="57">
        <v>618.04441999999995</v>
      </c>
      <c r="AB391" s="57">
        <v>618.04441999999995</v>
      </c>
      <c r="AC391" s="57">
        <v>618.04441999999995</v>
      </c>
      <c r="AD391" s="57">
        <v>618.04441999999995</v>
      </c>
      <c r="AE391" s="57">
        <v>618.04441999999995</v>
      </c>
      <c r="AF391" s="57">
        <v>618.04441999999995</v>
      </c>
      <c r="AG391" s="57">
        <v>618.04441999999995</v>
      </c>
      <c r="AH391" s="57">
        <v>618.04441999999995</v>
      </c>
      <c r="AI391" s="57">
        <v>618.04441999999995</v>
      </c>
      <c r="AJ391" s="57">
        <v>618.04441999999995</v>
      </c>
      <c r="AK391" s="57">
        <v>618.04441999999995</v>
      </c>
      <c r="AL391" s="57">
        <v>618.04441999999995</v>
      </c>
      <c r="AM391" s="57">
        <v>618.04441999999995</v>
      </c>
      <c r="AN391" s="57">
        <v>618.04441999999995</v>
      </c>
      <c r="AO391" s="57">
        <v>618.04441999999995</v>
      </c>
      <c r="AP391" s="57">
        <v>618.04441999999995</v>
      </c>
      <c r="AQ391" s="57">
        <v>618.04441999999995</v>
      </c>
      <c r="AR391" s="57">
        <v>618.04441999999995</v>
      </c>
      <c r="AS391" s="57">
        <v>618.04441999999995</v>
      </c>
      <c r="AT391" s="57">
        <v>618.04441999999995</v>
      </c>
    </row>
    <row r="392" spans="1:46" x14ac:dyDescent="0.25">
      <c r="A392" s="65">
        <v>2021</v>
      </c>
      <c r="B392" s="65">
        <v>12</v>
      </c>
      <c r="C392" s="75">
        <v>17</v>
      </c>
      <c r="D392" s="64">
        <v>7</v>
      </c>
      <c r="E392" s="5">
        <v>618.04441999999995</v>
      </c>
      <c r="F392" s="57">
        <v>618.04441999999995</v>
      </c>
      <c r="G392" s="57">
        <v>618.04441999999995</v>
      </c>
      <c r="H392" s="57">
        <v>618.04441999999995</v>
      </c>
      <c r="I392" s="57">
        <v>618.04441999999995</v>
      </c>
      <c r="J392" s="57">
        <v>618.04441999999995</v>
      </c>
      <c r="K392" s="57">
        <v>618.04441999999995</v>
      </c>
      <c r="L392" s="57">
        <v>618.04441999999995</v>
      </c>
      <c r="M392" s="57">
        <v>618.04441999999995</v>
      </c>
      <c r="N392" s="57">
        <v>618.04441999999995</v>
      </c>
      <c r="O392" s="57">
        <v>618.04441999999995</v>
      </c>
      <c r="P392" s="57">
        <v>618.04441999999995</v>
      </c>
      <c r="Q392" s="57">
        <v>618.04441999999995</v>
      </c>
      <c r="R392" s="57">
        <v>618.04441999999995</v>
      </c>
      <c r="S392" s="57">
        <v>618.04441999999995</v>
      </c>
      <c r="T392" s="57">
        <v>618.04441999999995</v>
      </c>
      <c r="U392" s="57">
        <v>618.04441999999995</v>
      </c>
      <c r="V392" s="57">
        <v>618.04441999999995</v>
      </c>
      <c r="W392" s="57">
        <v>618.04441999999995</v>
      </c>
      <c r="X392" s="57">
        <v>618.04441999999995</v>
      </c>
      <c r="Y392" s="57">
        <v>618.04441999999995</v>
      </c>
      <c r="Z392" s="57">
        <v>618.04441999999995</v>
      </c>
      <c r="AA392" s="57">
        <v>618.04441999999995</v>
      </c>
      <c r="AB392" s="57">
        <v>618.04441999999995</v>
      </c>
      <c r="AC392" s="57">
        <v>618.04441999999995</v>
      </c>
      <c r="AD392" s="57">
        <v>618.04441999999995</v>
      </c>
      <c r="AE392" s="57">
        <v>618.04441999999995</v>
      </c>
      <c r="AF392" s="57">
        <v>618.04441999999995</v>
      </c>
      <c r="AG392" s="57">
        <v>618.04441999999995</v>
      </c>
      <c r="AH392" s="57">
        <v>618.04441999999995</v>
      </c>
      <c r="AI392" s="57">
        <v>618.04441999999995</v>
      </c>
      <c r="AJ392" s="57">
        <v>618.04441999999995</v>
      </c>
      <c r="AK392" s="57">
        <v>618.04441999999995</v>
      </c>
      <c r="AL392" s="57">
        <v>618.04441999999995</v>
      </c>
      <c r="AM392" s="57">
        <v>618.04441999999995</v>
      </c>
      <c r="AN392" s="57">
        <v>618.04441999999995</v>
      </c>
      <c r="AO392" s="57">
        <v>618.04441999999995</v>
      </c>
      <c r="AP392" s="57">
        <v>618.04441999999995</v>
      </c>
      <c r="AQ392" s="57">
        <v>618.04441999999995</v>
      </c>
      <c r="AR392" s="57">
        <v>618.04441999999995</v>
      </c>
      <c r="AS392" s="57">
        <v>618.04441999999995</v>
      </c>
      <c r="AT392" s="57">
        <v>618.04441999999995</v>
      </c>
    </row>
    <row r="393" spans="1:46" x14ac:dyDescent="0.25">
      <c r="A393" s="65">
        <v>2021</v>
      </c>
      <c r="B393" s="65">
        <v>12</v>
      </c>
      <c r="C393" s="75">
        <v>17</v>
      </c>
      <c r="D393" s="64">
        <v>8</v>
      </c>
      <c r="E393" s="5">
        <v>618.04441999999995</v>
      </c>
      <c r="F393" s="57">
        <v>618.04441999999995</v>
      </c>
      <c r="G393" s="57">
        <v>618.04441999999995</v>
      </c>
      <c r="H393" s="57">
        <v>618.04441999999995</v>
      </c>
      <c r="I393" s="57">
        <v>618.04441999999995</v>
      </c>
      <c r="J393" s="57">
        <v>618.04441999999995</v>
      </c>
      <c r="K393" s="57">
        <v>618.04441999999995</v>
      </c>
      <c r="L393" s="57">
        <v>618.04441999999995</v>
      </c>
      <c r="M393" s="57">
        <v>618.04441999999995</v>
      </c>
      <c r="N393" s="57">
        <v>618.04441999999995</v>
      </c>
      <c r="O393" s="57">
        <v>618.04441999999995</v>
      </c>
      <c r="P393" s="57">
        <v>618.04441999999995</v>
      </c>
      <c r="Q393" s="57">
        <v>618.04441999999995</v>
      </c>
      <c r="R393" s="57">
        <v>618.04441999999995</v>
      </c>
      <c r="S393" s="57">
        <v>618.04441999999995</v>
      </c>
      <c r="T393" s="57">
        <v>618.04441999999995</v>
      </c>
      <c r="U393" s="57">
        <v>618.04441999999995</v>
      </c>
      <c r="V393" s="57">
        <v>618.04441999999995</v>
      </c>
      <c r="W393" s="57">
        <v>618.04441999999995</v>
      </c>
      <c r="X393" s="57">
        <v>618.04441999999995</v>
      </c>
      <c r="Y393" s="57">
        <v>618.04441999999995</v>
      </c>
      <c r="Z393" s="57">
        <v>618.04441999999995</v>
      </c>
      <c r="AA393" s="57">
        <v>618.04441999999995</v>
      </c>
      <c r="AB393" s="57">
        <v>618.04441999999995</v>
      </c>
      <c r="AC393" s="57">
        <v>618.04441999999995</v>
      </c>
      <c r="AD393" s="57">
        <v>618.04441999999995</v>
      </c>
      <c r="AE393" s="57">
        <v>618.04441999999995</v>
      </c>
      <c r="AF393" s="57">
        <v>618.04441999999995</v>
      </c>
      <c r="AG393" s="57">
        <v>618.04441999999995</v>
      </c>
      <c r="AH393" s="57">
        <v>618.04441999999995</v>
      </c>
      <c r="AI393" s="57">
        <v>618.04441999999995</v>
      </c>
      <c r="AJ393" s="57">
        <v>618.04441999999995</v>
      </c>
      <c r="AK393" s="57">
        <v>618.04441999999995</v>
      </c>
      <c r="AL393" s="57">
        <v>618.04441999999995</v>
      </c>
      <c r="AM393" s="57">
        <v>618.04441999999995</v>
      </c>
      <c r="AN393" s="57">
        <v>618.04441999999995</v>
      </c>
      <c r="AO393" s="57">
        <v>618.04441999999995</v>
      </c>
      <c r="AP393" s="57">
        <v>618.04441999999995</v>
      </c>
      <c r="AQ393" s="57">
        <v>618.04441999999995</v>
      </c>
      <c r="AR393" s="57">
        <v>618.04441999999995</v>
      </c>
      <c r="AS393" s="57">
        <v>618.04441999999995</v>
      </c>
      <c r="AT393" s="57">
        <v>618.04441999999995</v>
      </c>
    </row>
    <row r="394" spans="1:46" x14ac:dyDescent="0.25">
      <c r="A394" s="65">
        <v>2021</v>
      </c>
      <c r="B394" s="65">
        <v>12</v>
      </c>
      <c r="C394" s="75">
        <v>17</v>
      </c>
      <c r="D394" s="64">
        <v>9</v>
      </c>
      <c r="E394" s="5">
        <v>618.04441999999995</v>
      </c>
      <c r="F394" s="57">
        <v>618.04441999999995</v>
      </c>
      <c r="G394" s="57">
        <v>618.04441999999995</v>
      </c>
      <c r="H394" s="57">
        <v>618.04441999999995</v>
      </c>
      <c r="I394" s="57">
        <v>618.04441999999995</v>
      </c>
      <c r="J394" s="57">
        <v>618.04441999999995</v>
      </c>
      <c r="K394" s="57">
        <v>618.04441999999995</v>
      </c>
      <c r="L394" s="57">
        <v>618.04441999999995</v>
      </c>
      <c r="M394" s="57">
        <v>618.04441999999995</v>
      </c>
      <c r="N394" s="57">
        <v>618.04441999999995</v>
      </c>
      <c r="O394" s="57">
        <v>618.04441999999995</v>
      </c>
      <c r="P394" s="57">
        <v>618.04441999999995</v>
      </c>
      <c r="Q394" s="57">
        <v>618.04441999999995</v>
      </c>
      <c r="R394" s="57">
        <v>618.04441999999995</v>
      </c>
      <c r="S394" s="57">
        <v>618.04441999999995</v>
      </c>
      <c r="T394" s="57">
        <v>618.04441999999995</v>
      </c>
      <c r="U394" s="57">
        <v>618.04441999999995</v>
      </c>
      <c r="V394" s="57">
        <v>618.04441999999995</v>
      </c>
      <c r="W394" s="57">
        <v>618.04441999999995</v>
      </c>
      <c r="X394" s="57">
        <v>618.04441999999995</v>
      </c>
      <c r="Y394" s="57">
        <v>618.04441999999995</v>
      </c>
      <c r="Z394" s="57">
        <v>618.04441999999995</v>
      </c>
      <c r="AA394" s="57">
        <v>618.04441999999995</v>
      </c>
      <c r="AB394" s="57">
        <v>618.04441999999995</v>
      </c>
      <c r="AC394" s="57">
        <v>618.04441999999995</v>
      </c>
      <c r="AD394" s="57">
        <v>618.04441999999995</v>
      </c>
      <c r="AE394" s="57">
        <v>618.04441999999995</v>
      </c>
      <c r="AF394" s="57">
        <v>618.04441999999995</v>
      </c>
      <c r="AG394" s="57">
        <v>618.04441999999995</v>
      </c>
      <c r="AH394" s="57">
        <v>618.04441999999995</v>
      </c>
      <c r="AI394" s="57">
        <v>618.04441999999995</v>
      </c>
      <c r="AJ394" s="57">
        <v>618.04441999999995</v>
      </c>
      <c r="AK394" s="57">
        <v>618.04441999999995</v>
      </c>
      <c r="AL394" s="57">
        <v>618.04441999999995</v>
      </c>
      <c r="AM394" s="57">
        <v>618.04441999999995</v>
      </c>
      <c r="AN394" s="57">
        <v>618.04441999999995</v>
      </c>
      <c r="AO394" s="57">
        <v>618.04441999999995</v>
      </c>
      <c r="AP394" s="57">
        <v>618.04441999999995</v>
      </c>
      <c r="AQ394" s="57">
        <v>618.04441999999995</v>
      </c>
      <c r="AR394" s="57">
        <v>618.04441999999995</v>
      </c>
      <c r="AS394" s="57">
        <v>618.04441999999995</v>
      </c>
      <c r="AT394" s="57">
        <v>618.04441999999995</v>
      </c>
    </row>
    <row r="395" spans="1:46" x14ac:dyDescent="0.25">
      <c r="A395" s="65">
        <v>2021</v>
      </c>
      <c r="B395" s="65">
        <v>12</v>
      </c>
      <c r="C395" s="75">
        <v>17</v>
      </c>
      <c r="D395" s="64">
        <v>10</v>
      </c>
      <c r="E395" s="5">
        <v>618.04441999999995</v>
      </c>
      <c r="F395" s="57">
        <v>618.04441999999995</v>
      </c>
      <c r="G395" s="57">
        <v>618.04441999999995</v>
      </c>
      <c r="H395" s="57">
        <v>618.04441999999995</v>
      </c>
      <c r="I395" s="57">
        <v>618.04441999999995</v>
      </c>
      <c r="J395" s="57">
        <v>618.04441999999995</v>
      </c>
      <c r="K395" s="57">
        <v>618.04441999999995</v>
      </c>
      <c r="L395" s="57">
        <v>618.04441999999995</v>
      </c>
      <c r="M395" s="57">
        <v>618.04441999999995</v>
      </c>
      <c r="N395" s="57">
        <v>618.04441999999995</v>
      </c>
      <c r="O395" s="57">
        <v>618.04441999999995</v>
      </c>
      <c r="P395" s="57">
        <v>618.04441999999995</v>
      </c>
      <c r="Q395" s="57">
        <v>618.04441999999995</v>
      </c>
      <c r="R395" s="57">
        <v>618.04441999999995</v>
      </c>
      <c r="S395" s="57">
        <v>618.04441999999995</v>
      </c>
      <c r="T395" s="57">
        <v>618.04441999999995</v>
      </c>
      <c r="U395" s="57">
        <v>618.04441999999995</v>
      </c>
      <c r="V395" s="57">
        <v>618.04441999999995</v>
      </c>
      <c r="W395" s="57">
        <v>618.04441999999995</v>
      </c>
      <c r="X395" s="57">
        <v>618.04441999999995</v>
      </c>
      <c r="Y395" s="57">
        <v>618.04441999999995</v>
      </c>
      <c r="Z395" s="57">
        <v>618.04441999999995</v>
      </c>
      <c r="AA395" s="57">
        <v>618.04441999999995</v>
      </c>
      <c r="AB395" s="57">
        <v>618.04441999999995</v>
      </c>
      <c r="AC395" s="57">
        <v>618.04441999999995</v>
      </c>
      <c r="AD395" s="57">
        <v>618.04441999999995</v>
      </c>
      <c r="AE395" s="57">
        <v>618.04441999999995</v>
      </c>
      <c r="AF395" s="57">
        <v>618.04441999999995</v>
      </c>
      <c r="AG395" s="57">
        <v>618.04441999999995</v>
      </c>
      <c r="AH395" s="57">
        <v>618.04441999999995</v>
      </c>
      <c r="AI395" s="57">
        <v>618.04441999999995</v>
      </c>
      <c r="AJ395" s="57">
        <v>618.04441999999995</v>
      </c>
      <c r="AK395" s="57">
        <v>618.04441999999995</v>
      </c>
      <c r="AL395" s="57">
        <v>618.04441999999995</v>
      </c>
      <c r="AM395" s="57">
        <v>618.04441999999995</v>
      </c>
      <c r="AN395" s="57">
        <v>618.04441999999995</v>
      </c>
      <c r="AO395" s="57">
        <v>618.04441999999995</v>
      </c>
      <c r="AP395" s="57">
        <v>618.04441999999995</v>
      </c>
      <c r="AQ395" s="57">
        <v>618.04441999999995</v>
      </c>
      <c r="AR395" s="57">
        <v>618.04441999999995</v>
      </c>
      <c r="AS395" s="57">
        <v>618.04441999999995</v>
      </c>
      <c r="AT395" s="57">
        <v>618.04441999999995</v>
      </c>
    </row>
    <row r="396" spans="1:46" x14ac:dyDescent="0.25">
      <c r="A396" s="65">
        <v>2021</v>
      </c>
      <c r="B396" s="65">
        <v>12</v>
      </c>
      <c r="C396" s="75">
        <v>17</v>
      </c>
      <c r="D396" s="64">
        <v>11</v>
      </c>
      <c r="E396" s="5">
        <v>618.04441999999995</v>
      </c>
      <c r="F396" s="57">
        <v>618.04441999999995</v>
      </c>
      <c r="G396" s="57">
        <v>618.04441999999995</v>
      </c>
      <c r="H396" s="57">
        <v>618.04441999999995</v>
      </c>
      <c r="I396" s="57">
        <v>618.04441999999995</v>
      </c>
      <c r="J396" s="57">
        <v>618.04441999999995</v>
      </c>
      <c r="K396" s="57">
        <v>618.04441999999995</v>
      </c>
      <c r="L396" s="57">
        <v>618.04441999999995</v>
      </c>
      <c r="M396" s="57">
        <v>618.04441999999995</v>
      </c>
      <c r="N396" s="57">
        <v>618.04441999999995</v>
      </c>
      <c r="O396" s="57">
        <v>618.04441999999995</v>
      </c>
      <c r="P396" s="57">
        <v>618.04441999999995</v>
      </c>
      <c r="Q396" s="57">
        <v>618.04441999999995</v>
      </c>
      <c r="R396" s="57">
        <v>618.04441999999995</v>
      </c>
      <c r="S396" s="57">
        <v>618.04441999999995</v>
      </c>
      <c r="T396" s="57">
        <v>618.04441999999995</v>
      </c>
      <c r="U396" s="57">
        <v>618.04441999999995</v>
      </c>
      <c r="V396" s="57">
        <v>618.04441999999995</v>
      </c>
      <c r="W396" s="57">
        <v>618.04441999999995</v>
      </c>
      <c r="X396" s="57">
        <v>618.04441999999995</v>
      </c>
      <c r="Y396" s="57">
        <v>618.04441999999995</v>
      </c>
      <c r="Z396" s="57">
        <v>618.04441999999995</v>
      </c>
      <c r="AA396" s="57">
        <v>618.04441999999995</v>
      </c>
      <c r="AB396" s="57">
        <v>618.04441999999995</v>
      </c>
      <c r="AC396" s="57">
        <v>618.04441999999995</v>
      </c>
      <c r="AD396" s="57">
        <v>618.04441999999995</v>
      </c>
      <c r="AE396" s="57">
        <v>618.04441999999995</v>
      </c>
      <c r="AF396" s="57">
        <v>618.04441999999995</v>
      </c>
      <c r="AG396" s="57">
        <v>618.04441999999995</v>
      </c>
      <c r="AH396" s="57">
        <v>618.04441999999995</v>
      </c>
      <c r="AI396" s="57">
        <v>618.04441999999995</v>
      </c>
      <c r="AJ396" s="57">
        <v>618.04441999999995</v>
      </c>
      <c r="AK396" s="57">
        <v>618.04441999999995</v>
      </c>
      <c r="AL396" s="57">
        <v>618.04441999999995</v>
      </c>
      <c r="AM396" s="57">
        <v>618.04441999999995</v>
      </c>
      <c r="AN396" s="57">
        <v>618.04441999999995</v>
      </c>
      <c r="AO396" s="57">
        <v>618.04441999999995</v>
      </c>
      <c r="AP396" s="57">
        <v>618.04441999999995</v>
      </c>
      <c r="AQ396" s="57">
        <v>618.04441999999995</v>
      </c>
      <c r="AR396" s="57">
        <v>618.04441999999995</v>
      </c>
      <c r="AS396" s="57">
        <v>618.04441999999995</v>
      </c>
      <c r="AT396" s="57">
        <v>618.04441999999995</v>
      </c>
    </row>
    <row r="397" spans="1:46" x14ac:dyDescent="0.25">
      <c r="A397" s="65">
        <v>2021</v>
      </c>
      <c r="B397" s="65">
        <v>12</v>
      </c>
      <c r="C397" s="75">
        <v>17</v>
      </c>
      <c r="D397" s="64">
        <v>12</v>
      </c>
      <c r="E397" s="5">
        <v>618.04441999999995</v>
      </c>
      <c r="F397" s="57">
        <v>618.04441999999995</v>
      </c>
      <c r="G397" s="57">
        <v>618.04441999999995</v>
      </c>
      <c r="H397" s="57">
        <v>618.04441999999995</v>
      </c>
      <c r="I397" s="57">
        <v>618.04441999999995</v>
      </c>
      <c r="J397" s="57">
        <v>618.04441999999995</v>
      </c>
      <c r="K397" s="57">
        <v>618.04441999999995</v>
      </c>
      <c r="L397" s="57">
        <v>618.04441999999995</v>
      </c>
      <c r="M397" s="57">
        <v>618.04441999999995</v>
      </c>
      <c r="N397" s="57">
        <v>618.04441999999995</v>
      </c>
      <c r="O397" s="57">
        <v>618.04441999999995</v>
      </c>
      <c r="P397" s="57">
        <v>618.04441999999995</v>
      </c>
      <c r="Q397" s="57">
        <v>618.04441999999995</v>
      </c>
      <c r="R397" s="57">
        <v>618.04441999999995</v>
      </c>
      <c r="S397" s="57">
        <v>618.04441999999995</v>
      </c>
      <c r="T397" s="57">
        <v>618.04441999999995</v>
      </c>
      <c r="U397" s="57">
        <v>618.04441999999995</v>
      </c>
      <c r="V397" s="57">
        <v>618.04441999999995</v>
      </c>
      <c r="W397" s="57">
        <v>618.04441999999995</v>
      </c>
      <c r="X397" s="57">
        <v>618.04441999999995</v>
      </c>
      <c r="Y397" s="57">
        <v>618.04441999999995</v>
      </c>
      <c r="Z397" s="57">
        <v>618.04441999999995</v>
      </c>
      <c r="AA397" s="57">
        <v>618.04441999999995</v>
      </c>
      <c r="AB397" s="57">
        <v>618.04441999999995</v>
      </c>
      <c r="AC397" s="57">
        <v>618.04441999999995</v>
      </c>
      <c r="AD397" s="57">
        <v>618.04441999999995</v>
      </c>
      <c r="AE397" s="57">
        <v>618.04441999999995</v>
      </c>
      <c r="AF397" s="57">
        <v>618.04441999999995</v>
      </c>
      <c r="AG397" s="57">
        <v>618.04441999999995</v>
      </c>
      <c r="AH397" s="57">
        <v>618.04441999999995</v>
      </c>
      <c r="AI397" s="57">
        <v>618.04441999999995</v>
      </c>
      <c r="AJ397" s="57">
        <v>618.04441999999995</v>
      </c>
      <c r="AK397" s="57">
        <v>618.04441999999995</v>
      </c>
      <c r="AL397" s="57">
        <v>618.04441999999995</v>
      </c>
      <c r="AM397" s="57">
        <v>618.04441999999995</v>
      </c>
      <c r="AN397" s="57">
        <v>618.04441999999995</v>
      </c>
      <c r="AO397" s="57">
        <v>618.04441999999995</v>
      </c>
      <c r="AP397" s="57">
        <v>618.04441999999995</v>
      </c>
      <c r="AQ397" s="57">
        <v>618.04441999999995</v>
      </c>
      <c r="AR397" s="57">
        <v>618.04441999999995</v>
      </c>
      <c r="AS397" s="57">
        <v>618.04441999999995</v>
      </c>
      <c r="AT397" s="57">
        <v>618.04441999999995</v>
      </c>
    </row>
    <row r="398" spans="1:46" x14ac:dyDescent="0.25">
      <c r="A398" s="65">
        <v>2021</v>
      </c>
      <c r="B398" s="65">
        <v>12</v>
      </c>
      <c r="C398" s="75">
        <v>17</v>
      </c>
      <c r="D398" s="64">
        <v>13</v>
      </c>
      <c r="E398" s="5">
        <v>618.04441999999995</v>
      </c>
      <c r="F398" s="57">
        <v>618.04441999999995</v>
      </c>
      <c r="G398" s="57">
        <v>618.04441999999995</v>
      </c>
      <c r="H398" s="57">
        <v>618.04441999999995</v>
      </c>
      <c r="I398" s="57">
        <v>618.04441999999995</v>
      </c>
      <c r="J398" s="57">
        <v>618.04441999999995</v>
      </c>
      <c r="K398" s="57">
        <v>618.04441999999995</v>
      </c>
      <c r="L398" s="57">
        <v>618.04441999999995</v>
      </c>
      <c r="M398" s="57">
        <v>618.04441999999995</v>
      </c>
      <c r="N398" s="57">
        <v>618.04441999999995</v>
      </c>
      <c r="O398" s="57">
        <v>618.04441999999995</v>
      </c>
      <c r="P398" s="57">
        <v>618.04441999999995</v>
      </c>
      <c r="Q398" s="57">
        <v>618.04441999999995</v>
      </c>
      <c r="R398" s="57">
        <v>618.04441999999995</v>
      </c>
      <c r="S398" s="57">
        <v>618.04441999999995</v>
      </c>
      <c r="T398" s="57">
        <v>618.04441999999995</v>
      </c>
      <c r="U398" s="57">
        <v>618.04441999999995</v>
      </c>
      <c r="V398" s="57">
        <v>618.04441999999995</v>
      </c>
      <c r="W398" s="57">
        <v>618.04441999999995</v>
      </c>
      <c r="X398" s="57">
        <v>618.04441999999995</v>
      </c>
      <c r="Y398" s="57">
        <v>618.04441999999995</v>
      </c>
      <c r="Z398" s="57">
        <v>618.04441999999995</v>
      </c>
      <c r="AA398" s="57">
        <v>618.04441999999995</v>
      </c>
      <c r="AB398" s="57">
        <v>618.04441999999995</v>
      </c>
      <c r="AC398" s="57">
        <v>618.04441999999995</v>
      </c>
      <c r="AD398" s="57">
        <v>618.04441999999995</v>
      </c>
      <c r="AE398" s="57">
        <v>618.04441999999995</v>
      </c>
      <c r="AF398" s="57">
        <v>618.04441999999995</v>
      </c>
      <c r="AG398" s="57">
        <v>618.04441999999995</v>
      </c>
      <c r="AH398" s="57">
        <v>618.04441999999995</v>
      </c>
      <c r="AI398" s="57">
        <v>618.04441999999995</v>
      </c>
      <c r="AJ398" s="57">
        <v>618.04441999999995</v>
      </c>
      <c r="AK398" s="57">
        <v>618.04441999999995</v>
      </c>
      <c r="AL398" s="57">
        <v>618.04441999999995</v>
      </c>
      <c r="AM398" s="57">
        <v>618.04441999999995</v>
      </c>
      <c r="AN398" s="57">
        <v>618.04441999999995</v>
      </c>
      <c r="AO398" s="57">
        <v>618.04441999999995</v>
      </c>
      <c r="AP398" s="57">
        <v>618.04441999999995</v>
      </c>
      <c r="AQ398" s="57">
        <v>618.04441999999995</v>
      </c>
      <c r="AR398" s="57">
        <v>618.04441999999995</v>
      </c>
      <c r="AS398" s="57">
        <v>618.04441999999995</v>
      </c>
      <c r="AT398" s="57">
        <v>618.04441999999995</v>
      </c>
    </row>
    <row r="399" spans="1:46" x14ac:dyDescent="0.25">
      <c r="A399" s="65">
        <v>2021</v>
      </c>
      <c r="B399" s="65">
        <v>12</v>
      </c>
      <c r="C399" s="75">
        <v>17</v>
      </c>
      <c r="D399" s="64">
        <v>14</v>
      </c>
      <c r="E399" s="5">
        <v>618.04441999999995</v>
      </c>
      <c r="F399" s="57">
        <v>618.04441999999995</v>
      </c>
      <c r="G399" s="57">
        <v>618.04441999999995</v>
      </c>
      <c r="H399" s="57">
        <v>618.04441999999995</v>
      </c>
      <c r="I399" s="57">
        <v>618.04441999999995</v>
      </c>
      <c r="J399" s="57">
        <v>618.04441999999995</v>
      </c>
      <c r="K399" s="57">
        <v>618.04441999999995</v>
      </c>
      <c r="L399" s="57">
        <v>618.04441999999995</v>
      </c>
      <c r="M399" s="57">
        <v>618.04441999999995</v>
      </c>
      <c r="N399" s="57">
        <v>618.04441999999995</v>
      </c>
      <c r="O399" s="57">
        <v>618.04441999999995</v>
      </c>
      <c r="P399" s="57">
        <v>618.04441999999995</v>
      </c>
      <c r="Q399" s="57">
        <v>618.04441999999995</v>
      </c>
      <c r="R399" s="57">
        <v>618.04441999999995</v>
      </c>
      <c r="S399" s="57">
        <v>618.04441999999995</v>
      </c>
      <c r="T399" s="57">
        <v>618.04441999999995</v>
      </c>
      <c r="U399" s="57">
        <v>618.04441999999995</v>
      </c>
      <c r="V399" s="57">
        <v>618.04441999999995</v>
      </c>
      <c r="W399" s="57">
        <v>618.04441999999995</v>
      </c>
      <c r="X399" s="57">
        <v>618.04441999999995</v>
      </c>
      <c r="Y399" s="57">
        <v>618.04441999999995</v>
      </c>
      <c r="Z399" s="57">
        <v>618.04441999999995</v>
      </c>
      <c r="AA399" s="57">
        <v>618.04441999999995</v>
      </c>
      <c r="AB399" s="57">
        <v>618.04441999999995</v>
      </c>
      <c r="AC399" s="57">
        <v>618.04441999999995</v>
      </c>
      <c r="AD399" s="57">
        <v>618.04441999999995</v>
      </c>
      <c r="AE399" s="57">
        <v>618.04441999999995</v>
      </c>
      <c r="AF399" s="57">
        <v>618.04441999999995</v>
      </c>
      <c r="AG399" s="57">
        <v>618.04441999999995</v>
      </c>
      <c r="AH399" s="57">
        <v>618.04441999999995</v>
      </c>
      <c r="AI399" s="57">
        <v>618.04441999999995</v>
      </c>
      <c r="AJ399" s="57">
        <v>618.04441999999995</v>
      </c>
      <c r="AK399" s="57">
        <v>618.04441999999995</v>
      </c>
      <c r="AL399" s="57">
        <v>618.04441999999995</v>
      </c>
      <c r="AM399" s="57">
        <v>618.04441999999995</v>
      </c>
      <c r="AN399" s="57">
        <v>618.04441999999995</v>
      </c>
      <c r="AO399" s="57">
        <v>618.04441999999995</v>
      </c>
      <c r="AP399" s="57">
        <v>618.04441999999995</v>
      </c>
      <c r="AQ399" s="57">
        <v>618.04441999999995</v>
      </c>
      <c r="AR399" s="57">
        <v>618.04441999999995</v>
      </c>
      <c r="AS399" s="57">
        <v>618.04441999999995</v>
      </c>
      <c r="AT399" s="57">
        <v>618.04441999999995</v>
      </c>
    </row>
    <row r="400" spans="1:46" x14ac:dyDescent="0.25">
      <c r="A400" s="65">
        <v>2021</v>
      </c>
      <c r="B400" s="65">
        <v>12</v>
      </c>
      <c r="C400" s="75">
        <v>17</v>
      </c>
      <c r="D400" s="64">
        <v>15</v>
      </c>
      <c r="E400" s="5">
        <v>618.04441999999995</v>
      </c>
      <c r="F400" s="57">
        <v>618.04441999999995</v>
      </c>
      <c r="G400" s="57">
        <v>618.04441999999995</v>
      </c>
      <c r="H400" s="57">
        <v>618.04441999999995</v>
      </c>
      <c r="I400" s="57">
        <v>618.04441999999995</v>
      </c>
      <c r="J400" s="57">
        <v>618.04441999999995</v>
      </c>
      <c r="K400" s="57">
        <v>618.04441999999995</v>
      </c>
      <c r="L400" s="57">
        <v>618.04441999999995</v>
      </c>
      <c r="M400" s="57">
        <v>618.04441999999995</v>
      </c>
      <c r="N400" s="57">
        <v>618.04441999999995</v>
      </c>
      <c r="O400" s="57">
        <v>618.04441999999995</v>
      </c>
      <c r="P400" s="57">
        <v>618.04441999999995</v>
      </c>
      <c r="Q400" s="57">
        <v>618.04441999999995</v>
      </c>
      <c r="R400" s="57">
        <v>618.04441999999995</v>
      </c>
      <c r="S400" s="57">
        <v>618.04441999999995</v>
      </c>
      <c r="T400" s="57">
        <v>618.04441999999995</v>
      </c>
      <c r="U400" s="57">
        <v>618.04441999999995</v>
      </c>
      <c r="V400" s="57">
        <v>618.04441999999995</v>
      </c>
      <c r="W400" s="57">
        <v>618.04441999999995</v>
      </c>
      <c r="X400" s="57">
        <v>618.04441999999995</v>
      </c>
      <c r="Y400" s="57">
        <v>618.04441999999995</v>
      </c>
      <c r="Z400" s="57">
        <v>618.04441999999995</v>
      </c>
      <c r="AA400" s="57">
        <v>618.04441999999995</v>
      </c>
      <c r="AB400" s="57">
        <v>618.04441999999995</v>
      </c>
      <c r="AC400" s="57">
        <v>618.04441999999995</v>
      </c>
      <c r="AD400" s="57">
        <v>618.04441999999995</v>
      </c>
      <c r="AE400" s="57">
        <v>618.04441999999995</v>
      </c>
      <c r="AF400" s="57">
        <v>618.04441999999995</v>
      </c>
      <c r="AG400" s="57">
        <v>618.04441999999995</v>
      </c>
      <c r="AH400" s="57">
        <v>618.04441999999995</v>
      </c>
      <c r="AI400" s="57">
        <v>618.04441999999995</v>
      </c>
      <c r="AJ400" s="57">
        <v>618.04441999999995</v>
      </c>
      <c r="AK400" s="57">
        <v>618.04441999999995</v>
      </c>
      <c r="AL400" s="57">
        <v>618.04441999999995</v>
      </c>
      <c r="AM400" s="57">
        <v>618.04441999999995</v>
      </c>
      <c r="AN400" s="57">
        <v>618.04441999999995</v>
      </c>
      <c r="AO400" s="57">
        <v>618.04441999999995</v>
      </c>
      <c r="AP400" s="57">
        <v>618.04441999999995</v>
      </c>
      <c r="AQ400" s="57">
        <v>618.04441999999995</v>
      </c>
      <c r="AR400" s="57">
        <v>618.04441999999995</v>
      </c>
      <c r="AS400" s="57">
        <v>618.04441999999995</v>
      </c>
      <c r="AT400" s="57">
        <v>618.04441999999995</v>
      </c>
    </row>
    <row r="401" spans="1:46" x14ac:dyDescent="0.25">
      <c r="A401" s="65">
        <v>2021</v>
      </c>
      <c r="B401" s="65">
        <v>12</v>
      </c>
      <c r="C401" s="75">
        <v>17</v>
      </c>
      <c r="D401" s="64">
        <v>16</v>
      </c>
      <c r="E401" s="5">
        <v>618.04441999999995</v>
      </c>
      <c r="F401" s="57">
        <v>618.04441999999995</v>
      </c>
      <c r="G401" s="57">
        <v>618.04441999999995</v>
      </c>
      <c r="H401" s="57">
        <v>618.04441999999995</v>
      </c>
      <c r="I401" s="57">
        <v>618.04441999999995</v>
      </c>
      <c r="J401" s="57">
        <v>618.04441999999995</v>
      </c>
      <c r="K401" s="57">
        <v>618.04441999999995</v>
      </c>
      <c r="L401" s="57">
        <v>618.04441999999995</v>
      </c>
      <c r="M401" s="57">
        <v>618.04441999999995</v>
      </c>
      <c r="N401" s="57">
        <v>618.04441999999995</v>
      </c>
      <c r="O401" s="57">
        <v>618.04441999999995</v>
      </c>
      <c r="P401" s="57">
        <v>618.04441999999995</v>
      </c>
      <c r="Q401" s="57">
        <v>618.04441999999995</v>
      </c>
      <c r="R401" s="57">
        <v>618.04441999999995</v>
      </c>
      <c r="S401" s="57">
        <v>618.04441999999995</v>
      </c>
      <c r="T401" s="57">
        <v>618.04441999999995</v>
      </c>
      <c r="U401" s="57">
        <v>618.04441999999995</v>
      </c>
      <c r="V401" s="57">
        <v>618.04441999999995</v>
      </c>
      <c r="W401" s="57">
        <v>618.04441999999995</v>
      </c>
      <c r="X401" s="57">
        <v>618.04441999999995</v>
      </c>
      <c r="Y401" s="57">
        <v>618.04441999999995</v>
      </c>
      <c r="Z401" s="57">
        <v>618.04441999999995</v>
      </c>
      <c r="AA401" s="57">
        <v>618.04441999999995</v>
      </c>
      <c r="AB401" s="57">
        <v>618.04441999999995</v>
      </c>
      <c r="AC401" s="57">
        <v>618.04441999999995</v>
      </c>
      <c r="AD401" s="57">
        <v>618.04441999999995</v>
      </c>
      <c r="AE401" s="57">
        <v>618.04441999999995</v>
      </c>
      <c r="AF401" s="57">
        <v>618.04441999999995</v>
      </c>
      <c r="AG401" s="57">
        <v>618.04441999999995</v>
      </c>
      <c r="AH401" s="57">
        <v>618.04441999999995</v>
      </c>
      <c r="AI401" s="57">
        <v>618.04441999999995</v>
      </c>
      <c r="AJ401" s="57">
        <v>618.04441999999995</v>
      </c>
      <c r="AK401" s="57">
        <v>618.04441999999995</v>
      </c>
      <c r="AL401" s="57">
        <v>618.04441999999995</v>
      </c>
      <c r="AM401" s="57">
        <v>618.04441999999995</v>
      </c>
      <c r="AN401" s="57">
        <v>618.04441999999995</v>
      </c>
      <c r="AO401" s="57">
        <v>618.04441999999995</v>
      </c>
      <c r="AP401" s="57">
        <v>618.04441999999995</v>
      </c>
      <c r="AQ401" s="57">
        <v>618.04441999999995</v>
      </c>
      <c r="AR401" s="57">
        <v>618.04441999999995</v>
      </c>
      <c r="AS401" s="57">
        <v>618.04441999999995</v>
      </c>
      <c r="AT401" s="57">
        <v>618.04441999999995</v>
      </c>
    </row>
    <row r="402" spans="1:46" x14ac:dyDescent="0.25">
      <c r="A402" s="65">
        <v>2021</v>
      </c>
      <c r="B402" s="65">
        <v>12</v>
      </c>
      <c r="C402" s="75">
        <v>17</v>
      </c>
      <c r="D402" s="64">
        <v>17</v>
      </c>
      <c r="E402" s="5">
        <v>618.04441999999995</v>
      </c>
      <c r="F402" s="57">
        <v>618.04441999999995</v>
      </c>
      <c r="G402" s="57">
        <v>618.04441999999995</v>
      </c>
      <c r="H402" s="57">
        <v>618.04441999999995</v>
      </c>
      <c r="I402" s="57">
        <v>618.04441999999995</v>
      </c>
      <c r="J402" s="57">
        <v>618.04441999999995</v>
      </c>
      <c r="K402" s="57">
        <v>618.04441999999995</v>
      </c>
      <c r="L402" s="57">
        <v>618.04441999999995</v>
      </c>
      <c r="M402" s="57">
        <v>618.04441999999995</v>
      </c>
      <c r="N402" s="57">
        <v>618.04441999999995</v>
      </c>
      <c r="O402" s="57">
        <v>618.04441999999995</v>
      </c>
      <c r="P402" s="57">
        <v>618.04441999999995</v>
      </c>
      <c r="Q402" s="57">
        <v>618.04441999999995</v>
      </c>
      <c r="R402" s="57">
        <v>618.04441999999995</v>
      </c>
      <c r="S402" s="57">
        <v>618.04441999999995</v>
      </c>
      <c r="T402" s="57">
        <v>618.04441999999995</v>
      </c>
      <c r="U402" s="57">
        <v>618.04441999999995</v>
      </c>
      <c r="V402" s="57">
        <v>618.04441999999995</v>
      </c>
      <c r="W402" s="57">
        <v>618.04441999999995</v>
      </c>
      <c r="X402" s="57">
        <v>618.04441999999995</v>
      </c>
      <c r="Y402" s="57">
        <v>618.04441999999995</v>
      </c>
      <c r="Z402" s="57">
        <v>618.04441999999995</v>
      </c>
      <c r="AA402" s="57">
        <v>618.04441999999995</v>
      </c>
      <c r="AB402" s="57">
        <v>618.04441999999995</v>
      </c>
      <c r="AC402" s="57">
        <v>618.04441999999995</v>
      </c>
      <c r="AD402" s="57">
        <v>618.04441999999995</v>
      </c>
      <c r="AE402" s="57">
        <v>618.04441999999995</v>
      </c>
      <c r="AF402" s="57">
        <v>618.04441999999995</v>
      </c>
      <c r="AG402" s="57">
        <v>618.04441999999995</v>
      </c>
      <c r="AH402" s="57">
        <v>618.04441999999995</v>
      </c>
      <c r="AI402" s="57">
        <v>618.04441999999995</v>
      </c>
      <c r="AJ402" s="57">
        <v>618.04441999999995</v>
      </c>
      <c r="AK402" s="57">
        <v>618.04441999999995</v>
      </c>
      <c r="AL402" s="57">
        <v>618.04441999999995</v>
      </c>
      <c r="AM402" s="57">
        <v>618.04441999999995</v>
      </c>
      <c r="AN402" s="57">
        <v>618.04441999999995</v>
      </c>
      <c r="AO402" s="57">
        <v>618.04441999999995</v>
      </c>
      <c r="AP402" s="57">
        <v>618.04441999999995</v>
      </c>
      <c r="AQ402" s="57">
        <v>618.04441999999995</v>
      </c>
      <c r="AR402" s="57">
        <v>618.04441999999995</v>
      </c>
      <c r="AS402" s="57">
        <v>618.04441999999995</v>
      </c>
      <c r="AT402" s="57">
        <v>618.04441999999995</v>
      </c>
    </row>
    <row r="403" spans="1:46" x14ac:dyDescent="0.25">
      <c r="A403" s="65">
        <v>2021</v>
      </c>
      <c r="B403" s="65">
        <v>12</v>
      </c>
      <c r="C403" s="75">
        <v>17</v>
      </c>
      <c r="D403" s="64">
        <v>18</v>
      </c>
      <c r="E403" s="5">
        <v>618.04441999999995</v>
      </c>
      <c r="F403" s="57">
        <v>618.04441999999995</v>
      </c>
      <c r="G403" s="57">
        <v>618.04441999999995</v>
      </c>
      <c r="H403" s="57">
        <v>618.04441999999995</v>
      </c>
      <c r="I403" s="57">
        <v>618.04441999999995</v>
      </c>
      <c r="J403" s="57">
        <v>618.04441999999995</v>
      </c>
      <c r="K403" s="57">
        <v>618.04441999999995</v>
      </c>
      <c r="L403" s="57">
        <v>618.04441999999995</v>
      </c>
      <c r="M403" s="57">
        <v>618.04441999999995</v>
      </c>
      <c r="N403" s="57">
        <v>618.04441999999995</v>
      </c>
      <c r="O403" s="57">
        <v>618.04441999999995</v>
      </c>
      <c r="P403" s="57">
        <v>618.04441999999995</v>
      </c>
      <c r="Q403" s="57">
        <v>618.04441999999995</v>
      </c>
      <c r="R403" s="57">
        <v>618.04441999999995</v>
      </c>
      <c r="S403" s="57">
        <v>618.04441999999995</v>
      </c>
      <c r="T403" s="57">
        <v>618.04441999999995</v>
      </c>
      <c r="U403" s="57">
        <v>618.04441999999995</v>
      </c>
      <c r="V403" s="57">
        <v>618.04441999999995</v>
      </c>
      <c r="W403" s="57">
        <v>618.04441999999995</v>
      </c>
      <c r="X403" s="57">
        <v>618.04441999999995</v>
      </c>
      <c r="Y403" s="57">
        <v>618.04441999999995</v>
      </c>
      <c r="Z403" s="57">
        <v>618.04441999999995</v>
      </c>
      <c r="AA403" s="57">
        <v>618.04441999999995</v>
      </c>
      <c r="AB403" s="57">
        <v>618.04441999999995</v>
      </c>
      <c r="AC403" s="57">
        <v>618.04441999999995</v>
      </c>
      <c r="AD403" s="57">
        <v>618.04441999999995</v>
      </c>
      <c r="AE403" s="57">
        <v>618.04441999999995</v>
      </c>
      <c r="AF403" s="57">
        <v>618.04441999999995</v>
      </c>
      <c r="AG403" s="57">
        <v>618.04441999999995</v>
      </c>
      <c r="AH403" s="57">
        <v>618.04441999999995</v>
      </c>
      <c r="AI403" s="57">
        <v>618.04441999999995</v>
      </c>
      <c r="AJ403" s="57">
        <v>618.04441999999995</v>
      </c>
      <c r="AK403" s="57">
        <v>618.04441999999995</v>
      </c>
      <c r="AL403" s="57">
        <v>618.04441999999995</v>
      </c>
      <c r="AM403" s="57">
        <v>618.04441999999995</v>
      </c>
      <c r="AN403" s="57">
        <v>618.04441999999995</v>
      </c>
      <c r="AO403" s="57">
        <v>618.04441999999995</v>
      </c>
      <c r="AP403" s="57">
        <v>618.04441999999995</v>
      </c>
      <c r="AQ403" s="57">
        <v>618.04441999999995</v>
      </c>
      <c r="AR403" s="57">
        <v>618.04441999999995</v>
      </c>
      <c r="AS403" s="57">
        <v>618.04441999999995</v>
      </c>
      <c r="AT403" s="57">
        <v>618.04441999999995</v>
      </c>
    </row>
    <row r="404" spans="1:46" x14ac:dyDescent="0.25">
      <c r="A404" s="65">
        <v>2021</v>
      </c>
      <c r="B404" s="65">
        <v>12</v>
      </c>
      <c r="C404" s="75">
        <v>17</v>
      </c>
      <c r="D404" s="64">
        <v>19</v>
      </c>
      <c r="E404" s="5">
        <v>618.04441999999995</v>
      </c>
      <c r="F404" s="57">
        <v>618.04441999999995</v>
      </c>
      <c r="G404" s="57">
        <v>618.04441999999995</v>
      </c>
      <c r="H404" s="57">
        <v>618.04441999999995</v>
      </c>
      <c r="I404" s="57">
        <v>618.04441999999995</v>
      </c>
      <c r="J404" s="57">
        <v>618.04441999999995</v>
      </c>
      <c r="K404" s="57">
        <v>618.04441999999995</v>
      </c>
      <c r="L404" s="57">
        <v>618.04441999999995</v>
      </c>
      <c r="M404" s="57">
        <v>618.04441999999995</v>
      </c>
      <c r="N404" s="57">
        <v>618.04441999999995</v>
      </c>
      <c r="O404" s="57">
        <v>618.04441999999995</v>
      </c>
      <c r="P404" s="57">
        <v>618.04441999999995</v>
      </c>
      <c r="Q404" s="57">
        <v>618.04441999999995</v>
      </c>
      <c r="R404" s="57">
        <v>618.04441999999995</v>
      </c>
      <c r="S404" s="57">
        <v>618.04441999999995</v>
      </c>
      <c r="T404" s="57">
        <v>618.04441999999995</v>
      </c>
      <c r="U404" s="57">
        <v>618.04441999999995</v>
      </c>
      <c r="V404" s="57">
        <v>618.04441999999995</v>
      </c>
      <c r="W404" s="57">
        <v>618.04441999999995</v>
      </c>
      <c r="X404" s="57">
        <v>618.04441999999995</v>
      </c>
      <c r="Y404" s="57">
        <v>618.04441999999995</v>
      </c>
      <c r="Z404" s="57">
        <v>618.04441999999995</v>
      </c>
      <c r="AA404" s="57">
        <v>618.04441999999995</v>
      </c>
      <c r="AB404" s="57">
        <v>618.04441999999995</v>
      </c>
      <c r="AC404" s="57">
        <v>618.04441999999995</v>
      </c>
      <c r="AD404" s="57">
        <v>618.04441999999995</v>
      </c>
      <c r="AE404" s="57">
        <v>618.04441999999995</v>
      </c>
      <c r="AF404" s="57">
        <v>618.04441999999995</v>
      </c>
      <c r="AG404" s="57">
        <v>618.04441999999995</v>
      </c>
      <c r="AH404" s="57">
        <v>618.04441999999995</v>
      </c>
      <c r="AI404" s="57">
        <v>618.04441999999995</v>
      </c>
      <c r="AJ404" s="57">
        <v>618.04441999999995</v>
      </c>
      <c r="AK404" s="57">
        <v>618.04441999999995</v>
      </c>
      <c r="AL404" s="57">
        <v>618.04441999999995</v>
      </c>
      <c r="AM404" s="57">
        <v>618.04441999999995</v>
      </c>
      <c r="AN404" s="57">
        <v>618.04441999999995</v>
      </c>
      <c r="AO404" s="57">
        <v>618.04441999999995</v>
      </c>
      <c r="AP404" s="57">
        <v>618.04441999999995</v>
      </c>
      <c r="AQ404" s="57">
        <v>618.04441999999995</v>
      </c>
      <c r="AR404" s="57">
        <v>618.04441999999995</v>
      </c>
      <c r="AS404" s="57">
        <v>618.04441999999995</v>
      </c>
      <c r="AT404" s="57">
        <v>618.04441999999995</v>
      </c>
    </row>
    <row r="405" spans="1:46" x14ac:dyDescent="0.25">
      <c r="A405" s="65">
        <v>2021</v>
      </c>
      <c r="B405" s="65">
        <v>12</v>
      </c>
      <c r="C405" s="75">
        <v>17</v>
      </c>
      <c r="D405" s="64">
        <v>20</v>
      </c>
      <c r="E405" s="5">
        <v>618.04441999999995</v>
      </c>
      <c r="F405" s="57">
        <v>618.04441999999995</v>
      </c>
      <c r="G405" s="57">
        <v>618.04441999999995</v>
      </c>
      <c r="H405" s="57">
        <v>618.04441999999995</v>
      </c>
      <c r="I405" s="57">
        <v>618.04441999999995</v>
      </c>
      <c r="J405" s="57">
        <v>618.04441999999995</v>
      </c>
      <c r="K405" s="57">
        <v>618.04441999999995</v>
      </c>
      <c r="L405" s="57">
        <v>618.04441999999995</v>
      </c>
      <c r="M405" s="57">
        <v>618.04441999999995</v>
      </c>
      <c r="N405" s="57">
        <v>618.04441999999995</v>
      </c>
      <c r="O405" s="57">
        <v>618.04441999999995</v>
      </c>
      <c r="P405" s="57">
        <v>618.04441999999995</v>
      </c>
      <c r="Q405" s="57">
        <v>618.04441999999995</v>
      </c>
      <c r="R405" s="57">
        <v>618.04441999999995</v>
      </c>
      <c r="S405" s="57">
        <v>618.04441999999995</v>
      </c>
      <c r="T405" s="57">
        <v>618.04441999999995</v>
      </c>
      <c r="U405" s="57">
        <v>618.04441999999995</v>
      </c>
      <c r="V405" s="57">
        <v>618.04441999999995</v>
      </c>
      <c r="W405" s="57">
        <v>618.04441999999995</v>
      </c>
      <c r="X405" s="57">
        <v>618.04441999999995</v>
      </c>
      <c r="Y405" s="57">
        <v>618.04441999999995</v>
      </c>
      <c r="Z405" s="57">
        <v>618.04441999999995</v>
      </c>
      <c r="AA405" s="57">
        <v>618.04441999999995</v>
      </c>
      <c r="AB405" s="57">
        <v>618.04441999999995</v>
      </c>
      <c r="AC405" s="57">
        <v>618.04441999999995</v>
      </c>
      <c r="AD405" s="57">
        <v>618.04441999999995</v>
      </c>
      <c r="AE405" s="57">
        <v>618.04441999999995</v>
      </c>
      <c r="AF405" s="57">
        <v>618.04441999999995</v>
      </c>
      <c r="AG405" s="57">
        <v>618.04441999999995</v>
      </c>
      <c r="AH405" s="57">
        <v>618.04441999999995</v>
      </c>
      <c r="AI405" s="57">
        <v>618.04441999999995</v>
      </c>
      <c r="AJ405" s="57">
        <v>618.04441999999995</v>
      </c>
      <c r="AK405" s="57">
        <v>618.04441999999995</v>
      </c>
      <c r="AL405" s="57">
        <v>618.04441999999995</v>
      </c>
      <c r="AM405" s="57">
        <v>618.04441999999995</v>
      </c>
      <c r="AN405" s="57">
        <v>618.04441999999995</v>
      </c>
      <c r="AO405" s="57">
        <v>618.04441999999995</v>
      </c>
      <c r="AP405" s="57">
        <v>618.04441999999995</v>
      </c>
      <c r="AQ405" s="57">
        <v>618.04441999999995</v>
      </c>
      <c r="AR405" s="57">
        <v>618.04441999999995</v>
      </c>
      <c r="AS405" s="57">
        <v>618.04441999999995</v>
      </c>
      <c r="AT405" s="57">
        <v>618.04441999999995</v>
      </c>
    </row>
    <row r="406" spans="1:46" x14ac:dyDescent="0.25">
      <c r="A406" s="65">
        <v>2021</v>
      </c>
      <c r="B406" s="65">
        <v>12</v>
      </c>
      <c r="C406" s="75">
        <v>17</v>
      </c>
      <c r="D406" s="64">
        <v>21</v>
      </c>
      <c r="E406" s="5">
        <v>618.04441999999995</v>
      </c>
      <c r="F406" s="57">
        <v>618.04441999999995</v>
      </c>
      <c r="G406" s="57">
        <v>618.04441999999995</v>
      </c>
      <c r="H406" s="57">
        <v>618.04441999999995</v>
      </c>
      <c r="I406" s="57">
        <v>618.04441999999995</v>
      </c>
      <c r="J406" s="57">
        <v>618.04441999999995</v>
      </c>
      <c r="K406" s="57">
        <v>618.04441999999995</v>
      </c>
      <c r="L406" s="57">
        <v>618.04441999999995</v>
      </c>
      <c r="M406" s="57">
        <v>618.04441999999995</v>
      </c>
      <c r="N406" s="57">
        <v>618.04441999999995</v>
      </c>
      <c r="O406" s="57">
        <v>618.04441999999995</v>
      </c>
      <c r="P406" s="57">
        <v>618.04441999999995</v>
      </c>
      <c r="Q406" s="57">
        <v>618.04441999999995</v>
      </c>
      <c r="R406" s="57">
        <v>618.04441999999995</v>
      </c>
      <c r="S406" s="57">
        <v>618.04441999999995</v>
      </c>
      <c r="T406" s="57">
        <v>618.04441999999995</v>
      </c>
      <c r="U406" s="57">
        <v>618.04441999999995</v>
      </c>
      <c r="V406" s="57">
        <v>618.04441999999995</v>
      </c>
      <c r="W406" s="57">
        <v>618.04441999999995</v>
      </c>
      <c r="X406" s="57">
        <v>618.04441999999995</v>
      </c>
      <c r="Y406" s="57">
        <v>618.04441999999995</v>
      </c>
      <c r="Z406" s="57">
        <v>618.04441999999995</v>
      </c>
      <c r="AA406" s="57">
        <v>618.04441999999995</v>
      </c>
      <c r="AB406" s="57">
        <v>618.04441999999995</v>
      </c>
      <c r="AC406" s="57">
        <v>618.04441999999995</v>
      </c>
      <c r="AD406" s="57">
        <v>618.04441999999995</v>
      </c>
      <c r="AE406" s="57">
        <v>618.04441999999995</v>
      </c>
      <c r="AF406" s="57">
        <v>618.04441999999995</v>
      </c>
      <c r="AG406" s="57">
        <v>618.04441999999995</v>
      </c>
      <c r="AH406" s="57">
        <v>618.04441999999995</v>
      </c>
      <c r="AI406" s="57">
        <v>618.04441999999995</v>
      </c>
      <c r="AJ406" s="57">
        <v>618.04441999999995</v>
      </c>
      <c r="AK406" s="57">
        <v>618.04441999999995</v>
      </c>
      <c r="AL406" s="57">
        <v>618.04441999999995</v>
      </c>
      <c r="AM406" s="57">
        <v>618.04441999999995</v>
      </c>
      <c r="AN406" s="57">
        <v>618.04441999999995</v>
      </c>
      <c r="AO406" s="57">
        <v>618.04441999999995</v>
      </c>
      <c r="AP406" s="57">
        <v>618.04441999999995</v>
      </c>
      <c r="AQ406" s="57">
        <v>618.04441999999995</v>
      </c>
      <c r="AR406" s="57">
        <v>618.04441999999995</v>
      </c>
      <c r="AS406" s="57">
        <v>618.04441999999995</v>
      </c>
      <c r="AT406" s="57">
        <v>618.04441999999995</v>
      </c>
    </row>
    <row r="407" spans="1:46" x14ac:dyDescent="0.25">
      <c r="A407" s="65">
        <v>2021</v>
      </c>
      <c r="B407" s="65">
        <v>12</v>
      </c>
      <c r="C407" s="75">
        <v>17</v>
      </c>
      <c r="D407" s="64">
        <v>22</v>
      </c>
      <c r="E407" s="5">
        <v>618.04441999999995</v>
      </c>
      <c r="F407" s="57">
        <v>618.04441999999995</v>
      </c>
      <c r="G407" s="57">
        <v>618.04441999999995</v>
      </c>
      <c r="H407" s="57">
        <v>618.04441999999995</v>
      </c>
      <c r="I407" s="57">
        <v>618.04441999999995</v>
      </c>
      <c r="J407" s="57">
        <v>618.04441999999995</v>
      </c>
      <c r="K407" s="57">
        <v>618.04441999999995</v>
      </c>
      <c r="L407" s="57">
        <v>618.04441999999995</v>
      </c>
      <c r="M407" s="57">
        <v>618.04441999999995</v>
      </c>
      <c r="N407" s="57">
        <v>618.04441999999995</v>
      </c>
      <c r="O407" s="57">
        <v>618.04441999999995</v>
      </c>
      <c r="P407" s="57">
        <v>618.04441999999995</v>
      </c>
      <c r="Q407" s="57">
        <v>618.04441999999995</v>
      </c>
      <c r="R407" s="57">
        <v>618.04441999999995</v>
      </c>
      <c r="S407" s="57">
        <v>618.04441999999995</v>
      </c>
      <c r="T407" s="57">
        <v>618.04441999999995</v>
      </c>
      <c r="U407" s="57">
        <v>618.04441999999995</v>
      </c>
      <c r="V407" s="57">
        <v>618.04441999999995</v>
      </c>
      <c r="W407" s="57">
        <v>618.04441999999995</v>
      </c>
      <c r="X407" s="57">
        <v>618.04441999999995</v>
      </c>
      <c r="Y407" s="57">
        <v>618.04441999999995</v>
      </c>
      <c r="Z407" s="57">
        <v>618.04441999999995</v>
      </c>
      <c r="AA407" s="57">
        <v>618.04441999999995</v>
      </c>
      <c r="AB407" s="57">
        <v>618.04441999999995</v>
      </c>
      <c r="AC407" s="57">
        <v>618.04441999999995</v>
      </c>
      <c r="AD407" s="57">
        <v>618.04441999999995</v>
      </c>
      <c r="AE407" s="57">
        <v>618.04441999999995</v>
      </c>
      <c r="AF407" s="57">
        <v>618.04441999999995</v>
      </c>
      <c r="AG407" s="57">
        <v>618.04441999999995</v>
      </c>
      <c r="AH407" s="57">
        <v>618.04441999999995</v>
      </c>
      <c r="AI407" s="57">
        <v>618.04441999999995</v>
      </c>
      <c r="AJ407" s="57">
        <v>618.04441999999995</v>
      </c>
      <c r="AK407" s="57">
        <v>618.04441999999995</v>
      </c>
      <c r="AL407" s="57">
        <v>618.04441999999995</v>
      </c>
      <c r="AM407" s="57">
        <v>618.04441999999995</v>
      </c>
      <c r="AN407" s="57">
        <v>618.04441999999995</v>
      </c>
      <c r="AO407" s="57">
        <v>618.04441999999995</v>
      </c>
      <c r="AP407" s="57">
        <v>618.04441999999995</v>
      </c>
      <c r="AQ407" s="57">
        <v>618.04441999999995</v>
      </c>
      <c r="AR407" s="57">
        <v>618.04441999999995</v>
      </c>
      <c r="AS407" s="57">
        <v>618.04441999999995</v>
      </c>
      <c r="AT407" s="57">
        <v>618.04441999999995</v>
      </c>
    </row>
    <row r="408" spans="1:46" x14ac:dyDescent="0.25">
      <c r="A408" s="65">
        <v>2021</v>
      </c>
      <c r="B408" s="65">
        <v>12</v>
      </c>
      <c r="C408" s="75">
        <v>17</v>
      </c>
      <c r="D408" s="64">
        <v>23</v>
      </c>
      <c r="E408" s="5">
        <v>618.04441999999995</v>
      </c>
      <c r="F408" s="57">
        <v>618.04441999999995</v>
      </c>
      <c r="G408" s="57">
        <v>618.04441999999995</v>
      </c>
      <c r="H408" s="57">
        <v>618.04441999999995</v>
      </c>
      <c r="I408" s="57">
        <v>618.04441999999995</v>
      </c>
      <c r="J408" s="57">
        <v>618.04441999999995</v>
      </c>
      <c r="K408" s="57">
        <v>618.04441999999995</v>
      </c>
      <c r="L408" s="57">
        <v>618.04441999999995</v>
      </c>
      <c r="M408" s="57">
        <v>618.04441999999995</v>
      </c>
      <c r="N408" s="57">
        <v>618.04441999999995</v>
      </c>
      <c r="O408" s="57">
        <v>618.04441999999995</v>
      </c>
      <c r="P408" s="57">
        <v>618.04441999999995</v>
      </c>
      <c r="Q408" s="57">
        <v>618.04441999999995</v>
      </c>
      <c r="R408" s="57">
        <v>618.04441999999995</v>
      </c>
      <c r="S408" s="57">
        <v>618.04441999999995</v>
      </c>
      <c r="T408" s="57">
        <v>618.04441999999995</v>
      </c>
      <c r="U408" s="57">
        <v>618.04441999999995</v>
      </c>
      <c r="V408" s="57">
        <v>618.04441999999995</v>
      </c>
      <c r="W408" s="57">
        <v>618.04441999999995</v>
      </c>
      <c r="X408" s="57">
        <v>618.04441999999995</v>
      </c>
      <c r="Y408" s="57">
        <v>618.04441999999995</v>
      </c>
      <c r="Z408" s="57">
        <v>618.04441999999995</v>
      </c>
      <c r="AA408" s="57">
        <v>618.04441999999995</v>
      </c>
      <c r="AB408" s="57">
        <v>618.04441999999995</v>
      </c>
      <c r="AC408" s="57">
        <v>618.04441999999995</v>
      </c>
      <c r="AD408" s="57">
        <v>618.04441999999995</v>
      </c>
      <c r="AE408" s="57">
        <v>618.04441999999995</v>
      </c>
      <c r="AF408" s="57">
        <v>618.04441999999995</v>
      </c>
      <c r="AG408" s="57">
        <v>618.04441999999995</v>
      </c>
      <c r="AH408" s="57">
        <v>618.04441999999995</v>
      </c>
      <c r="AI408" s="57">
        <v>618.04441999999995</v>
      </c>
      <c r="AJ408" s="57">
        <v>618.04441999999995</v>
      </c>
      <c r="AK408" s="57">
        <v>618.04441999999995</v>
      </c>
      <c r="AL408" s="57">
        <v>618.04441999999995</v>
      </c>
      <c r="AM408" s="57">
        <v>618.04441999999995</v>
      </c>
      <c r="AN408" s="57">
        <v>618.04441999999995</v>
      </c>
      <c r="AO408" s="57">
        <v>618.04441999999995</v>
      </c>
      <c r="AP408" s="57">
        <v>618.04441999999995</v>
      </c>
      <c r="AQ408" s="57">
        <v>618.04441999999995</v>
      </c>
      <c r="AR408" s="57">
        <v>618.04441999999995</v>
      </c>
      <c r="AS408" s="57">
        <v>618.04441999999995</v>
      </c>
      <c r="AT408" s="57">
        <v>618.04441999999995</v>
      </c>
    </row>
    <row r="409" spans="1:46" x14ac:dyDescent="0.25">
      <c r="A409" s="65">
        <v>2021</v>
      </c>
      <c r="B409" s="65">
        <v>12</v>
      </c>
      <c r="C409" s="75">
        <v>17</v>
      </c>
      <c r="D409" s="64">
        <v>24</v>
      </c>
      <c r="E409" s="5">
        <v>618.04441999999995</v>
      </c>
      <c r="F409" s="57">
        <v>618.04441999999995</v>
      </c>
      <c r="G409" s="57">
        <v>618.04441999999995</v>
      </c>
      <c r="H409" s="57">
        <v>618.04441999999995</v>
      </c>
      <c r="I409" s="57">
        <v>618.04441999999995</v>
      </c>
      <c r="J409" s="57">
        <v>618.04441999999995</v>
      </c>
      <c r="K409" s="57">
        <v>618.04441999999995</v>
      </c>
      <c r="L409" s="57">
        <v>618.04441999999995</v>
      </c>
      <c r="M409" s="57">
        <v>618.04441999999995</v>
      </c>
      <c r="N409" s="57">
        <v>618.04441999999995</v>
      </c>
      <c r="O409" s="57">
        <v>618.04441999999995</v>
      </c>
      <c r="P409" s="57">
        <v>618.04441999999995</v>
      </c>
      <c r="Q409" s="57">
        <v>618.04441999999995</v>
      </c>
      <c r="R409" s="57">
        <v>618.04441999999995</v>
      </c>
      <c r="S409" s="57">
        <v>618.04441999999995</v>
      </c>
      <c r="T409" s="57">
        <v>618.04441999999995</v>
      </c>
      <c r="U409" s="57">
        <v>618.04441999999995</v>
      </c>
      <c r="V409" s="57">
        <v>618.04441999999995</v>
      </c>
      <c r="W409" s="57">
        <v>618.04441999999995</v>
      </c>
      <c r="X409" s="57">
        <v>618.04441999999995</v>
      </c>
      <c r="Y409" s="57">
        <v>618.04441999999995</v>
      </c>
      <c r="Z409" s="57">
        <v>618.04441999999995</v>
      </c>
      <c r="AA409" s="57">
        <v>618.04441999999995</v>
      </c>
      <c r="AB409" s="57">
        <v>618.04441999999995</v>
      </c>
      <c r="AC409" s="57">
        <v>618.04441999999995</v>
      </c>
      <c r="AD409" s="57">
        <v>618.04441999999995</v>
      </c>
      <c r="AE409" s="57">
        <v>618.04441999999995</v>
      </c>
      <c r="AF409" s="57">
        <v>618.04441999999995</v>
      </c>
      <c r="AG409" s="57">
        <v>618.04441999999995</v>
      </c>
      <c r="AH409" s="57">
        <v>618.04441999999995</v>
      </c>
      <c r="AI409" s="57">
        <v>618.04441999999995</v>
      </c>
      <c r="AJ409" s="57">
        <v>618.04441999999995</v>
      </c>
      <c r="AK409" s="57">
        <v>618.04441999999995</v>
      </c>
      <c r="AL409" s="57">
        <v>618.04441999999995</v>
      </c>
      <c r="AM409" s="57">
        <v>618.04441999999995</v>
      </c>
      <c r="AN409" s="57">
        <v>618.04441999999995</v>
      </c>
      <c r="AO409" s="57">
        <v>618.04441999999995</v>
      </c>
      <c r="AP409" s="57">
        <v>618.04441999999995</v>
      </c>
      <c r="AQ409" s="57">
        <v>618.04441999999995</v>
      </c>
      <c r="AR409" s="57">
        <v>618.04441999999995</v>
      </c>
      <c r="AS409" s="57">
        <v>618.04441999999995</v>
      </c>
      <c r="AT409" s="57">
        <v>618.04441999999995</v>
      </c>
    </row>
    <row r="410" spans="1:46" x14ac:dyDescent="0.25">
      <c r="A410" s="65">
        <v>2021</v>
      </c>
      <c r="B410" s="65">
        <v>12</v>
      </c>
      <c r="C410" s="75">
        <v>18</v>
      </c>
      <c r="D410" s="64">
        <v>1</v>
      </c>
      <c r="E410" s="5">
        <v>618.04441999999995</v>
      </c>
      <c r="F410" s="57">
        <v>618.04441999999995</v>
      </c>
      <c r="G410" s="57">
        <v>618.04441999999995</v>
      </c>
      <c r="H410" s="57">
        <v>618.04441999999995</v>
      </c>
      <c r="I410" s="57">
        <v>618.04441999999995</v>
      </c>
      <c r="J410" s="57">
        <v>618.04441999999995</v>
      </c>
      <c r="K410" s="57">
        <v>618.04441999999995</v>
      </c>
      <c r="L410" s="57">
        <v>618.04441999999995</v>
      </c>
      <c r="M410" s="57">
        <v>618.04441999999995</v>
      </c>
      <c r="N410" s="57">
        <v>618.04441999999995</v>
      </c>
      <c r="O410" s="57">
        <v>618.04441999999995</v>
      </c>
      <c r="P410" s="57">
        <v>618.04441999999995</v>
      </c>
      <c r="Q410" s="57">
        <v>618.04441999999995</v>
      </c>
      <c r="R410" s="57">
        <v>618.04441999999995</v>
      </c>
      <c r="S410" s="57">
        <v>618.04441999999995</v>
      </c>
      <c r="T410" s="57">
        <v>618.04441999999995</v>
      </c>
      <c r="U410" s="57">
        <v>618.04441999999995</v>
      </c>
      <c r="V410" s="57">
        <v>618.04441999999995</v>
      </c>
      <c r="W410" s="57">
        <v>618.04441999999995</v>
      </c>
      <c r="X410" s="57">
        <v>618.04441999999995</v>
      </c>
      <c r="Y410" s="57">
        <v>618.04441999999995</v>
      </c>
      <c r="Z410" s="57">
        <v>618.04441999999995</v>
      </c>
      <c r="AA410" s="57">
        <v>618.04441999999995</v>
      </c>
      <c r="AB410" s="57">
        <v>618.04441999999995</v>
      </c>
      <c r="AC410" s="57">
        <v>618.04441999999995</v>
      </c>
      <c r="AD410" s="57">
        <v>618.04441999999995</v>
      </c>
      <c r="AE410" s="57">
        <v>618.04441999999995</v>
      </c>
      <c r="AF410" s="57">
        <v>618.04441999999995</v>
      </c>
      <c r="AG410" s="57">
        <v>618.04441999999995</v>
      </c>
      <c r="AH410" s="57">
        <v>618.04441999999995</v>
      </c>
      <c r="AI410" s="57">
        <v>618.04441999999995</v>
      </c>
      <c r="AJ410" s="57">
        <v>618.04441999999995</v>
      </c>
      <c r="AK410" s="57">
        <v>618.04441999999995</v>
      </c>
      <c r="AL410" s="57">
        <v>618.04441999999995</v>
      </c>
      <c r="AM410" s="57">
        <v>618.04441999999995</v>
      </c>
      <c r="AN410" s="57">
        <v>618.04441999999995</v>
      </c>
      <c r="AO410" s="57">
        <v>618.04441999999995</v>
      </c>
      <c r="AP410" s="57">
        <v>618.04441999999995</v>
      </c>
      <c r="AQ410" s="57">
        <v>618.04441999999995</v>
      </c>
      <c r="AR410" s="57">
        <v>618.04441999999995</v>
      </c>
      <c r="AS410" s="57">
        <v>618.04441999999995</v>
      </c>
      <c r="AT410" s="57">
        <v>618.04441999999995</v>
      </c>
    </row>
    <row r="411" spans="1:46" x14ac:dyDescent="0.25">
      <c r="A411" s="65">
        <v>2021</v>
      </c>
      <c r="B411" s="65">
        <v>12</v>
      </c>
      <c r="C411" s="75">
        <v>18</v>
      </c>
      <c r="D411" s="64">
        <v>2</v>
      </c>
      <c r="E411" s="5">
        <v>618.04441999999995</v>
      </c>
      <c r="F411" s="57">
        <v>618.04441999999995</v>
      </c>
      <c r="G411" s="57">
        <v>618.04441999999995</v>
      </c>
      <c r="H411" s="57">
        <v>618.04441999999995</v>
      </c>
      <c r="I411" s="57">
        <v>618.04441999999995</v>
      </c>
      <c r="J411" s="57">
        <v>618.04441999999995</v>
      </c>
      <c r="K411" s="57">
        <v>618.04441999999995</v>
      </c>
      <c r="L411" s="57">
        <v>618.04441999999995</v>
      </c>
      <c r="M411" s="57">
        <v>618.04441999999995</v>
      </c>
      <c r="N411" s="57">
        <v>618.04441999999995</v>
      </c>
      <c r="O411" s="57">
        <v>618.04441999999995</v>
      </c>
      <c r="P411" s="57">
        <v>618.04441999999995</v>
      </c>
      <c r="Q411" s="57">
        <v>618.04441999999995</v>
      </c>
      <c r="R411" s="57">
        <v>618.04441999999995</v>
      </c>
      <c r="S411" s="57">
        <v>618.04441999999995</v>
      </c>
      <c r="T411" s="57">
        <v>618.04441999999995</v>
      </c>
      <c r="U411" s="57">
        <v>618.04441999999995</v>
      </c>
      <c r="V411" s="57">
        <v>618.04441999999995</v>
      </c>
      <c r="W411" s="57">
        <v>618.04441999999995</v>
      </c>
      <c r="X411" s="57">
        <v>618.04441999999995</v>
      </c>
      <c r="Y411" s="57">
        <v>618.04441999999995</v>
      </c>
      <c r="Z411" s="57">
        <v>618.04441999999995</v>
      </c>
      <c r="AA411" s="57">
        <v>618.04441999999995</v>
      </c>
      <c r="AB411" s="57">
        <v>618.04441999999995</v>
      </c>
      <c r="AC411" s="57">
        <v>618.04441999999995</v>
      </c>
      <c r="AD411" s="57">
        <v>618.04441999999995</v>
      </c>
      <c r="AE411" s="57">
        <v>618.04441999999995</v>
      </c>
      <c r="AF411" s="57">
        <v>618.04441999999995</v>
      </c>
      <c r="AG411" s="57">
        <v>618.04441999999995</v>
      </c>
      <c r="AH411" s="57">
        <v>618.04441999999995</v>
      </c>
      <c r="AI411" s="57">
        <v>618.04441999999995</v>
      </c>
      <c r="AJ411" s="57">
        <v>618.04441999999995</v>
      </c>
      <c r="AK411" s="57">
        <v>618.04441999999995</v>
      </c>
      <c r="AL411" s="57">
        <v>618.04441999999995</v>
      </c>
      <c r="AM411" s="57">
        <v>618.04441999999995</v>
      </c>
      <c r="AN411" s="57">
        <v>618.04441999999995</v>
      </c>
      <c r="AO411" s="57">
        <v>618.04441999999995</v>
      </c>
      <c r="AP411" s="57">
        <v>618.04441999999995</v>
      </c>
      <c r="AQ411" s="57">
        <v>618.04441999999995</v>
      </c>
      <c r="AR411" s="57">
        <v>618.04441999999995</v>
      </c>
      <c r="AS411" s="57">
        <v>618.04441999999995</v>
      </c>
      <c r="AT411" s="57">
        <v>618.04441999999995</v>
      </c>
    </row>
    <row r="412" spans="1:46" x14ac:dyDescent="0.25">
      <c r="A412" s="65">
        <v>2021</v>
      </c>
      <c r="B412" s="65">
        <v>12</v>
      </c>
      <c r="C412" s="75">
        <v>18</v>
      </c>
      <c r="D412" s="64">
        <v>3</v>
      </c>
      <c r="E412" s="5">
        <v>618.04441999999995</v>
      </c>
      <c r="F412" s="57">
        <v>618.04441999999995</v>
      </c>
      <c r="G412" s="57">
        <v>618.04441999999995</v>
      </c>
      <c r="H412" s="57">
        <v>618.04441999999995</v>
      </c>
      <c r="I412" s="57">
        <v>618.04441999999995</v>
      </c>
      <c r="J412" s="57">
        <v>618.04441999999995</v>
      </c>
      <c r="K412" s="57">
        <v>618.04441999999995</v>
      </c>
      <c r="L412" s="57">
        <v>618.04441999999995</v>
      </c>
      <c r="M412" s="57">
        <v>618.04441999999995</v>
      </c>
      <c r="N412" s="57">
        <v>618.04441999999995</v>
      </c>
      <c r="O412" s="57">
        <v>618.04441999999995</v>
      </c>
      <c r="P412" s="57">
        <v>618.04441999999995</v>
      </c>
      <c r="Q412" s="57">
        <v>618.04441999999995</v>
      </c>
      <c r="R412" s="57">
        <v>618.04441999999995</v>
      </c>
      <c r="S412" s="57">
        <v>618.04441999999995</v>
      </c>
      <c r="T412" s="57">
        <v>618.04441999999995</v>
      </c>
      <c r="U412" s="57">
        <v>618.04441999999995</v>
      </c>
      <c r="V412" s="57">
        <v>618.04441999999995</v>
      </c>
      <c r="W412" s="57">
        <v>618.04441999999995</v>
      </c>
      <c r="X412" s="57">
        <v>618.04441999999995</v>
      </c>
      <c r="Y412" s="57">
        <v>618.04441999999995</v>
      </c>
      <c r="Z412" s="57">
        <v>618.04441999999995</v>
      </c>
      <c r="AA412" s="57">
        <v>618.04441999999995</v>
      </c>
      <c r="AB412" s="57">
        <v>618.04441999999995</v>
      </c>
      <c r="AC412" s="57">
        <v>618.04441999999995</v>
      </c>
      <c r="AD412" s="57">
        <v>618.04441999999995</v>
      </c>
      <c r="AE412" s="57">
        <v>618.04441999999995</v>
      </c>
      <c r="AF412" s="57">
        <v>618.04441999999995</v>
      </c>
      <c r="AG412" s="57">
        <v>618.04441999999995</v>
      </c>
      <c r="AH412" s="57">
        <v>618.04441999999995</v>
      </c>
      <c r="AI412" s="57">
        <v>618.04441999999995</v>
      </c>
      <c r="AJ412" s="57">
        <v>618.04441999999995</v>
      </c>
      <c r="AK412" s="57">
        <v>618.04441999999995</v>
      </c>
      <c r="AL412" s="57">
        <v>618.04441999999995</v>
      </c>
      <c r="AM412" s="57">
        <v>618.04441999999995</v>
      </c>
      <c r="AN412" s="57">
        <v>618.04441999999995</v>
      </c>
      <c r="AO412" s="57">
        <v>618.04441999999995</v>
      </c>
      <c r="AP412" s="57">
        <v>618.04441999999995</v>
      </c>
      <c r="AQ412" s="57">
        <v>618.04441999999995</v>
      </c>
      <c r="AR412" s="57">
        <v>618.04441999999995</v>
      </c>
      <c r="AS412" s="57">
        <v>618.04441999999995</v>
      </c>
      <c r="AT412" s="57">
        <v>618.04441999999995</v>
      </c>
    </row>
    <row r="413" spans="1:46" x14ac:dyDescent="0.25">
      <c r="A413" s="65">
        <v>2021</v>
      </c>
      <c r="B413" s="65">
        <v>12</v>
      </c>
      <c r="C413" s="75">
        <v>18</v>
      </c>
      <c r="D413" s="64">
        <v>4</v>
      </c>
      <c r="E413" s="5">
        <v>618.04441999999995</v>
      </c>
      <c r="F413" s="57">
        <v>618.04441999999995</v>
      </c>
      <c r="G413" s="57">
        <v>618.04441999999995</v>
      </c>
      <c r="H413" s="57">
        <v>618.04441999999995</v>
      </c>
      <c r="I413" s="57">
        <v>618.04441999999995</v>
      </c>
      <c r="J413" s="57">
        <v>618.04441999999995</v>
      </c>
      <c r="K413" s="57">
        <v>618.04441999999995</v>
      </c>
      <c r="L413" s="57">
        <v>618.04441999999995</v>
      </c>
      <c r="M413" s="57">
        <v>618.04441999999995</v>
      </c>
      <c r="N413" s="57">
        <v>618.04441999999995</v>
      </c>
      <c r="O413" s="57">
        <v>618.04441999999995</v>
      </c>
      <c r="P413" s="57">
        <v>618.04441999999995</v>
      </c>
      <c r="Q413" s="57">
        <v>618.04441999999995</v>
      </c>
      <c r="R413" s="57">
        <v>618.04441999999995</v>
      </c>
      <c r="S413" s="57">
        <v>618.04441999999995</v>
      </c>
      <c r="T413" s="57">
        <v>618.04441999999995</v>
      </c>
      <c r="U413" s="57">
        <v>618.04441999999995</v>
      </c>
      <c r="V413" s="57">
        <v>618.04441999999995</v>
      </c>
      <c r="W413" s="57">
        <v>618.04441999999995</v>
      </c>
      <c r="X413" s="57">
        <v>618.04441999999995</v>
      </c>
      <c r="Y413" s="57">
        <v>618.04441999999995</v>
      </c>
      <c r="Z413" s="57">
        <v>618.04441999999995</v>
      </c>
      <c r="AA413" s="57">
        <v>618.04441999999995</v>
      </c>
      <c r="AB413" s="57">
        <v>618.04441999999995</v>
      </c>
      <c r="AC413" s="57">
        <v>618.04441999999995</v>
      </c>
      <c r="AD413" s="57">
        <v>618.04441999999995</v>
      </c>
      <c r="AE413" s="57">
        <v>618.04441999999995</v>
      </c>
      <c r="AF413" s="57">
        <v>618.04441999999995</v>
      </c>
      <c r="AG413" s="57">
        <v>618.04441999999995</v>
      </c>
      <c r="AH413" s="57">
        <v>618.04441999999995</v>
      </c>
      <c r="AI413" s="57">
        <v>618.04441999999995</v>
      </c>
      <c r="AJ413" s="57">
        <v>618.04441999999995</v>
      </c>
      <c r="AK413" s="57">
        <v>618.04441999999995</v>
      </c>
      <c r="AL413" s="57">
        <v>618.04441999999995</v>
      </c>
      <c r="AM413" s="57">
        <v>618.04441999999995</v>
      </c>
      <c r="AN413" s="57">
        <v>618.04441999999995</v>
      </c>
      <c r="AO413" s="57">
        <v>618.04441999999995</v>
      </c>
      <c r="AP413" s="57">
        <v>618.04441999999995</v>
      </c>
      <c r="AQ413" s="57">
        <v>618.04441999999995</v>
      </c>
      <c r="AR413" s="57">
        <v>618.04441999999995</v>
      </c>
      <c r="AS413" s="57">
        <v>618.04441999999995</v>
      </c>
      <c r="AT413" s="57">
        <v>618.04441999999995</v>
      </c>
    </row>
    <row r="414" spans="1:46" x14ac:dyDescent="0.25">
      <c r="A414" s="65">
        <v>2021</v>
      </c>
      <c r="B414" s="65">
        <v>12</v>
      </c>
      <c r="C414" s="75">
        <v>18</v>
      </c>
      <c r="D414" s="64">
        <v>5</v>
      </c>
      <c r="E414" s="5">
        <v>618.04441999999995</v>
      </c>
      <c r="F414" s="57">
        <v>618.04441999999995</v>
      </c>
      <c r="G414" s="57">
        <v>618.04441999999995</v>
      </c>
      <c r="H414" s="57">
        <v>618.04441999999995</v>
      </c>
      <c r="I414" s="57">
        <v>618.04441999999995</v>
      </c>
      <c r="J414" s="57">
        <v>618.04441999999995</v>
      </c>
      <c r="K414" s="57">
        <v>618.04441999999995</v>
      </c>
      <c r="L414" s="57">
        <v>618.04441999999995</v>
      </c>
      <c r="M414" s="57">
        <v>618.04441999999995</v>
      </c>
      <c r="N414" s="57">
        <v>618.04441999999995</v>
      </c>
      <c r="O414" s="57">
        <v>618.04441999999995</v>
      </c>
      <c r="P414" s="57">
        <v>618.04441999999995</v>
      </c>
      <c r="Q414" s="57">
        <v>618.04441999999995</v>
      </c>
      <c r="R414" s="57">
        <v>618.04441999999995</v>
      </c>
      <c r="S414" s="57">
        <v>618.04441999999995</v>
      </c>
      <c r="T414" s="57">
        <v>618.04441999999995</v>
      </c>
      <c r="U414" s="57">
        <v>618.04441999999995</v>
      </c>
      <c r="V414" s="57">
        <v>618.04441999999995</v>
      </c>
      <c r="W414" s="57">
        <v>618.04441999999995</v>
      </c>
      <c r="X414" s="57">
        <v>618.04441999999995</v>
      </c>
      <c r="Y414" s="57">
        <v>618.04441999999995</v>
      </c>
      <c r="Z414" s="57">
        <v>618.04441999999995</v>
      </c>
      <c r="AA414" s="57">
        <v>618.04441999999995</v>
      </c>
      <c r="AB414" s="57">
        <v>618.04441999999995</v>
      </c>
      <c r="AC414" s="57">
        <v>618.04441999999995</v>
      </c>
      <c r="AD414" s="57">
        <v>618.04441999999995</v>
      </c>
      <c r="AE414" s="57">
        <v>618.04441999999995</v>
      </c>
      <c r="AF414" s="57">
        <v>618.04441999999995</v>
      </c>
      <c r="AG414" s="57">
        <v>618.04441999999995</v>
      </c>
      <c r="AH414" s="57">
        <v>618.04441999999995</v>
      </c>
      <c r="AI414" s="57">
        <v>618.04441999999995</v>
      </c>
      <c r="AJ414" s="57">
        <v>618.04441999999995</v>
      </c>
      <c r="AK414" s="57">
        <v>618.04441999999995</v>
      </c>
      <c r="AL414" s="57">
        <v>618.04441999999995</v>
      </c>
      <c r="AM414" s="57">
        <v>618.04441999999995</v>
      </c>
      <c r="AN414" s="57">
        <v>618.04441999999995</v>
      </c>
      <c r="AO414" s="57">
        <v>618.04441999999995</v>
      </c>
      <c r="AP414" s="57">
        <v>618.04441999999995</v>
      </c>
      <c r="AQ414" s="57">
        <v>618.04441999999995</v>
      </c>
      <c r="AR414" s="57">
        <v>618.04441999999995</v>
      </c>
      <c r="AS414" s="57">
        <v>618.04441999999995</v>
      </c>
      <c r="AT414" s="57">
        <v>618.04441999999995</v>
      </c>
    </row>
    <row r="415" spans="1:46" x14ac:dyDescent="0.25">
      <c r="A415" s="65">
        <v>2021</v>
      </c>
      <c r="B415" s="65">
        <v>12</v>
      </c>
      <c r="C415" s="75">
        <v>18</v>
      </c>
      <c r="D415" s="64">
        <v>6</v>
      </c>
      <c r="E415" s="5">
        <v>618.04441999999995</v>
      </c>
      <c r="F415" s="57">
        <v>618.04441999999995</v>
      </c>
      <c r="G415" s="57">
        <v>618.04441999999995</v>
      </c>
      <c r="H415" s="57">
        <v>618.04441999999995</v>
      </c>
      <c r="I415" s="57">
        <v>618.04441999999995</v>
      </c>
      <c r="J415" s="57">
        <v>618.04441999999995</v>
      </c>
      <c r="K415" s="57">
        <v>618.04441999999995</v>
      </c>
      <c r="L415" s="57">
        <v>618.04441999999995</v>
      </c>
      <c r="M415" s="57">
        <v>618.04441999999995</v>
      </c>
      <c r="N415" s="57">
        <v>618.04441999999995</v>
      </c>
      <c r="O415" s="57">
        <v>618.04441999999995</v>
      </c>
      <c r="P415" s="57">
        <v>618.04441999999995</v>
      </c>
      <c r="Q415" s="57">
        <v>618.04441999999995</v>
      </c>
      <c r="R415" s="57">
        <v>618.04441999999995</v>
      </c>
      <c r="S415" s="57">
        <v>618.04441999999995</v>
      </c>
      <c r="T415" s="57">
        <v>618.04441999999995</v>
      </c>
      <c r="U415" s="57">
        <v>618.04441999999995</v>
      </c>
      <c r="V415" s="57">
        <v>618.04441999999995</v>
      </c>
      <c r="W415" s="57">
        <v>618.04441999999995</v>
      </c>
      <c r="X415" s="57">
        <v>618.04441999999995</v>
      </c>
      <c r="Y415" s="57">
        <v>618.04441999999995</v>
      </c>
      <c r="Z415" s="57">
        <v>618.04441999999995</v>
      </c>
      <c r="AA415" s="57">
        <v>618.04441999999995</v>
      </c>
      <c r="AB415" s="57">
        <v>618.04441999999995</v>
      </c>
      <c r="AC415" s="57">
        <v>618.04441999999995</v>
      </c>
      <c r="AD415" s="57">
        <v>618.04441999999995</v>
      </c>
      <c r="AE415" s="57">
        <v>618.04441999999995</v>
      </c>
      <c r="AF415" s="57">
        <v>618.04441999999995</v>
      </c>
      <c r="AG415" s="57">
        <v>618.04441999999995</v>
      </c>
      <c r="AH415" s="57">
        <v>618.04441999999995</v>
      </c>
      <c r="AI415" s="57">
        <v>618.04441999999995</v>
      </c>
      <c r="AJ415" s="57">
        <v>618.04441999999995</v>
      </c>
      <c r="AK415" s="57">
        <v>618.04441999999995</v>
      </c>
      <c r="AL415" s="57">
        <v>618.04441999999995</v>
      </c>
      <c r="AM415" s="57">
        <v>618.04441999999995</v>
      </c>
      <c r="AN415" s="57">
        <v>618.04441999999995</v>
      </c>
      <c r="AO415" s="57">
        <v>618.04441999999995</v>
      </c>
      <c r="AP415" s="57">
        <v>618.04441999999995</v>
      </c>
      <c r="AQ415" s="57">
        <v>618.04441999999995</v>
      </c>
      <c r="AR415" s="57">
        <v>618.04441999999995</v>
      </c>
      <c r="AS415" s="57">
        <v>618.04441999999995</v>
      </c>
      <c r="AT415" s="57">
        <v>618.04441999999995</v>
      </c>
    </row>
    <row r="416" spans="1:46" x14ac:dyDescent="0.25">
      <c r="A416" s="65">
        <v>2021</v>
      </c>
      <c r="B416" s="65">
        <v>12</v>
      </c>
      <c r="C416" s="75">
        <v>18</v>
      </c>
      <c r="D416" s="64">
        <v>7</v>
      </c>
      <c r="E416" s="5">
        <v>618.04441999999995</v>
      </c>
      <c r="F416" s="57">
        <v>618.04441999999995</v>
      </c>
      <c r="G416" s="57">
        <v>618.04441999999995</v>
      </c>
      <c r="H416" s="57">
        <v>618.04441999999995</v>
      </c>
      <c r="I416" s="57">
        <v>618.04441999999995</v>
      </c>
      <c r="J416" s="57">
        <v>618.04441999999995</v>
      </c>
      <c r="K416" s="57">
        <v>618.04441999999995</v>
      </c>
      <c r="L416" s="57">
        <v>618.04441999999995</v>
      </c>
      <c r="M416" s="57">
        <v>618.04441999999995</v>
      </c>
      <c r="N416" s="57">
        <v>618.04441999999995</v>
      </c>
      <c r="O416" s="57">
        <v>618.04441999999995</v>
      </c>
      <c r="P416" s="57">
        <v>618.04441999999995</v>
      </c>
      <c r="Q416" s="57">
        <v>618.04441999999995</v>
      </c>
      <c r="R416" s="57">
        <v>618.04441999999995</v>
      </c>
      <c r="S416" s="57">
        <v>618.04441999999995</v>
      </c>
      <c r="T416" s="57">
        <v>618.04441999999995</v>
      </c>
      <c r="U416" s="57">
        <v>618.04441999999995</v>
      </c>
      <c r="V416" s="57">
        <v>618.04441999999995</v>
      </c>
      <c r="W416" s="57">
        <v>618.04441999999995</v>
      </c>
      <c r="X416" s="57">
        <v>618.04441999999995</v>
      </c>
      <c r="Y416" s="57">
        <v>618.04441999999995</v>
      </c>
      <c r="Z416" s="57">
        <v>618.04441999999995</v>
      </c>
      <c r="AA416" s="57">
        <v>618.04441999999995</v>
      </c>
      <c r="AB416" s="57">
        <v>618.04441999999995</v>
      </c>
      <c r="AC416" s="57">
        <v>618.04441999999995</v>
      </c>
      <c r="AD416" s="57">
        <v>618.04441999999995</v>
      </c>
      <c r="AE416" s="57">
        <v>618.04441999999995</v>
      </c>
      <c r="AF416" s="57">
        <v>618.04441999999995</v>
      </c>
      <c r="AG416" s="57">
        <v>618.04441999999995</v>
      </c>
      <c r="AH416" s="57">
        <v>618.04441999999995</v>
      </c>
      <c r="AI416" s="57">
        <v>618.04441999999995</v>
      </c>
      <c r="AJ416" s="57">
        <v>618.04441999999995</v>
      </c>
      <c r="AK416" s="57">
        <v>618.04441999999995</v>
      </c>
      <c r="AL416" s="57">
        <v>618.04441999999995</v>
      </c>
      <c r="AM416" s="57">
        <v>618.04441999999995</v>
      </c>
      <c r="AN416" s="57">
        <v>618.04441999999995</v>
      </c>
      <c r="AO416" s="57">
        <v>618.04441999999995</v>
      </c>
      <c r="AP416" s="57">
        <v>618.04441999999995</v>
      </c>
      <c r="AQ416" s="57">
        <v>618.04441999999995</v>
      </c>
      <c r="AR416" s="57">
        <v>618.04441999999995</v>
      </c>
      <c r="AS416" s="57">
        <v>618.04441999999995</v>
      </c>
      <c r="AT416" s="57">
        <v>618.04441999999995</v>
      </c>
    </row>
    <row r="417" spans="1:46" x14ac:dyDescent="0.25">
      <c r="A417" s="65">
        <v>2021</v>
      </c>
      <c r="B417" s="65">
        <v>12</v>
      </c>
      <c r="C417" s="75">
        <v>18</v>
      </c>
      <c r="D417" s="64">
        <v>8</v>
      </c>
      <c r="E417" s="5">
        <v>618.04441999999995</v>
      </c>
      <c r="F417" s="57">
        <v>618.04441999999995</v>
      </c>
      <c r="G417" s="57">
        <v>618.04441999999995</v>
      </c>
      <c r="H417" s="57">
        <v>618.04441999999995</v>
      </c>
      <c r="I417" s="57">
        <v>618.04441999999995</v>
      </c>
      <c r="J417" s="57">
        <v>618.04441999999995</v>
      </c>
      <c r="K417" s="57">
        <v>618.04441999999995</v>
      </c>
      <c r="L417" s="57">
        <v>618.04441999999995</v>
      </c>
      <c r="M417" s="57">
        <v>618.04441999999995</v>
      </c>
      <c r="N417" s="57">
        <v>618.04441999999995</v>
      </c>
      <c r="O417" s="57">
        <v>618.04441999999995</v>
      </c>
      <c r="P417" s="57">
        <v>618.04441999999995</v>
      </c>
      <c r="Q417" s="57">
        <v>618.04441999999995</v>
      </c>
      <c r="R417" s="57">
        <v>618.04441999999995</v>
      </c>
      <c r="S417" s="57">
        <v>618.04441999999995</v>
      </c>
      <c r="T417" s="57">
        <v>618.04441999999995</v>
      </c>
      <c r="U417" s="57">
        <v>618.04441999999995</v>
      </c>
      <c r="V417" s="57">
        <v>618.04441999999995</v>
      </c>
      <c r="W417" s="57">
        <v>618.04441999999995</v>
      </c>
      <c r="X417" s="57">
        <v>618.04441999999995</v>
      </c>
      <c r="Y417" s="57">
        <v>618.04441999999995</v>
      </c>
      <c r="Z417" s="57">
        <v>618.04441999999995</v>
      </c>
      <c r="AA417" s="57">
        <v>618.04441999999995</v>
      </c>
      <c r="AB417" s="57">
        <v>618.04441999999995</v>
      </c>
      <c r="AC417" s="57">
        <v>618.04441999999995</v>
      </c>
      <c r="AD417" s="57">
        <v>618.04441999999995</v>
      </c>
      <c r="AE417" s="57">
        <v>618.04441999999995</v>
      </c>
      <c r="AF417" s="57">
        <v>618.04441999999995</v>
      </c>
      <c r="AG417" s="57">
        <v>618.04441999999995</v>
      </c>
      <c r="AH417" s="57">
        <v>618.04441999999995</v>
      </c>
      <c r="AI417" s="57">
        <v>618.04441999999995</v>
      </c>
      <c r="AJ417" s="57">
        <v>618.04441999999995</v>
      </c>
      <c r="AK417" s="57">
        <v>618.04441999999995</v>
      </c>
      <c r="AL417" s="57">
        <v>618.04441999999995</v>
      </c>
      <c r="AM417" s="57">
        <v>618.04441999999995</v>
      </c>
      <c r="AN417" s="57">
        <v>618.04441999999995</v>
      </c>
      <c r="AO417" s="57">
        <v>618.04441999999995</v>
      </c>
      <c r="AP417" s="57">
        <v>618.04441999999995</v>
      </c>
      <c r="AQ417" s="57">
        <v>618.04441999999995</v>
      </c>
      <c r="AR417" s="57">
        <v>618.04441999999995</v>
      </c>
      <c r="AS417" s="57">
        <v>618.04441999999995</v>
      </c>
      <c r="AT417" s="57">
        <v>618.04441999999995</v>
      </c>
    </row>
    <row r="418" spans="1:46" x14ac:dyDescent="0.25">
      <c r="A418" s="65">
        <v>2021</v>
      </c>
      <c r="B418" s="65">
        <v>12</v>
      </c>
      <c r="C418" s="75">
        <v>18</v>
      </c>
      <c r="D418" s="64">
        <v>9</v>
      </c>
      <c r="E418" s="5">
        <v>618.04441999999995</v>
      </c>
      <c r="F418" s="57">
        <v>618.04441999999995</v>
      </c>
      <c r="G418" s="57">
        <v>618.04441999999995</v>
      </c>
      <c r="H418" s="57">
        <v>618.04441999999995</v>
      </c>
      <c r="I418" s="57">
        <v>618.04441999999995</v>
      </c>
      <c r="J418" s="57">
        <v>618.04441999999995</v>
      </c>
      <c r="K418" s="57">
        <v>618.04441999999995</v>
      </c>
      <c r="L418" s="57">
        <v>618.04441999999995</v>
      </c>
      <c r="M418" s="57">
        <v>618.04441999999995</v>
      </c>
      <c r="N418" s="57">
        <v>618.04441999999995</v>
      </c>
      <c r="O418" s="57">
        <v>618.04441999999995</v>
      </c>
      <c r="P418" s="57">
        <v>618.04441999999995</v>
      </c>
      <c r="Q418" s="57">
        <v>618.04441999999995</v>
      </c>
      <c r="R418" s="57">
        <v>618.04441999999995</v>
      </c>
      <c r="S418" s="57">
        <v>618.04441999999995</v>
      </c>
      <c r="T418" s="57">
        <v>618.04441999999995</v>
      </c>
      <c r="U418" s="57">
        <v>618.04441999999995</v>
      </c>
      <c r="V418" s="57">
        <v>618.04441999999995</v>
      </c>
      <c r="W418" s="57">
        <v>618.04441999999995</v>
      </c>
      <c r="X418" s="57">
        <v>618.04441999999995</v>
      </c>
      <c r="Y418" s="57">
        <v>618.04441999999995</v>
      </c>
      <c r="Z418" s="57">
        <v>618.04441999999995</v>
      </c>
      <c r="AA418" s="57">
        <v>618.04441999999995</v>
      </c>
      <c r="AB418" s="57">
        <v>618.04441999999995</v>
      </c>
      <c r="AC418" s="57">
        <v>618.04441999999995</v>
      </c>
      <c r="AD418" s="57">
        <v>618.04441999999995</v>
      </c>
      <c r="AE418" s="57">
        <v>618.04441999999995</v>
      </c>
      <c r="AF418" s="57">
        <v>618.04441999999995</v>
      </c>
      <c r="AG418" s="57">
        <v>618.04441999999995</v>
      </c>
      <c r="AH418" s="57">
        <v>618.04441999999995</v>
      </c>
      <c r="AI418" s="57">
        <v>618.04441999999995</v>
      </c>
      <c r="AJ418" s="57">
        <v>618.04441999999995</v>
      </c>
      <c r="AK418" s="57">
        <v>618.04441999999995</v>
      </c>
      <c r="AL418" s="57">
        <v>618.04441999999995</v>
      </c>
      <c r="AM418" s="57">
        <v>618.04441999999995</v>
      </c>
      <c r="AN418" s="57">
        <v>618.04441999999995</v>
      </c>
      <c r="AO418" s="57">
        <v>618.04441999999995</v>
      </c>
      <c r="AP418" s="57">
        <v>618.04441999999995</v>
      </c>
      <c r="AQ418" s="57">
        <v>618.04441999999995</v>
      </c>
      <c r="AR418" s="57">
        <v>618.04441999999995</v>
      </c>
      <c r="AS418" s="57">
        <v>618.04441999999995</v>
      </c>
      <c r="AT418" s="57">
        <v>618.04441999999995</v>
      </c>
    </row>
    <row r="419" spans="1:46" x14ac:dyDescent="0.25">
      <c r="A419" s="65">
        <v>2021</v>
      </c>
      <c r="B419" s="65">
        <v>12</v>
      </c>
      <c r="C419" s="75">
        <v>18</v>
      </c>
      <c r="D419" s="64">
        <v>10</v>
      </c>
      <c r="E419" s="5">
        <v>618.04441999999995</v>
      </c>
      <c r="F419" s="57">
        <v>618.04441999999995</v>
      </c>
      <c r="G419" s="57">
        <v>618.04441999999995</v>
      </c>
      <c r="H419" s="57">
        <v>618.04441999999995</v>
      </c>
      <c r="I419" s="57">
        <v>618.04441999999995</v>
      </c>
      <c r="J419" s="57">
        <v>618.04441999999995</v>
      </c>
      <c r="K419" s="57">
        <v>618.04441999999995</v>
      </c>
      <c r="L419" s="57">
        <v>618.04441999999995</v>
      </c>
      <c r="M419" s="57">
        <v>618.04441999999995</v>
      </c>
      <c r="N419" s="57">
        <v>618.04441999999995</v>
      </c>
      <c r="O419" s="57">
        <v>618.04441999999995</v>
      </c>
      <c r="P419" s="57">
        <v>618.04441999999995</v>
      </c>
      <c r="Q419" s="57">
        <v>618.04441999999995</v>
      </c>
      <c r="R419" s="57">
        <v>618.04441999999995</v>
      </c>
      <c r="S419" s="57">
        <v>618.04441999999995</v>
      </c>
      <c r="T419" s="57">
        <v>618.04441999999995</v>
      </c>
      <c r="U419" s="57">
        <v>618.04441999999995</v>
      </c>
      <c r="V419" s="57">
        <v>618.04441999999995</v>
      </c>
      <c r="W419" s="57">
        <v>618.04441999999995</v>
      </c>
      <c r="X419" s="57">
        <v>618.04441999999995</v>
      </c>
      <c r="Y419" s="57">
        <v>618.04441999999995</v>
      </c>
      <c r="Z419" s="57">
        <v>618.04441999999995</v>
      </c>
      <c r="AA419" s="57">
        <v>618.04441999999995</v>
      </c>
      <c r="AB419" s="57">
        <v>618.04441999999995</v>
      </c>
      <c r="AC419" s="57">
        <v>618.04441999999995</v>
      </c>
      <c r="AD419" s="57">
        <v>618.04441999999995</v>
      </c>
      <c r="AE419" s="57">
        <v>618.04441999999995</v>
      </c>
      <c r="AF419" s="57">
        <v>618.04441999999995</v>
      </c>
      <c r="AG419" s="57">
        <v>618.04441999999995</v>
      </c>
      <c r="AH419" s="57">
        <v>618.04441999999995</v>
      </c>
      <c r="AI419" s="57">
        <v>618.04441999999995</v>
      </c>
      <c r="AJ419" s="57">
        <v>618.04441999999995</v>
      </c>
      <c r="AK419" s="57">
        <v>618.04441999999995</v>
      </c>
      <c r="AL419" s="57">
        <v>618.04441999999995</v>
      </c>
      <c r="AM419" s="57">
        <v>618.04441999999995</v>
      </c>
      <c r="AN419" s="57">
        <v>618.04441999999995</v>
      </c>
      <c r="AO419" s="57">
        <v>618.04441999999995</v>
      </c>
      <c r="AP419" s="57">
        <v>618.04441999999995</v>
      </c>
      <c r="AQ419" s="57">
        <v>618.04441999999995</v>
      </c>
      <c r="AR419" s="57">
        <v>618.04441999999995</v>
      </c>
      <c r="AS419" s="57">
        <v>618.04441999999995</v>
      </c>
      <c r="AT419" s="57">
        <v>618.04441999999995</v>
      </c>
    </row>
    <row r="420" spans="1:46" x14ac:dyDescent="0.25">
      <c r="A420" s="65">
        <v>2021</v>
      </c>
      <c r="B420" s="65">
        <v>12</v>
      </c>
      <c r="C420" s="75">
        <v>18</v>
      </c>
      <c r="D420" s="64">
        <v>11</v>
      </c>
      <c r="E420" s="5">
        <v>618.04441999999995</v>
      </c>
      <c r="F420" s="57">
        <v>618.04441999999995</v>
      </c>
      <c r="G420" s="57">
        <v>618.04441999999995</v>
      </c>
      <c r="H420" s="57">
        <v>618.04441999999995</v>
      </c>
      <c r="I420" s="57">
        <v>618.04441999999995</v>
      </c>
      <c r="J420" s="57">
        <v>618.04441999999995</v>
      </c>
      <c r="K420" s="57">
        <v>618.04441999999995</v>
      </c>
      <c r="L420" s="57">
        <v>618.04441999999995</v>
      </c>
      <c r="M420" s="57">
        <v>618.04441999999995</v>
      </c>
      <c r="N420" s="57">
        <v>618.04441999999995</v>
      </c>
      <c r="O420" s="57">
        <v>618.04441999999995</v>
      </c>
      <c r="P420" s="57">
        <v>618.04441999999995</v>
      </c>
      <c r="Q420" s="57">
        <v>618.04441999999995</v>
      </c>
      <c r="R420" s="57">
        <v>618.04441999999995</v>
      </c>
      <c r="S420" s="57">
        <v>618.04441999999995</v>
      </c>
      <c r="T420" s="57">
        <v>618.04441999999995</v>
      </c>
      <c r="U420" s="57">
        <v>618.04441999999995</v>
      </c>
      <c r="V420" s="57">
        <v>618.04441999999995</v>
      </c>
      <c r="W420" s="57">
        <v>618.04441999999995</v>
      </c>
      <c r="X420" s="57">
        <v>618.04441999999995</v>
      </c>
      <c r="Y420" s="57">
        <v>618.04441999999995</v>
      </c>
      <c r="Z420" s="57">
        <v>618.04441999999995</v>
      </c>
      <c r="AA420" s="57">
        <v>618.04441999999995</v>
      </c>
      <c r="AB420" s="57">
        <v>618.04441999999995</v>
      </c>
      <c r="AC420" s="57">
        <v>618.04441999999995</v>
      </c>
      <c r="AD420" s="57">
        <v>618.04441999999995</v>
      </c>
      <c r="AE420" s="57">
        <v>618.04441999999995</v>
      </c>
      <c r="AF420" s="57">
        <v>618.04441999999995</v>
      </c>
      <c r="AG420" s="57">
        <v>618.04441999999995</v>
      </c>
      <c r="AH420" s="57">
        <v>618.04441999999995</v>
      </c>
      <c r="AI420" s="57">
        <v>618.04441999999995</v>
      </c>
      <c r="AJ420" s="57">
        <v>618.04441999999995</v>
      </c>
      <c r="AK420" s="57">
        <v>618.04441999999995</v>
      </c>
      <c r="AL420" s="57">
        <v>618.04441999999995</v>
      </c>
      <c r="AM420" s="57">
        <v>618.04441999999995</v>
      </c>
      <c r="AN420" s="57">
        <v>618.04441999999995</v>
      </c>
      <c r="AO420" s="57">
        <v>618.04441999999995</v>
      </c>
      <c r="AP420" s="57">
        <v>618.04441999999995</v>
      </c>
      <c r="AQ420" s="57">
        <v>618.04441999999995</v>
      </c>
      <c r="AR420" s="57">
        <v>618.04441999999995</v>
      </c>
      <c r="AS420" s="57">
        <v>618.04441999999995</v>
      </c>
      <c r="AT420" s="57">
        <v>618.04441999999995</v>
      </c>
    </row>
    <row r="421" spans="1:46" x14ac:dyDescent="0.25">
      <c r="A421" s="65">
        <v>2021</v>
      </c>
      <c r="B421" s="65">
        <v>12</v>
      </c>
      <c r="C421" s="75">
        <v>18</v>
      </c>
      <c r="D421" s="64">
        <v>12</v>
      </c>
      <c r="E421" s="5">
        <v>618.04441999999995</v>
      </c>
      <c r="F421" s="57">
        <v>618.04441999999995</v>
      </c>
      <c r="G421" s="57">
        <v>618.04441999999995</v>
      </c>
      <c r="H421" s="57">
        <v>618.04441999999995</v>
      </c>
      <c r="I421" s="57">
        <v>618.04441999999995</v>
      </c>
      <c r="J421" s="57">
        <v>618.04441999999995</v>
      </c>
      <c r="K421" s="57">
        <v>618.04441999999995</v>
      </c>
      <c r="L421" s="57">
        <v>618.04441999999995</v>
      </c>
      <c r="M421" s="57">
        <v>618.04441999999995</v>
      </c>
      <c r="N421" s="57">
        <v>618.04441999999995</v>
      </c>
      <c r="O421" s="57">
        <v>618.04441999999995</v>
      </c>
      <c r="P421" s="57">
        <v>618.04441999999995</v>
      </c>
      <c r="Q421" s="57">
        <v>618.04441999999995</v>
      </c>
      <c r="R421" s="57">
        <v>618.04441999999995</v>
      </c>
      <c r="S421" s="57">
        <v>618.04441999999995</v>
      </c>
      <c r="T421" s="57">
        <v>618.04441999999995</v>
      </c>
      <c r="U421" s="57">
        <v>618.04441999999995</v>
      </c>
      <c r="V421" s="57">
        <v>618.04441999999995</v>
      </c>
      <c r="W421" s="57">
        <v>618.04441999999995</v>
      </c>
      <c r="X421" s="57">
        <v>618.04441999999995</v>
      </c>
      <c r="Y421" s="57">
        <v>618.04441999999995</v>
      </c>
      <c r="Z421" s="57">
        <v>618.04441999999995</v>
      </c>
      <c r="AA421" s="57">
        <v>618.04441999999995</v>
      </c>
      <c r="AB421" s="57">
        <v>618.04441999999995</v>
      </c>
      <c r="AC421" s="57">
        <v>618.04441999999995</v>
      </c>
      <c r="AD421" s="57">
        <v>618.04441999999995</v>
      </c>
      <c r="AE421" s="57">
        <v>618.04441999999995</v>
      </c>
      <c r="AF421" s="57">
        <v>618.04441999999995</v>
      </c>
      <c r="AG421" s="57">
        <v>618.04441999999995</v>
      </c>
      <c r="AH421" s="57">
        <v>618.04441999999995</v>
      </c>
      <c r="AI421" s="57">
        <v>618.04441999999995</v>
      </c>
      <c r="AJ421" s="57">
        <v>618.04441999999995</v>
      </c>
      <c r="AK421" s="57">
        <v>618.04441999999995</v>
      </c>
      <c r="AL421" s="57">
        <v>618.04441999999995</v>
      </c>
      <c r="AM421" s="57">
        <v>618.04441999999995</v>
      </c>
      <c r="AN421" s="57">
        <v>618.04441999999995</v>
      </c>
      <c r="AO421" s="57">
        <v>618.04441999999995</v>
      </c>
      <c r="AP421" s="57">
        <v>618.04441999999995</v>
      </c>
      <c r="AQ421" s="57">
        <v>618.04441999999995</v>
      </c>
      <c r="AR421" s="57">
        <v>618.04441999999995</v>
      </c>
      <c r="AS421" s="57">
        <v>618.04441999999995</v>
      </c>
      <c r="AT421" s="57">
        <v>618.04441999999995</v>
      </c>
    </row>
    <row r="422" spans="1:46" x14ac:dyDescent="0.25">
      <c r="A422" s="65">
        <v>2021</v>
      </c>
      <c r="B422" s="65">
        <v>12</v>
      </c>
      <c r="C422" s="75">
        <v>18</v>
      </c>
      <c r="D422" s="64">
        <v>13</v>
      </c>
      <c r="E422" s="5">
        <v>618.04441999999995</v>
      </c>
      <c r="F422" s="57">
        <v>618.04441999999995</v>
      </c>
      <c r="G422" s="57">
        <v>618.04441999999995</v>
      </c>
      <c r="H422" s="57">
        <v>618.04441999999995</v>
      </c>
      <c r="I422" s="57">
        <v>618.04441999999995</v>
      </c>
      <c r="J422" s="57">
        <v>618.04441999999995</v>
      </c>
      <c r="K422" s="57">
        <v>618.04441999999995</v>
      </c>
      <c r="L422" s="57">
        <v>618.04441999999995</v>
      </c>
      <c r="M422" s="57">
        <v>618.04441999999995</v>
      </c>
      <c r="N422" s="57">
        <v>618.04441999999995</v>
      </c>
      <c r="O422" s="57">
        <v>618.04441999999995</v>
      </c>
      <c r="P422" s="57">
        <v>618.04441999999995</v>
      </c>
      <c r="Q422" s="57">
        <v>618.04441999999995</v>
      </c>
      <c r="R422" s="57">
        <v>618.04441999999995</v>
      </c>
      <c r="S422" s="57">
        <v>618.04441999999995</v>
      </c>
      <c r="T422" s="57">
        <v>618.04441999999995</v>
      </c>
      <c r="U422" s="57">
        <v>618.04441999999995</v>
      </c>
      <c r="V422" s="57">
        <v>618.04441999999995</v>
      </c>
      <c r="W422" s="57">
        <v>618.04441999999995</v>
      </c>
      <c r="X422" s="57">
        <v>618.04441999999995</v>
      </c>
      <c r="Y422" s="57">
        <v>618.04441999999995</v>
      </c>
      <c r="Z422" s="57">
        <v>618.04441999999995</v>
      </c>
      <c r="AA422" s="57">
        <v>618.04441999999995</v>
      </c>
      <c r="AB422" s="57">
        <v>618.04441999999995</v>
      </c>
      <c r="AC422" s="57">
        <v>618.04441999999995</v>
      </c>
      <c r="AD422" s="57">
        <v>618.04441999999995</v>
      </c>
      <c r="AE422" s="57">
        <v>618.04441999999995</v>
      </c>
      <c r="AF422" s="57">
        <v>618.04441999999995</v>
      </c>
      <c r="AG422" s="57">
        <v>618.04441999999995</v>
      </c>
      <c r="AH422" s="57">
        <v>618.04441999999995</v>
      </c>
      <c r="AI422" s="57">
        <v>618.04441999999995</v>
      </c>
      <c r="AJ422" s="57">
        <v>618.04441999999995</v>
      </c>
      <c r="AK422" s="57">
        <v>618.04441999999995</v>
      </c>
      <c r="AL422" s="57">
        <v>618.04441999999995</v>
      </c>
      <c r="AM422" s="57">
        <v>618.04441999999995</v>
      </c>
      <c r="AN422" s="57">
        <v>618.04441999999995</v>
      </c>
      <c r="AO422" s="57">
        <v>618.04441999999995</v>
      </c>
      <c r="AP422" s="57">
        <v>618.04441999999995</v>
      </c>
      <c r="AQ422" s="57">
        <v>618.04441999999995</v>
      </c>
      <c r="AR422" s="57">
        <v>618.04441999999995</v>
      </c>
      <c r="AS422" s="57">
        <v>618.04441999999995</v>
      </c>
      <c r="AT422" s="57">
        <v>618.04441999999995</v>
      </c>
    </row>
    <row r="423" spans="1:46" x14ac:dyDescent="0.25">
      <c r="A423" s="65">
        <v>2021</v>
      </c>
      <c r="B423" s="65">
        <v>12</v>
      </c>
      <c r="C423" s="75">
        <v>18</v>
      </c>
      <c r="D423" s="64">
        <v>14</v>
      </c>
      <c r="E423" s="5">
        <v>618.04441999999995</v>
      </c>
      <c r="F423" s="57">
        <v>618.04441999999995</v>
      </c>
      <c r="G423" s="57">
        <v>618.04441999999995</v>
      </c>
      <c r="H423" s="57">
        <v>618.04441999999995</v>
      </c>
      <c r="I423" s="57">
        <v>618.04441999999995</v>
      </c>
      <c r="J423" s="57">
        <v>618.04441999999995</v>
      </c>
      <c r="K423" s="57">
        <v>618.04441999999995</v>
      </c>
      <c r="L423" s="57">
        <v>618.04441999999995</v>
      </c>
      <c r="M423" s="57">
        <v>618.04441999999995</v>
      </c>
      <c r="N423" s="57">
        <v>618.04441999999995</v>
      </c>
      <c r="O423" s="57">
        <v>618.04441999999995</v>
      </c>
      <c r="P423" s="57">
        <v>618.04441999999995</v>
      </c>
      <c r="Q423" s="57">
        <v>618.04441999999995</v>
      </c>
      <c r="R423" s="57">
        <v>618.04441999999995</v>
      </c>
      <c r="S423" s="57">
        <v>618.04441999999995</v>
      </c>
      <c r="T423" s="57">
        <v>618.04441999999995</v>
      </c>
      <c r="U423" s="57">
        <v>618.04441999999995</v>
      </c>
      <c r="V423" s="57">
        <v>618.04441999999995</v>
      </c>
      <c r="W423" s="57">
        <v>618.04441999999995</v>
      </c>
      <c r="X423" s="57">
        <v>618.04441999999995</v>
      </c>
      <c r="Y423" s="57">
        <v>618.04441999999995</v>
      </c>
      <c r="Z423" s="57">
        <v>618.04441999999995</v>
      </c>
      <c r="AA423" s="57">
        <v>618.04441999999995</v>
      </c>
      <c r="AB423" s="57">
        <v>618.04441999999995</v>
      </c>
      <c r="AC423" s="57">
        <v>618.04441999999995</v>
      </c>
      <c r="AD423" s="57">
        <v>618.04441999999995</v>
      </c>
      <c r="AE423" s="57">
        <v>618.04441999999995</v>
      </c>
      <c r="AF423" s="57">
        <v>618.04441999999995</v>
      </c>
      <c r="AG423" s="57">
        <v>618.04441999999995</v>
      </c>
      <c r="AH423" s="57">
        <v>618.04441999999995</v>
      </c>
      <c r="AI423" s="57">
        <v>618.04441999999995</v>
      </c>
      <c r="AJ423" s="57">
        <v>618.04441999999995</v>
      </c>
      <c r="AK423" s="57">
        <v>618.04441999999995</v>
      </c>
      <c r="AL423" s="57">
        <v>618.04441999999995</v>
      </c>
      <c r="AM423" s="57">
        <v>618.04441999999995</v>
      </c>
      <c r="AN423" s="57">
        <v>618.04441999999995</v>
      </c>
      <c r="AO423" s="57">
        <v>618.04441999999995</v>
      </c>
      <c r="AP423" s="57">
        <v>618.04441999999995</v>
      </c>
      <c r="AQ423" s="57">
        <v>618.04441999999995</v>
      </c>
      <c r="AR423" s="57">
        <v>618.04441999999995</v>
      </c>
      <c r="AS423" s="57">
        <v>618.04441999999995</v>
      </c>
      <c r="AT423" s="57">
        <v>618.04441999999995</v>
      </c>
    </row>
    <row r="424" spans="1:46" x14ac:dyDescent="0.25">
      <c r="A424" s="65">
        <v>2021</v>
      </c>
      <c r="B424" s="65">
        <v>12</v>
      </c>
      <c r="C424" s="75">
        <v>18</v>
      </c>
      <c r="D424" s="64">
        <v>15</v>
      </c>
      <c r="E424" s="5">
        <v>618.04441999999995</v>
      </c>
      <c r="F424" s="57">
        <v>618.04441999999995</v>
      </c>
      <c r="G424" s="57">
        <v>618.04441999999995</v>
      </c>
      <c r="H424" s="57">
        <v>618.04441999999995</v>
      </c>
      <c r="I424" s="57">
        <v>618.04441999999995</v>
      </c>
      <c r="J424" s="57">
        <v>618.04441999999995</v>
      </c>
      <c r="K424" s="57">
        <v>618.04441999999995</v>
      </c>
      <c r="L424" s="57">
        <v>618.04441999999995</v>
      </c>
      <c r="M424" s="57">
        <v>618.04441999999995</v>
      </c>
      <c r="N424" s="57">
        <v>618.04441999999995</v>
      </c>
      <c r="O424" s="57">
        <v>618.04441999999995</v>
      </c>
      <c r="P424" s="57">
        <v>618.04441999999995</v>
      </c>
      <c r="Q424" s="57">
        <v>618.04441999999995</v>
      </c>
      <c r="R424" s="57">
        <v>618.04441999999995</v>
      </c>
      <c r="S424" s="57">
        <v>618.04441999999995</v>
      </c>
      <c r="T424" s="57">
        <v>618.04441999999995</v>
      </c>
      <c r="U424" s="57">
        <v>618.04441999999995</v>
      </c>
      <c r="V424" s="57">
        <v>618.04441999999995</v>
      </c>
      <c r="W424" s="57">
        <v>618.04441999999995</v>
      </c>
      <c r="X424" s="57">
        <v>618.04441999999995</v>
      </c>
      <c r="Y424" s="57">
        <v>618.04441999999995</v>
      </c>
      <c r="Z424" s="57">
        <v>618.04441999999995</v>
      </c>
      <c r="AA424" s="57">
        <v>618.04441999999995</v>
      </c>
      <c r="AB424" s="57">
        <v>618.04441999999995</v>
      </c>
      <c r="AC424" s="57">
        <v>618.04441999999995</v>
      </c>
      <c r="AD424" s="57">
        <v>618.04441999999995</v>
      </c>
      <c r="AE424" s="57">
        <v>618.04441999999995</v>
      </c>
      <c r="AF424" s="57">
        <v>618.04441999999995</v>
      </c>
      <c r="AG424" s="57">
        <v>618.04441999999995</v>
      </c>
      <c r="AH424" s="57">
        <v>618.04441999999995</v>
      </c>
      <c r="AI424" s="57">
        <v>618.04441999999995</v>
      </c>
      <c r="AJ424" s="57">
        <v>618.04441999999995</v>
      </c>
      <c r="AK424" s="57">
        <v>618.04441999999995</v>
      </c>
      <c r="AL424" s="57">
        <v>618.04441999999995</v>
      </c>
      <c r="AM424" s="57">
        <v>618.04441999999995</v>
      </c>
      <c r="AN424" s="57">
        <v>618.04441999999995</v>
      </c>
      <c r="AO424" s="57">
        <v>618.04441999999995</v>
      </c>
      <c r="AP424" s="57">
        <v>618.04441999999995</v>
      </c>
      <c r="AQ424" s="57">
        <v>618.04441999999995</v>
      </c>
      <c r="AR424" s="57">
        <v>618.04441999999995</v>
      </c>
      <c r="AS424" s="57">
        <v>618.04441999999995</v>
      </c>
      <c r="AT424" s="57">
        <v>618.04441999999995</v>
      </c>
    </row>
    <row r="425" spans="1:46" x14ac:dyDescent="0.25">
      <c r="A425" s="65">
        <v>2021</v>
      </c>
      <c r="B425" s="65">
        <v>12</v>
      </c>
      <c r="C425" s="75">
        <v>18</v>
      </c>
      <c r="D425" s="64">
        <v>16</v>
      </c>
      <c r="E425" s="5">
        <v>618.04441999999995</v>
      </c>
      <c r="F425" s="57">
        <v>618.04441999999995</v>
      </c>
      <c r="G425" s="57">
        <v>618.04441999999995</v>
      </c>
      <c r="H425" s="57">
        <v>618.04441999999995</v>
      </c>
      <c r="I425" s="57">
        <v>618.04441999999995</v>
      </c>
      <c r="J425" s="57">
        <v>618.04441999999995</v>
      </c>
      <c r="K425" s="57">
        <v>618.04441999999995</v>
      </c>
      <c r="L425" s="57">
        <v>618.04441999999995</v>
      </c>
      <c r="M425" s="57">
        <v>618.04441999999995</v>
      </c>
      <c r="N425" s="57">
        <v>618.04441999999995</v>
      </c>
      <c r="O425" s="57">
        <v>618.04441999999995</v>
      </c>
      <c r="P425" s="57">
        <v>618.04441999999995</v>
      </c>
      <c r="Q425" s="57">
        <v>618.04441999999995</v>
      </c>
      <c r="R425" s="57">
        <v>618.04441999999995</v>
      </c>
      <c r="S425" s="57">
        <v>618.04441999999995</v>
      </c>
      <c r="T425" s="57">
        <v>618.04441999999995</v>
      </c>
      <c r="U425" s="57">
        <v>618.04441999999995</v>
      </c>
      <c r="V425" s="57">
        <v>618.04441999999995</v>
      </c>
      <c r="W425" s="57">
        <v>618.04441999999995</v>
      </c>
      <c r="X425" s="57">
        <v>618.04441999999995</v>
      </c>
      <c r="Y425" s="57">
        <v>618.04441999999995</v>
      </c>
      <c r="Z425" s="57">
        <v>618.04441999999995</v>
      </c>
      <c r="AA425" s="57">
        <v>618.04441999999995</v>
      </c>
      <c r="AB425" s="57">
        <v>618.04441999999995</v>
      </c>
      <c r="AC425" s="57">
        <v>618.04441999999995</v>
      </c>
      <c r="AD425" s="57">
        <v>618.04441999999995</v>
      </c>
      <c r="AE425" s="57">
        <v>618.04441999999995</v>
      </c>
      <c r="AF425" s="57">
        <v>618.04441999999995</v>
      </c>
      <c r="AG425" s="57">
        <v>618.04441999999995</v>
      </c>
      <c r="AH425" s="57">
        <v>618.04441999999995</v>
      </c>
      <c r="AI425" s="57">
        <v>618.04441999999995</v>
      </c>
      <c r="AJ425" s="57">
        <v>618.04441999999995</v>
      </c>
      <c r="AK425" s="57">
        <v>618.04441999999995</v>
      </c>
      <c r="AL425" s="57">
        <v>618.04441999999995</v>
      </c>
      <c r="AM425" s="57">
        <v>618.04441999999995</v>
      </c>
      <c r="AN425" s="57">
        <v>618.04441999999995</v>
      </c>
      <c r="AO425" s="57">
        <v>618.04441999999995</v>
      </c>
      <c r="AP425" s="57">
        <v>618.04441999999995</v>
      </c>
      <c r="AQ425" s="57">
        <v>618.04441999999995</v>
      </c>
      <c r="AR425" s="57">
        <v>618.04441999999995</v>
      </c>
      <c r="AS425" s="57">
        <v>618.04441999999995</v>
      </c>
      <c r="AT425" s="57">
        <v>618.04441999999995</v>
      </c>
    </row>
    <row r="426" spans="1:46" x14ac:dyDescent="0.25">
      <c r="A426" s="65">
        <v>2021</v>
      </c>
      <c r="B426" s="65">
        <v>12</v>
      </c>
      <c r="C426" s="75">
        <v>18</v>
      </c>
      <c r="D426" s="64">
        <v>17</v>
      </c>
      <c r="E426" s="5">
        <v>618.04441999999995</v>
      </c>
      <c r="F426" s="57">
        <v>618.04441999999995</v>
      </c>
      <c r="G426" s="57">
        <v>618.04441999999995</v>
      </c>
      <c r="H426" s="57">
        <v>618.04441999999995</v>
      </c>
      <c r="I426" s="57">
        <v>618.04441999999995</v>
      </c>
      <c r="J426" s="57">
        <v>618.04441999999995</v>
      </c>
      <c r="K426" s="57">
        <v>618.04441999999995</v>
      </c>
      <c r="L426" s="57">
        <v>618.04441999999995</v>
      </c>
      <c r="M426" s="57">
        <v>618.04441999999995</v>
      </c>
      <c r="N426" s="57">
        <v>618.04441999999995</v>
      </c>
      <c r="O426" s="57">
        <v>618.04441999999995</v>
      </c>
      <c r="P426" s="57">
        <v>618.04441999999995</v>
      </c>
      <c r="Q426" s="57">
        <v>618.04441999999995</v>
      </c>
      <c r="R426" s="57">
        <v>618.04441999999995</v>
      </c>
      <c r="S426" s="57">
        <v>618.04441999999995</v>
      </c>
      <c r="T426" s="57">
        <v>618.04441999999995</v>
      </c>
      <c r="U426" s="57">
        <v>618.04441999999995</v>
      </c>
      <c r="V426" s="57">
        <v>618.04441999999995</v>
      </c>
      <c r="W426" s="57">
        <v>618.04441999999995</v>
      </c>
      <c r="X426" s="57">
        <v>618.04441999999995</v>
      </c>
      <c r="Y426" s="57">
        <v>618.04441999999995</v>
      </c>
      <c r="Z426" s="57">
        <v>618.04441999999995</v>
      </c>
      <c r="AA426" s="57">
        <v>618.04441999999995</v>
      </c>
      <c r="AB426" s="57">
        <v>618.04441999999995</v>
      </c>
      <c r="AC426" s="57">
        <v>618.04441999999995</v>
      </c>
      <c r="AD426" s="57">
        <v>618.04441999999995</v>
      </c>
      <c r="AE426" s="57">
        <v>618.04441999999995</v>
      </c>
      <c r="AF426" s="57">
        <v>618.04441999999995</v>
      </c>
      <c r="AG426" s="57">
        <v>618.04441999999995</v>
      </c>
      <c r="AH426" s="57">
        <v>618.04441999999995</v>
      </c>
      <c r="AI426" s="57">
        <v>618.04441999999995</v>
      </c>
      <c r="AJ426" s="57">
        <v>618.04441999999995</v>
      </c>
      <c r="AK426" s="57">
        <v>618.04441999999995</v>
      </c>
      <c r="AL426" s="57">
        <v>618.04441999999995</v>
      </c>
      <c r="AM426" s="57">
        <v>618.04441999999995</v>
      </c>
      <c r="AN426" s="57">
        <v>618.04441999999995</v>
      </c>
      <c r="AO426" s="57">
        <v>618.04441999999995</v>
      </c>
      <c r="AP426" s="57">
        <v>618.04441999999995</v>
      </c>
      <c r="AQ426" s="57">
        <v>618.04441999999995</v>
      </c>
      <c r="AR426" s="57">
        <v>618.04441999999995</v>
      </c>
      <c r="AS426" s="57">
        <v>618.04441999999995</v>
      </c>
      <c r="AT426" s="57">
        <v>618.04441999999995</v>
      </c>
    </row>
    <row r="427" spans="1:46" x14ac:dyDescent="0.25">
      <c r="A427" s="65">
        <v>2021</v>
      </c>
      <c r="B427" s="65">
        <v>12</v>
      </c>
      <c r="C427" s="75">
        <v>18</v>
      </c>
      <c r="D427" s="64">
        <v>18</v>
      </c>
      <c r="E427" s="5">
        <v>618.04441999999995</v>
      </c>
      <c r="F427" s="57">
        <v>618.04441999999995</v>
      </c>
      <c r="G427" s="57">
        <v>618.04441999999995</v>
      </c>
      <c r="H427" s="57">
        <v>618.04441999999995</v>
      </c>
      <c r="I427" s="57">
        <v>618.04441999999995</v>
      </c>
      <c r="J427" s="57">
        <v>618.04441999999995</v>
      </c>
      <c r="K427" s="57">
        <v>618.04441999999995</v>
      </c>
      <c r="L427" s="57">
        <v>618.04441999999995</v>
      </c>
      <c r="M427" s="57">
        <v>618.04441999999995</v>
      </c>
      <c r="N427" s="57">
        <v>618.04441999999995</v>
      </c>
      <c r="O427" s="57">
        <v>618.04441999999995</v>
      </c>
      <c r="P427" s="57">
        <v>618.04441999999995</v>
      </c>
      <c r="Q427" s="57">
        <v>618.04441999999995</v>
      </c>
      <c r="R427" s="57">
        <v>618.04441999999995</v>
      </c>
      <c r="S427" s="57">
        <v>618.04441999999995</v>
      </c>
      <c r="T427" s="57">
        <v>618.04441999999995</v>
      </c>
      <c r="U427" s="57">
        <v>618.04441999999995</v>
      </c>
      <c r="V427" s="57">
        <v>618.04441999999995</v>
      </c>
      <c r="W427" s="57">
        <v>618.04441999999995</v>
      </c>
      <c r="X427" s="57">
        <v>618.04441999999995</v>
      </c>
      <c r="Y427" s="57">
        <v>618.04441999999995</v>
      </c>
      <c r="Z427" s="57">
        <v>618.04441999999995</v>
      </c>
      <c r="AA427" s="57">
        <v>618.04441999999995</v>
      </c>
      <c r="AB427" s="57">
        <v>618.04441999999995</v>
      </c>
      <c r="AC427" s="57">
        <v>618.04441999999995</v>
      </c>
      <c r="AD427" s="57">
        <v>618.04441999999995</v>
      </c>
      <c r="AE427" s="57">
        <v>618.04441999999995</v>
      </c>
      <c r="AF427" s="57">
        <v>618.04441999999995</v>
      </c>
      <c r="AG427" s="57">
        <v>618.04441999999995</v>
      </c>
      <c r="AH427" s="57">
        <v>618.04441999999995</v>
      </c>
      <c r="AI427" s="57">
        <v>618.04441999999995</v>
      </c>
      <c r="AJ427" s="57">
        <v>618.04441999999995</v>
      </c>
      <c r="AK427" s="57">
        <v>618.04441999999995</v>
      </c>
      <c r="AL427" s="57">
        <v>618.04441999999995</v>
      </c>
      <c r="AM427" s="57">
        <v>618.04441999999995</v>
      </c>
      <c r="AN427" s="57">
        <v>618.04441999999995</v>
      </c>
      <c r="AO427" s="57">
        <v>618.04441999999995</v>
      </c>
      <c r="AP427" s="57">
        <v>618.04441999999995</v>
      </c>
      <c r="AQ427" s="57">
        <v>618.04441999999995</v>
      </c>
      <c r="AR427" s="57">
        <v>618.04441999999995</v>
      </c>
      <c r="AS427" s="57">
        <v>618.04441999999995</v>
      </c>
      <c r="AT427" s="57">
        <v>618.04441999999995</v>
      </c>
    </row>
    <row r="428" spans="1:46" x14ac:dyDescent="0.25">
      <c r="A428" s="65">
        <v>2021</v>
      </c>
      <c r="B428" s="65">
        <v>12</v>
      </c>
      <c r="C428" s="75">
        <v>18</v>
      </c>
      <c r="D428" s="64">
        <v>19</v>
      </c>
      <c r="E428" s="5">
        <v>618.04441999999995</v>
      </c>
      <c r="F428" s="57">
        <v>618.04441999999995</v>
      </c>
      <c r="G428" s="57">
        <v>618.04441999999995</v>
      </c>
      <c r="H428" s="57">
        <v>618.04441999999995</v>
      </c>
      <c r="I428" s="57">
        <v>618.04441999999995</v>
      </c>
      <c r="J428" s="57">
        <v>618.04441999999995</v>
      </c>
      <c r="K428" s="57">
        <v>618.04441999999995</v>
      </c>
      <c r="L428" s="57">
        <v>618.04441999999995</v>
      </c>
      <c r="M428" s="57">
        <v>618.04441999999995</v>
      </c>
      <c r="N428" s="57">
        <v>618.04441999999995</v>
      </c>
      <c r="O428" s="57">
        <v>618.04441999999995</v>
      </c>
      <c r="P428" s="57">
        <v>618.04441999999995</v>
      </c>
      <c r="Q428" s="57">
        <v>618.04441999999995</v>
      </c>
      <c r="R428" s="57">
        <v>618.04441999999995</v>
      </c>
      <c r="S428" s="57">
        <v>618.04441999999995</v>
      </c>
      <c r="T428" s="57">
        <v>618.04441999999995</v>
      </c>
      <c r="U428" s="57">
        <v>618.04441999999995</v>
      </c>
      <c r="V428" s="57">
        <v>618.04441999999995</v>
      </c>
      <c r="W428" s="57">
        <v>618.04441999999995</v>
      </c>
      <c r="X428" s="57">
        <v>618.04441999999995</v>
      </c>
      <c r="Y428" s="57">
        <v>618.04441999999995</v>
      </c>
      <c r="Z428" s="57">
        <v>618.04441999999995</v>
      </c>
      <c r="AA428" s="57">
        <v>618.04441999999995</v>
      </c>
      <c r="AB428" s="57">
        <v>618.04441999999995</v>
      </c>
      <c r="AC428" s="57">
        <v>618.04441999999995</v>
      </c>
      <c r="AD428" s="57">
        <v>618.04441999999995</v>
      </c>
      <c r="AE428" s="57">
        <v>618.04441999999995</v>
      </c>
      <c r="AF428" s="57">
        <v>618.04441999999995</v>
      </c>
      <c r="AG428" s="57">
        <v>618.04441999999995</v>
      </c>
      <c r="AH428" s="57">
        <v>618.04441999999995</v>
      </c>
      <c r="AI428" s="57">
        <v>618.04441999999995</v>
      </c>
      <c r="AJ428" s="57">
        <v>618.04441999999995</v>
      </c>
      <c r="AK428" s="57">
        <v>618.04441999999995</v>
      </c>
      <c r="AL428" s="57">
        <v>618.04441999999995</v>
      </c>
      <c r="AM428" s="57">
        <v>618.04441999999995</v>
      </c>
      <c r="AN428" s="57">
        <v>618.04441999999995</v>
      </c>
      <c r="AO428" s="57">
        <v>618.04441999999995</v>
      </c>
      <c r="AP428" s="57">
        <v>618.04441999999995</v>
      </c>
      <c r="AQ428" s="57">
        <v>618.04441999999995</v>
      </c>
      <c r="AR428" s="57">
        <v>618.04441999999995</v>
      </c>
      <c r="AS428" s="57">
        <v>618.04441999999995</v>
      </c>
      <c r="AT428" s="57">
        <v>618.04441999999995</v>
      </c>
    </row>
    <row r="429" spans="1:46" x14ac:dyDescent="0.25">
      <c r="A429" s="65">
        <v>2021</v>
      </c>
      <c r="B429" s="65">
        <v>12</v>
      </c>
      <c r="C429" s="75">
        <v>18</v>
      </c>
      <c r="D429" s="64">
        <v>20</v>
      </c>
      <c r="E429" s="5">
        <v>618.04441999999995</v>
      </c>
      <c r="F429" s="57">
        <v>618.04441999999995</v>
      </c>
      <c r="G429" s="57">
        <v>618.04441999999995</v>
      </c>
      <c r="H429" s="57">
        <v>618.04441999999995</v>
      </c>
      <c r="I429" s="57">
        <v>618.04441999999995</v>
      </c>
      <c r="J429" s="57">
        <v>618.04441999999995</v>
      </c>
      <c r="K429" s="57">
        <v>618.04441999999995</v>
      </c>
      <c r="L429" s="57">
        <v>618.04441999999995</v>
      </c>
      <c r="M429" s="57">
        <v>618.04441999999995</v>
      </c>
      <c r="N429" s="57">
        <v>618.04441999999995</v>
      </c>
      <c r="O429" s="57">
        <v>618.04441999999995</v>
      </c>
      <c r="P429" s="57">
        <v>618.04441999999995</v>
      </c>
      <c r="Q429" s="57">
        <v>618.04441999999995</v>
      </c>
      <c r="R429" s="57">
        <v>618.04441999999995</v>
      </c>
      <c r="S429" s="57">
        <v>618.04441999999995</v>
      </c>
      <c r="T429" s="57">
        <v>618.04441999999995</v>
      </c>
      <c r="U429" s="57">
        <v>618.04441999999995</v>
      </c>
      <c r="V429" s="57">
        <v>618.04441999999995</v>
      </c>
      <c r="W429" s="57">
        <v>618.04441999999995</v>
      </c>
      <c r="X429" s="57">
        <v>618.04441999999995</v>
      </c>
      <c r="Y429" s="57">
        <v>618.04441999999995</v>
      </c>
      <c r="Z429" s="57">
        <v>618.04441999999995</v>
      </c>
      <c r="AA429" s="57">
        <v>618.04441999999995</v>
      </c>
      <c r="AB429" s="57">
        <v>618.04441999999995</v>
      </c>
      <c r="AC429" s="57">
        <v>618.04441999999995</v>
      </c>
      <c r="AD429" s="57">
        <v>618.04441999999995</v>
      </c>
      <c r="AE429" s="57">
        <v>618.04441999999995</v>
      </c>
      <c r="AF429" s="57">
        <v>618.04441999999995</v>
      </c>
      <c r="AG429" s="57">
        <v>618.04441999999995</v>
      </c>
      <c r="AH429" s="57">
        <v>618.04441999999995</v>
      </c>
      <c r="AI429" s="57">
        <v>618.04441999999995</v>
      </c>
      <c r="AJ429" s="57">
        <v>618.04441999999995</v>
      </c>
      <c r="AK429" s="57">
        <v>618.04441999999995</v>
      </c>
      <c r="AL429" s="57">
        <v>618.04441999999995</v>
      </c>
      <c r="AM429" s="57">
        <v>618.04441999999995</v>
      </c>
      <c r="AN429" s="57">
        <v>618.04441999999995</v>
      </c>
      <c r="AO429" s="57">
        <v>618.04441999999995</v>
      </c>
      <c r="AP429" s="57">
        <v>618.04441999999995</v>
      </c>
      <c r="AQ429" s="57">
        <v>618.04441999999995</v>
      </c>
      <c r="AR429" s="57">
        <v>618.04441999999995</v>
      </c>
      <c r="AS429" s="57">
        <v>618.04441999999995</v>
      </c>
      <c r="AT429" s="57">
        <v>618.04441999999995</v>
      </c>
    </row>
    <row r="430" spans="1:46" x14ac:dyDescent="0.25">
      <c r="A430" s="65">
        <v>2021</v>
      </c>
      <c r="B430" s="65">
        <v>12</v>
      </c>
      <c r="C430" s="75">
        <v>18</v>
      </c>
      <c r="D430" s="64">
        <v>21</v>
      </c>
      <c r="E430" s="5">
        <v>618.04441999999995</v>
      </c>
      <c r="F430" s="57">
        <v>618.04441999999995</v>
      </c>
      <c r="G430" s="57">
        <v>618.04441999999995</v>
      </c>
      <c r="H430" s="57">
        <v>618.04441999999995</v>
      </c>
      <c r="I430" s="57">
        <v>618.04441999999995</v>
      </c>
      <c r="J430" s="57">
        <v>618.04441999999995</v>
      </c>
      <c r="K430" s="57">
        <v>618.04441999999995</v>
      </c>
      <c r="L430" s="57">
        <v>618.04441999999995</v>
      </c>
      <c r="M430" s="57">
        <v>618.04441999999995</v>
      </c>
      <c r="N430" s="57">
        <v>618.04441999999995</v>
      </c>
      <c r="O430" s="57">
        <v>618.04441999999995</v>
      </c>
      <c r="P430" s="57">
        <v>618.04441999999995</v>
      </c>
      <c r="Q430" s="57">
        <v>618.04441999999995</v>
      </c>
      <c r="R430" s="57">
        <v>618.04441999999995</v>
      </c>
      <c r="S430" s="57">
        <v>618.04441999999995</v>
      </c>
      <c r="T430" s="57">
        <v>618.04441999999995</v>
      </c>
      <c r="U430" s="57">
        <v>618.04441999999995</v>
      </c>
      <c r="V430" s="57">
        <v>618.04441999999995</v>
      </c>
      <c r="W430" s="57">
        <v>618.04441999999995</v>
      </c>
      <c r="X430" s="57">
        <v>618.04441999999995</v>
      </c>
      <c r="Y430" s="57">
        <v>618.04441999999995</v>
      </c>
      <c r="Z430" s="57">
        <v>618.04441999999995</v>
      </c>
      <c r="AA430" s="57">
        <v>618.04441999999995</v>
      </c>
      <c r="AB430" s="57">
        <v>618.04441999999995</v>
      </c>
      <c r="AC430" s="57">
        <v>618.04441999999995</v>
      </c>
      <c r="AD430" s="57">
        <v>618.04441999999995</v>
      </c>
      <c r="AE430" s="57">
        <v>618.04441999999995</v>
      </c>
      <c r="AF430" s="57">
        <v>618.04441999999995</v>
      </c>
      <c r="AG430" s="57">
        <v>618.04441999999995</v>
      </c>
      <c r="AH430" s="57">
        <v>618.04441999999995</v>
      </c>
      <c r="AI430" s="57">
        <v>618.04441999999995</v>
      </c>
      <c r="AJ430" s="57">
        <v>618.04441999999995</v>
      </c>
      <c r="AK430" s="57">
        <v>618.04441999999995</v>
      </c>
      <c r="AL430" s="57">
        <v>618.04441999999995</v>
      </c>
      <c r="AM430" s="57">
        <v>618.04441999999995</v>
      </c>
      <c r="AN430" s="57">
        <v>618.04441999999995</v>
      </c>
      <c r="AO430" s="57">
        <v>618.04441999999995</v>
      </c>
      <c r="AP430" s="57">
        <v>618.04441999999995</v>
      </c>
      <c r="AQ430" s="57">
        <v>618.04441999999995</v>
      </c>
      <c r="AR430" s="57">
        <v>618.04441999999995</v>
      </c>
      <c r="AS430" s="57">
        <v>618.04441999999995</v>
      </c>
      <c r="AT430" s="57">
        <v>618.04441999999995</v>
      </c>
    </row>
    <row r="431" spans="1:46" x14ac:dyDescent="0.25">
      <c r="A431" s="65">
        <v>2021</v>
      </c>
      <c r="B431" s="65">
        <v>12</v>
      </c>
      <c r="C431" s="75">
        <v>18</v>
      </c>
      <c r="D431" s="64">
        <v>22</v>
      </c>
      <c r="E431" s="5">
        <v>618.04441999999995</v>
      </c>
      <c r="F431" s="57">
        <v>618.04441999999995</v>
      </c>
      <c r="G431" s="57">
        <v>618.04441999999995</v>
      </c>
      <c r="H431" s="57">
        <v>618.04441999999995</v>
      </c>
      <c r="I431" s="57">
        <v>618.04441999999995</v>
      </c>
      <c r="J431" s="57">
        <v>618.04441999999995</v>
      </c>
      <c r="K431" s="57">
        <v>618.04441999999995</v>
      </c>
      <c r="L431" s="57">
        <v>618.04441999999995</v>
      </c>
      <c r="M431" s="57">
        <v>618.04441999999995</v>
      </c>
      <c r="N431" s="57">
        <v>618.04441999999995</v>
      </c>
      <c r="O431" s="57">
        <v>618.04441999999995</v>
      </c>
      <c r="P431" s="57">
        <v>618.04441999999995</v>
      </c>
      <c r="Q431" s="57">
        <v>618.04441999999995</v>
      </c>
      <c r="R431" s="57">
        <v>618.04441999999995</v>
      </c>
      <c r="S431" s="57">
        <v>618.04441999999995</v>
      </c>
      <c r="T431" s="57">
        <v>618.04441999999995</v>
      </c>
      <c r="U431" s="57">
        <v>618.04441999999995</v>
      </c>
      <c r="V431" s="57">
        <v>618.04441999999995</v>
      </c>
      <c r="W431" s="57">
        <v>618.04441999999995</v>
      </c>
      <c r="X431" s="57">
        <v>618.04441999999995</v>
      </c>
      <c r="Y431" s="57">
        <v>618.04441999999995</v>
      </c>
      <c r="Z431" s="57">
        <v>618.04441999999995</v>
      </c>
      <c r="AA431" s="57">
        <v>618.04441999999995</v>
      </c>
      <c r="AB431" s="57">
        <v>618.04441999999995</v>
      </c>
      <c r="AC431" s="57">
        <v>618.04441999999995</v>
      </c>
      <c r="AD431" s="57">
        <v>618.04441999999995</v>
      </c>
      <c r="AE431" s="57">
        <v>618.04441999999995</v>
      </c>
      <c r="AF431" s="57">
        <v>618.04441999999995</v>
      </c>
      <c r="AG431" s="57">
        <v>618.04441999999995</v>
      </c>
      <c r="AH431" s="57">
        <v>618.04441999999995</v>
      </c>
      <c r="AI431" s="57">
        <v>618.04441999999995</v>
      </c>
      <c r="AJ431" s="57">
        <v>618.04441999999995</v>
      </c>
      <c r="AK431" s="57">
        <v>618.04441999999995</v>
      </c>
      <c r="AL431" s="57">
        <v>618.04441999999995</v>
      </c>
      <c r="AM431" s="57">
        <v>618.04441999999995</v>
      </c>
      <c r="AN431" s="57">
        <v>618.04441999999995</v>
      </c>
      <c r="AO431" s="57">
        <v>618.04441999999995</v>
      </c>
      <c r="AP431" s="57">
        <v>618.04441999999995</v>
      </c>
      <c r="AQ431" s="57">
        <v>618.04441999999995</v>
      </c>
      <c r="AR431" s="57">
        <v>618.04441999999995</v>
      </c>
      <c r="AS431" s="57">
        <v>618.04441999999995</v>
      </c>
      <c r="AT431" s="57">
        <v>618.04441999999995</v>
      </c>
    </row>
    <row r="432" spans="1:46" x14ac:dyDescent="0.25">
      <c r="A432" s="65">
        <v>2021</v>
      </c>
      <c r="B432" s="65">
        <v>12</v>
      </c>
      <c r="C432" s="75">
        <v>18</v>
      </c>
      <c r="D432" s="64">
        <v>23</v>
      </c>
      <c r="E432" s="5">
        <v>618.04441999999995</v>
      </c>
      <c r="F432" s="57">
        <v>618.04441999999995</v>
      </c>
      <c r="G432" s="57">
        <v>618.04441999999995</v>
      </c>
      <c r="H432" s="57">
        <v>618.04441999999995</v>
      </c>
      <c r="I432" s="57">
        <v>618.04441999999995</v>
      </c>
      <c r="J432" s="57">
        <v>618.04441999999995</v>
      </c>
      <c r="K432" s="57">
        <v>618.04441999999995</v>
      </c>
      <c r="L432" s="57">
        <v>618.04441999999995</v>
      </c>
      <c r="M432" s="57">
        <v>618.04441999999995</v>
      </c>
      <c r="N432" s="57">
        <v>618.04441999999995</v>
      </c>
      <c r="O432" s="57">
        <v>618.04441999999995</v>
      </c>
      <c r="P432" s="57">
        <v>618.04441999999995</v>
      </c>
      <c r="Q432" s="57">
        <v>618.04441999999995</v>
      </c>
      <c r="R432" s="57">
        <v>618.04441999999995</v>
      </c>
      <c r="S432" s="57">
        <v>618.04441999999995</v>
      </c>
      <c r="T432" s="57">
        <v>618.04441999999995</v>
      </c>
      <c r="U432" s="57">
        <v>618.04441999999995</v>
      </c>
      <c r="V432" s="57">
        <v>618.04441999999995</v>
      </c>
      <c r="W432" s="57">
        <v>618.04441999999995</v>
      </c>
      <c r="X432" s="57">
        <v>618.04441999999995</v>
      </c>
      <c r="Y432" s="57">
        <v>618.04441999999995</v>
      </c>
      <c r="Z432" s="57">
        <v>618.04441999999995</v>
      </c>
      <c r="AA432" s="57">
        <v>618.04441999999995</v>
      </c>
      <c r="AB432" s="57">
        <v>618.04441999999995</v>
      </c>
      <c r="AC432" s="57">
        <v>618.04441999999995</v>
      </c>
      <c r="AD432" s="57">
        <v>618.04441999999995</v>
      </c>
      <c r="AE432" s="57">
        <v>618.04441999999995</v>
      </c>
      <c r="AF432" s="57">
        <v>618.04441999999995</v>
      </c>
      <c r="AG432" s="57">
        <v>618.04441999999995</v>
      </c>
      <c r="AH432" s="57">
        <v>618.04441999999995</v>
      </c>
      <c r="AI432" s="57">
        <v>618.04441999999995</v>
      </c>
      <c r="AJ432" s="57">
        <v>618.04441999999995</v>
      </c>
      <c r="AK432" s="57">
        <v>618.04441999999995</v>
      </c>
      <c r="AL432" s="57">
        <v>618.04441999999995</v>
      </c>
      <c r="AM432" s="57">
        <v>618.04441999999995</v>
      </c>
      <c r="AN432" s="57">
        <v>618.04441999999995</v>
      </c>
      <c r="AO432" s="57">
        <v>618.04441999999995</v>
      </c>
      <c r="AP432" s="57">
        <v>618.04441999999995</v>
      </c>
      <c r="AQ432" s="57">
        <v>618.04441999999995</v>
      </c>
      <c r="AR432" s="57">
        <v>618.04441999999995</v>
      </c>
      <c r="AS432" s="57">
        <v>618.04441999999995</v>
      </c>
      <c r="AT432" s="57">
        <v>618.04441999999995</v>
      </c>
    </row>
    <row r="433" spans="1:46" x14ac:dyDescent="0.25">
      <c r="A433" s="65">
        <v>2021</v>
      </c>
      <c r="B433" s="65">
        <v>12</v>
      </c>
      <c r="C433" s="75">
        <v>18</v>
      </c>
      <c r="D433" s="64">
        <v>24</v>
      </c>
      <c r="E433" s="5">
        <v>618.04441999999995</v>
      </c>
      <c r="F433" s="57">
        <v>618.04441999999995</v>
      </c>
      <c r="G433" s="57">
        <v>618.04441999999995</v>
      </c>
      <c r="H433" s="57">
        <v>618.04441999999995</v>
      </c>
      <c r="I433" s="57">
        <v>618.04441999999995</v>
      </c>
      <c r="J433" s="57">
        <v>618.04441999999995</v>
      </c>
      <c r="K433" s="57">
        <v>618.04441999999995</v>
      </c>
      <c r="L433" s="57">
        <v>618.04441999999995</v>
      </c>
      <c r="M433" s="57">
        <v>618.04441999999995</v>
      </c>
      <c r="N433" s="57">
        <v>618.04441999999995</v>
      </c>
      <c r="O433" s="57">
        <v>618.04441999999995</v>
      </c>
      <c r="P433" s="57">
        <v>618.04441999999995</v>
      </c>
      <c r="Q433" s="57">
        <v>618.04441999999995</v>
      </c>
      <c r="R433" s="57">
        <v>618.04441999999995</v>
      </c>
      <c r="S433" s="57">
        <v>618.04441999999995</v>
      </c>
      <c r="T433" s="57">
        <v>618.04441999999995</v>
      </c>
      <c r="U433" s="57">
        <v>618.04441999999995</v>
      </c>
      <c r="V433" s="57">
        <v>618.04441999999995</v>
      </c>
      <c r="W433" s="57">
        <v>618.04441999999995</v>
      </c>
      <c r="X433" s="57">
        <v>618.04441999999995</v>
      </c>
      <c r="Y433" s="57">
        <v>618.04441999999995</v>
      </c>
      <c r="Z433" s="57">
        <v>618.04441999999995</v>
      </c>
      <c r="AA433" s="57">
        <v>618.04441999999995</v>
      </c>
      <c r="AB433" s="57">
        <v>618.04441999999995</v>
      </c>
      <c r="AC433" s="57">
        <v>618.04441999999995</v>
      </c>
      <c r="AD433" s="57">
        <v>618.04441999999995</v>
      </c>
      <c r="AE433" s="57">
        <v>618.04441999999995</v>
      </c>
      <c r="AF433" s="57">
        <v>618.04441999999995</v>
      </c>
      <c r="AG433" s="57">
        <v>618.04441999999995</v>
      </c>
      <c r="AH433" s="57">
        <v>618.04441999999995</v>
      </c>
      <c r="AI433" s="57">
        <v>618.04441999999995</v>
      </c>
      <c r="AJ433" s="57">
        <v>618.04441999999995</v>
      </c>
      <c r="AK433" s="57">
        <v>618.04441999999995</v>
      </c>
      <c r="AL433" s="57">
        <v>618.04441999999995</v>
      </c>
      <c r="AM433" s="57">
        <v>618.04441999999995</v>
      </c>
      <c r="AN433" s="57">
        <v>618.04441999999995</v>
      </c>
      <c r="AO433" s="57">
        <v>618.04441999999995</v>
      </c>
      <c r="AP433" s="57">
        <v>618.04441999999995</v>
      </c>
      <c r="AQ433" s="57">
        <v>618.04441999999995</v>
      </c>
      <c r="AR433" s="57">
        <v>618.04441999999995</v>
      </c>
      <c r="AS433" s="57">
        <v>618.04441999999995</v>
      </c>
      <c r="AT433" s="57">
        <v>618.04441999999995</v>
      </c>
    </row>
    <row r="434" spans="1:46" x14ac:dyDescent="0.25">
      <c r="A434" s="65">
        <v>2021</v>
      </c>
      <c r="B434" s="65">
        <v>12</v>
      </c>
      <c r="C434" s="75">
        <v>19</v>
      </c>
      <c r="D434" s="64">
        <v>1</v>
      </c>
      <c r="E434" s="5">
        <v>618.04441999999995</v>
      </c>
      <c r="F434" s="57">
        <v>618.04441999999995</v>
      </c>
      <c r="G434" s="57">
        <v>618.04441999999995</v>
      </c>
      <c r="H434" s="57">
        <v>618.04441999999995</v>
      </c>
      <c r="I434" s="57">
        <v>618.04441999999995</v>
      </c>
      <c r="J434" s="57">
        <v>618.04441999999995</v>
      </c>
      <c r="K434" s="57">
        <v>618.04441999999995</v>
      </c>
      <c r="L434" s="57">
        <v>618.04441999999995</v>
      </c>
      <c r="M434" s="57">
        <v>618.04441999999995</v>
      </c>
      <c r="N434" s="57">
        <v>618.04441999999995</v>
      </c>
      <c r="O434" s="57">
        <v>618.04441999999995</v>
      </c>
      <c r="P434" s="57">
        <v>618.04441999999995</v>
      </c>
      <c r="Q434" s="57">
        <v>618.04441999999995</v>
      </c>
      <c r="R434" s="57">
        <v>618.04441999999995</v>
      </c>
      <c r="S434" s="57">
        <v>618.04441999999995</v>
      </c>
      <c r="T434" s="57">
        <v>618.04441999999995</v>
      </c>
      <c r="U434" s="57">
        <v>618.04441999999995</v>
      </c>
      <c r="V434" s="57">
        <v>618.04441999999995</v>
      </c>
      <c r="W434" s="57">
        <v>618.04441999999995</v>
      </c>
      <c r="X434" s="57">
        <v>618.04441999999995</v>
      </c>
      <c r="Y434" s="57">
        <v>618.04441999999995</v>
      </c>
      <c r="Z434" s="57">
        <v>618.04441999999995</v>
      </c>
      <c r="AA434" s="57">
        <v>618.04441999999995</v>
      </c>
      <c r="AB434" s="57">
        <v>618.04441999999995</v>
      </c>
      <c r="AC434" s="57">
        <v>618.04441999999995</v>
      </c>
      <c r="AD434" s="57">
        <v>618.04441999999995</v>
      </c>
      <c r="AE434" s="57">
        <v>618.04441999999995</v>
      </c>
      <c r="AF434" s="57">
        <v>618.04441999999995</v>
      </c>
      <c r="AG434" s="57">
        <v>618.04441999999995</v>
      </c>
      <c r="AH434" s="57">
        <v>618.04441999999995</v>
      </c>
      <c r="AI434" s="57">
        <v>618.04441999999995</v>
      </c>
      <c r="AJ434" s="57">
        <v>618.04441999999995</v>
      </c>
      <c r="AK434" s="57">
        <v>618.04441999999995</v>
      </c>
      <c r="AL434" s="57">
        <v>618.04441999999995</v>
      </c>
      <c r="AM434" s="57">
        <v>618.04441999999995</v>
      </c>
      <c r="AN434" s="57">
        <v>618.04441999999995</v>
      </c>
      <c r="AO434" s="57">
        <v>618.04441999999995</v>
      </c>
      <c r="AP434" s="57">
        <v>618.04441999999995</v>
      </c>
      <c r="AQ434" s="57">
        <v>618.04441999999995</v>
      </c>
      <c r="AR434" s="57">
        <v>618.04441999999995</v>
      </c>
      <c r="AS434" s="57">
        <v>618.04441999999995</v>
      </c>
      <c r="AT434" s="57">
        <v>618.04441999999995</v>
      </c>
    </row>
    <row r="435" spans="1:46" x14ac:dyDescent="0.25">
      <c r="A435" s="65">
        <v>2021</v>
      </c>
      <c r="B435" s="65">
        <v>12</v>
      </c>
      <c r="C435" s="75">
        <v>19</v>
      </c>
      <c r="D435" s="64">
        <v>2</v>
      </c>
      <c r="E435" s="5">
        <v>618.04441999999995</v>
      </c>
      <c r="F435" s="57">
        <v>618.04441999999995</v>
      </c>
      <c r="G435" s="57">
        <v>618.04441999999995</v>
      </c>
      <c r="H435" s="57">
        <v>618.04441999999995</v>
      </c>
      <c r="I435" s="57">
        <v>618.04441999999995</v>
      </c>
      <c r="J435" s="57">
        <v>618.04441999999995</v>
      </c>
      <c r="K435" s="57">
        <v>618.04441999999995</v>
      </c>
      <c r="L435" s="57">
        <v>618.04441999999995</v>
      </c>
      <c r="M435" s="57">
        <v>618.04441999999995</v>
      </c>
      <c r="N435" s="57">
        <v>618.04441999999995</v>
      </c>
      <c r="O435" s="57">
        <v>618.04441999999995</v>
      </c>
      <c r="P435" s="57">
        <v>618.04441999999995</v>
      </c>
      <c r="Q435" s="57">
        <v>618.04441999999995</v>
      </c>
      <c r="R435" s="57">
        <v>618.04441999999995</v>
      </c>
      <c r="S435" s="57">
        <v>618.04441999999995</v>
      </c>
      <c r="T435" s="57">
        <v>618.04441999999995</v>
      </c>
      <c r="U435" s="57">
        <v>618.04441999999995</v>
      </c>
      <c r="V435" s="57">
        <v>618.04441999999995</v>
      </c>
      <c r="W435" s="57">
        <v>618.04441999999995</v>
      </c>
      <c r="X435" s="57">
        <v>618.04441999999995</v>
      </c>
      <c r="Y435" s="57">
        <v>618.04441999999995</v>
      </c>
      <c r="Z435" s="57">
        <v>618.04441999999995</v>
      </c>
      <c r="AA435" s="57">
        <v>618.04441999999995</v>
      </c>
      <c r="AB435" s="57">
        <v>618.04441999999995</v>
      </c>
      <c r="AC435" s="57">
        <v>618.04441999999995</v>
      </c>
      <c r="AD435" s="57">
        <v>618.04441999999995</v>
      </c>
      <c r="AE435" s="57">
        <v>618.04441999999995</v>
      </c>
      <c r="AF435" s="57">
        <v>618.04441999999995</v>
      </c>
      <c r="AG435" s="57">
        <v>618.04441999999995</v>
      </c>
      <c r="AH435" s="57">
        <v>618.04441999999995</v>
      </c>
      <c r="AI435" s="57">
        <v>618.04441999999995</v>
      </c>
      <c r="AJ435" s="57">
        <v>618.04441999999995</v>
      </c>
      <c r="AK435" s="57">
        <v>618.04441999999995</v>
      </c>
      <c r="AL435" s="57">
        <v>618.04441999999995</v>
      </c>
      <c r="AM435" s="57">
        <v>618.04441999999995</v>
      </c>
      <c r="AN435" s="57">
        <v>618.04441999999995</v>
      </c>
      <c r="AO435" s="57">
        <v>618.04441999999995</v>
      </c>
      <c r="AP435" s="57">
        <v>618.04441999999995</v>
      </c>
      <c r="AQ435" s="57">
        <v>618.04441999999995</v>
      </c>
      <c r="AR435" s="57">
        <v>618.04441999999995</v>
      </c>
      <c r="AS435" s="57">
        <v>618.04441999999995</v>
      </c>
      <c r="AT435" s="57">
        <v>618.04441999999995</v>
      </c>
    </row>
    <row r="436" spans="1:46" x14ac:dyDescent="0.25">
      <c r="A436" s="65">
        <v>2021</v>
      </c>
      <c r="B436" s="65">
        <v>12</v>
      </c>
      <c r="C436" s="75">
        <v>19</v>
      </c>
      <c r="D436" s="64">
        <v>3</v>
      </c>
      <c r="E436" s="5">
        <v>618.04441999999995</v>
      </c>
      <c r="F436" s="57">
        <v>618.04441999999995</v>
      </c>
      <c r="G436" s="57">
        <v>618.04441999999995</v>
      </c>
      <c r="H436" s="57">
        <v>618.04441999999995</v>
      </c>
      <c r="I436" s="57">
        <v>618.04441999999995</v>
      </c>
      <c r="J436" s="57">
        <v>618.04441999999995</v>
      </c>
      <c r="K436" s="57">
        <v>618.04441999999995</v>
      </c>
      <c r="L436" s="57">
        <v>618.04441999999995</v>
      </c>
      <c r="M436" s="57">
        <v>618.04441999999995</v>
      </c>
      <c r="N436" s="57">
        <v>618.04441999999995</v>
      </c>
      <c r="O436" s="57">
        <v>618.04441999999995</v>
      </c>
      <c r="P436" s="57">
        <v>618.04441999999995</v>
      </c>
      <c r="Q436" s="57">
        <v>618.04441999999995</v>
      </c>
      <c r="R436" s="57">
        <v>618.04441999999995</v>
      </c>
      <c r="S436" s="57">
        <v>618.04441999999995</v>
      </c>
      <c r="T436" s="57">
        <v>618.04441999999995</v>
      </c>
      <c r="U436" s="57">
        <v>618.04441999999995</v>
      </c>
      <c r="V436" s="57">
        <v>618.04441999999995</v>
      </c>
      <c r="W436" s="57">
        <v>618.04441999999995</v>
      </c>
      <c r="X436" s="57">
        <v>618.04441999999995</v>
      </c>
      <c r="Y436" s="57">
        <v>618.04441999999995</v>
      </c>
      <c r="Z436" s="57">
        <v>618.04441999999995</v>
      </c>
      <c r="AA436" s="57">
        <v>618.04441999999995</v>
      </c>
      <c r="AB436" s="57">
        <v>618.04441999999995</v>
      </c>
      <c r="AC436" s="57">
        <v>618.04441999999995</v>
      </c>
      <c r="AD436" s="57">
        <v>618.04441999999995</v>
      </c>
      <c r="AE436" s="57">
        <v>618.04441999999995</v>
      </c>
      <c r="AF436" s="57">
        <v>618.04441999999995</v>
      </c>
      <c r="AG436" s="57">
        <v>618.04441999999995</v>
      </c>
      <c r="AH436" s="57">
        <v>618.04441999999995</v>
      </c>
      <c r="AI436" s="57">
        <v>618.04441999999995</v>
      </c>
      <c r="AJ436" s="57">
        <v>618.04441999999995</v>
      </c>
      <c r="AK436" s="57">
        <v>618.04441999999995</v>
      </c>
      <c r="AL436" s="57">
        <v>618.04441999999995</v>
      </c>
      <c r="AM436" s="57">
        <v>618.04441999999995</v>
      </c>
      <c r="AN436" s="57">
        <v>618.04441999999995</v>
      </c>
      <c r="AO436" s="57">
        <v>618.04441999999995</v>
      </c>
      <c r="AP436" s="57">
        <v>618.04441999999995</v>
      </c>
      <c r="AQ436" s="57">
        <v>618.04441999999995</v>
      </c>
      <c r="AR436" s="57">
        <v>618.04441999999995</v>
      </c>
      <c r="AS436" s="57">
        <v>618.04441999999995</v>
      </c>
      <c r="AT436" s="57">
        <v>618.04441999999995</v>
      </c>
    </row>
    <row r="437" spans="1:46" x14ac:dyDescent="0.25">
      <c r="A437" s="65">
        <v>2021</v>
      </c>
      <c r="B437" s="65">
        <v>12</v>
      </c>
      <c r="C437" s="75">
        <v>19</v>
      </c>
      <c r="D437" s="64">
        <v>4</v>
      </c>
      <c r="E437" s="5">
        <v>618.04441999999995</v>
      </c>
      <c r="F437" s="57">
        <v>618.04441999999995</v>
      </c>
      <c r="G437" s="57">
        <v>618.04441999999995</v>
      </c>
      <c r="H437" s="57">
        <v>618.04441999999995</v>
      </c>
      <c r="I437" s="57">
        <v>618.04441999999995</v>
      </c>
      <c r="J437" s="57">
        <v>618.04441999999995</v>
      </c>
      <c r="K437" s="57">
        <v>618.04441999999995</v>
      </c>
      <c r="L437" s="57">
        <v>618.04441999999995</v>
      </c>
      <c r="M437" s="57">
        <v>618.04441999999995</v>
      </c>
      <c r="N437" s="57">
        <v>618.04441999999995</v>
      </c>
      <c r="O437" s="57">
        <v>618.04441999999995</v>
      </c>
      <c r="P437" s="57">
        <v>618.04441999999995</v>
      </c>
      <c r="Q437" s="57">
        <v>618.04441999999995</v>
      </c>
      <c r="R437" s="57">
        <v>618.04441999999995</v>
      </c>
      <c r="S437" s="57">
        <v>618.04441999999995</v>
      </c>
      <c r="T437" s="57">
        <v>618.04441999999995</v>
      </c>
      <c r="U437" s="57">
        <v>618.04441999999995</v>
      </c>
      <c r="V437" s="57">
        <v>618.04441999999995</v>
      </c>
      <c r="W437" s="57">
        <v>618.04441999999995</v>
      </c>
      <c r="X437" s="57">
        <v>618.04441999999995</v>
      </c>
      <c r="Y437" s="57">
        <v>618.04441999999995</v>
      </c>
      <c r="Z437" s="57">
        <v>618.04441999999995</v>
      </c>
      <c r="AA437" s="57">
        <v>618.04441999999995</v>
      </c>
      <c r="AB437" s="57">
        <v>618.04441999999995</v>
      </c>
      <c r="AC437" s="57">
        <v>618.04441999999995</v>
      </c>
      <c r="AD437" s="57">
        <v>618.04441999999995</v>
      </c>
      <c r="AE437" s="57">
        <v>618.04441999999995</v>
      </c>
      <c r="AF437" s="57">
        <v>618.04441999999995</v>
      </c>
      <c r="AG437" s="57">
        <v>618.04441999999995</v>
      </c>
      <c r="AH437" s="57">
        <v>618.04441999999995</v>
      </c>
      <c r="AI437" s="57">
        <v>618.04441999999995</v>
      </c>
      <c r="AJ437" s="57">
        <v>618.04441999999995</v>
      </c>
      <c r="AK437" s="57">
        <v>618.04441999999995</v>
      </c>
      <c r="AL437" s="57">
        <v>618.04441999999995</v>
      </c>
      <c r="AM437" s="57">
        <v>618.04441999999995</v>
      </c>
      <c r="AN437" s="57">
        <v>618.04441999999995</v>
      </c>
      <c r="AO437" s="57">
        <v>618.04441999999995</v>
      </c>
      <c r="AP437" s="57">
        <v>618.04441999999995</v>
      </c>
      <c r="AQ437" s="57">
        <v>618.04441999999995</v>
      </c>
      <c r="AR437" s="57">
        <v>618.04441999999995</v>
      </c>
      <c r="AS437" s="57">
        <v>618.04441999999995</v>
      </c>
      <c r="AT437" s="57">
        <v>618.04441999999995</v>
      </c>
    </row>
    <row r="438" spans="1:46" x14ac:dyDescent="0.25">
      <c r="A438" s="65">
        <v>2021</v>
      </c>
      <c r="B438" s="65">
        <v>12</v>
      </c>
      <c r="C438" s="75">
        <v>19</v>
      </c>
      <c r="D438" s="64">
        <v>5</v>
      </c>
      <c r="E438" s="5">
        <v>618.04441999999995</v>
      </c>
      <c r="F438" s="57">
        <v>618.04441999999995</v>
      </c>
      <c r="G438" s="57">
        <v>618.04441999999995</v>
      </c>
      <c r="H438" s="57">
        <v>618.04441999999995</v>
      </c>
      <c r="I438" s="57">
        <v>618.04441999999995</v>
      </c>
      <c r="J438" s="57">
        <v>618.04441999999995</v>
      </c>
      <c r="K438" s="57">
        <v>618.04441999999995</v>
      </c>
      <c r="L438" s="57">
        <v>618.04441999999995</v>
      </c>
      <c r="M438" s="57">
        <v>618.04441999999995</v>
      </c>
      <c r="N438" s="57">
        <v>618.04441999999995</v>
      </c>
      <c r="O438" s="57">
        <v>618.04441999999995</v>
      </c>
      <c r="P438" s="57">
        <v>618.04441999999995</v>
      </c>
      <c r="Q438" s="57">
        <v>618.04441999999995</v>
      </c>
      <c r="R438" s="57">
        <v>618.04441999999995</v>
      </c>
      <c r="S438" s="57">
        <v>618.04441999999995</v>
      </c>
      <c r="T438" s="57">
        <v>618.04441999999995</v>
      </c>
      <c r="U438" s="57">
        <v>618.04441999999995</v>
      </c>
      <c r="V438" s="57">
        <v>618.04441999999995</v>
      </c>
      <c r="W438" s="57">
        <v>618.04441999999995</v>
      </c>
      <c r="X438" s="57">
        <v>618.04441999999995</v>
      </c>
      <c r="Y438" s="57">
        <v>618.04441999999995</v>
      </c>
      <c r="Z438" s="57">
        <v>618.04441999999995</v>
      </c>
      <c r="AA438" s="57">
        <v>618.04441999999995</v>
      </c>
      <c r="AB438" s="57">
        <v>618.04441999999995</v>
      </c>
      <c r="AC438" s="57">
        <v>618.04441999999995</v>
      </c>
      <c r="AD438" s="57">
        <v>618.04441999999995</v>
      </c>
      <c r="AE438" s="57">
        <v>618.04441999999995</v>
      </c>
      <c r="AF438" s="57">
        <v>618.04441999999995</v>
      </c>
      <c r="AG438" s="57">
        <v>618.04441999999995</v>
      </c>
      <c r="AH438" s="57">
        <v>618.04441999999995</v>
      </c>
      <c r="AI438" s="57">
        <v>618.04441999999995</v>
      </c>
      <c r="AJ438" s="57">
        <v>618.04441999999995</v>
      </c>
      <c r="AK438" s="57">
        <v>618.04441999999995</v>
      </c>
      <c r="AL438" s="57">
        <v>618.04441999999995</v>
      </c>
      <c r="AM438" s="57">
        <v>618.04441999999995</v>
      </c>
      <c r="AN438" s="57">
        <v>618.04441999999995</v>
      </c>
      <c r="AO438" s="57">
        <v>618.04441999999995</v>
      </c>
      <c r="AP438" s="57">
        <v>618.04441999999995</v>
      </c>
      <c r="AQ438" s="57">
        <v>618.04441999999995</v>
      </c>
      <c r="AR438" s="57">
        <v>618.04441999999995</v>
      </c>
      <c r="AS438" s="57">
        <v>618.04441999999995</v>
      </c>
      <c r="AT438" s="57">
        <v>618.04441999999995</v>
      </c>
    </row>
    <row r="439" spans="1:46" x14ac:dyDescent="0.25">
      <c r="A439" s="65">
        <v>2021</v>
      </c>
      <c r="B439" s="65">
        <v>12</v>
      </c>
      <c r="C439" s="75">
        <v>19</v>
      </c>
      <c r="D439" s="64">
        <v>6</v>
      </c>
      <c r="E439" s="5">
        <v>618.04441999999995</v>
      </c>
      <c r="F439" s="57">
        <v>618.04441999999995</v>
      </c>
      <c r="G439" s="57">
        <v>618.04441999999995</v>
      </c>
      <c r="H439" s="57">
        <v>618.04441999999995</v>
      </c>
      <c r="I439" s="57">
        <v>618.04441999999995</v>
      </c>
      <c r="J439" s="57">
        <v>618.04441999999995</v>
      </c>
      <c r="K439" s="57">
        <v>618.04441999999995</v>
      </c>
      <c r="L439" s="57">
        <v>618.04441999999995</v>
      </c>
      <c r="M439" s="57">
        <v>618.04441999999995</v>
      </c>
      <c r="N439" s="57">
        <v>618.04441999999995</v>
      </c>
      <c r="O439" s="57">
        <v>618.04441999999995</v>
      </c>
      <c r="P439" s="57">
        <v>618.04441999999995</v>
      </c>
      <c r="Q439" s="57">
        <v>618.04441999999995</v>
      </c>
      <c r="R439" s="57">
        <v>618.04441999999995</v>
      </c>
      <c r="S439" s="57">
        <v>618.04441999999995</v>
      </c>
      <c r="T439" s="57">
        <v>618.04441999999995</v>
      </c>
      <c r="U439" s="57">
        <v>618.04441999999995</v>
      </c>
      <c r="V439" s="57">
        <v>618.04441999999995</v>
      </c>
      <c r="W439" s="57">
        <v>618.04441999999995</v>
      </c>
      <c r="X439" s="57">
        <v>618.04441999999995</v>
      </c>
      <c r="Y439" s="57">
        <v>618.04441999999995</v>
      </c>
      <c r="Z439" s="57">
        <v>618.04441999999995</v>
      </c>
      <c r="AA439" s="57">
        <v>618.04441999999995</v>
      </c>
      <c r="AB439" s="57">
        <v>618.04441999999995</v>
      </c>
      <c r="AC439" s="57">
        <v>618.04441999999995</v>
      </c>
      <c r="AD439" s="57">
        <v>618.04441999999995</v>
      </c>
      <c r="AE439" s="57">
        <v>618.04441999999995</v>
      </c>
      <c r="AF439" s="57">
        <v>618.04441999999995</v>
      </c>
      <c r="AG439" s="57">
        <v>618.04441999999995</v>
      </c>
      <c r="AH439" s="57">
        <v>618.04441999999995</v>
      </c>
      <c r="AI439" s="57">
        <v>618.04441999999995</v>
      </c>
      <c r="AJ439" s="57">
        <v>618.04441999999995</v>
      </c>
      <c r="AK439" s="57">
        <v>618.04441999999995</v>
      </c>
      <c r="AL439" s="57">
        <v>618.04441999999995</v>
      </c>
      <c r="AM439" s="57">
        <v>618.04441999999995</v>
      </c>
      <c r="AN439" s="57">
        <v>618.04441999999995</v>
      </c>
      <c r="AO439" s="57">
        <v>618.04441999999995</v>
      </c>
      <c r="AP439" s="57">
        <v>618.04441999999995</v>
      </c>
      <c r="AQ439" s="57">
        <v>618.04441999999995</v>
      </c>
      <c r="AR439" s="57">
        <v>618.04441999999995</v>
      </c>
      <c r="AS439" s="57">
        <v>618.04441999999995</v>
      </c>
      <c r="AT439" s="57">
        <v>618.04441999999995</v>
      </c>
    </row>
    <row r="440" spans="1:46" x14ac:dyDescent="0.25">
      <c r="A440" s="65">
        <v>2021</v>
      </c>
      <c r="B440" s="65">
        <v>12</v>
      </c>
      <c r="C440" s="75">
        <v>19</v>
      </c>
      <c r="D440" s="64">
        <v>7</v>
      </c>
      <c r="E440" s="5">
        <v>618.04441999999995</v>
      </c>
      <c r="F440" s="57">
        <v>618.04441999999995</v>
      </c>
      <c r="G440" s="57">
        <v>618.04441999999995</v>
      </c>
      <c r="H440" s="57">
        <v>618.04441999999995</v>
      </c>
      <c r="I440" s="57">
        <v>618.04441999999995</v>
      </c>
      <c r="J440" s="57">
        <v>618.04441999999995</v>
      </c>
      <c r="K440" s="57">
        <v>618.04441999999995</v>
      </c>
      <c r="L440" s="57">
        <v>618.04441999999995</v>
      </c>
      <c r="M440" s="57">
        <v>618.04441999999995</v>
      </c>
      <c r="N440" s="57">
        <v>618.04441999999995</v>
      </c>
      <c r="O440" s="57">
        <v>618.04441999999995</v>
      </c>
      <c r="P440" s="57">
        <v>618.04441999999995</v>
      </c>
      <c r="Q440" s="57">
        <v>618.04441999999995</v>
      </c>
      <c r="R440" s="57">
        <v>618.04441999999995</v>
      </c>
      <c r="S440" s="57">
        <v>618.04441999999995</v>
      </c>
      <c r="T440" s="57">
        <v>618.04441999999995</v>
      </c>
      <c r="U440" s="57">
        <v>618.04441999999995</v>
      </c>
      <c r="V440" s="57">
        <v>618.04441999999995</v>
      </c>
      <c r="W440" s="57">
        <v>618.04441999999995</v>
      </c>
      <c r="X440" s="57">
        <v>618.04441999999995</v>
      </c>
      <c r="Y440" s="57">
        <v>618.04441999999995</v>
      </c>
      <c r="Z440" s="57">
        <v>618.04441999999995</v>
      </c>
      <c r="AA440" s="57">
        <v>618.04441999999995</v>
      </c>
      <c r="AB440" s="57">
        <v>618.04441999999995</v>
      </c>
      <c r="AC440" s="57">
        <v>618.04441999999995</v>
      </c>
      <c r="AD440" s="57">
        <v>618.04441999999995</v>
      </c>
      <c r="AE440" s="57">
        <v>618.04441999999995</v>
      </c>
      <c r="AF440" s="57">
        <v>618.04441999999995</v>
      </c>
      <c r="AG440" s="57">
        <v>618.04441999999995</v>
      </c>
      <c r="AH440" s="57">
        <v>618.04441999999995</v>
      </c>
      <c r="AI440" s="57">
        <v>618.04441999999995</v>
      </c>
      <c r="AJ440" s="57">
        <v>618.04441999999995</v>
      </c>
      <c r="AK440" s="57">
        <v>618.04441999999995</v>
      </c>
      <c r="AL440" s="57">
        <v>618.04441999999995</v>
      </c>
      <c r="AM440" s="57">
        <v>618.04441999999995</v>
      </c>
      <c r="AN440" s="57">
        <v>618.04441999999995</v>
      </c>
      <c r="AO440" s="57">
        <v>618.04441999999995</v>
      </c>
      <c r="AP440" s="57">
        <v>618.04441999999995</v>
      </c>
      <c r="AQ440" s="57">
        <v>618.04441999999995</v>
      </c>
      <c r="AR440" s="57">
        <v>618.04441999999995</v>
      </c>
      <c r="AS440" s="57">
        <v>618.04441999999995</v>
      </c>
      <c r="AT440" s="57">
        <v>618.04441999999995</v>
      </c>
    </row>
    <row r="441" spans="1:46" x14ac:dyDescent="0.25">
      <c r="A441" s="65">
        <v>2021</v>
      </c>
      <c r="B441" s="65">
        <v>12</v>
      </c>
      <c r="C441" s="75">
        <v>19</v>
      </c>
      <c r="D441" s="64">
        <v>8</v>
      </c>
      <c r="E441" s="5">
        <v>618.04441999999995</v>
      </c>
      <c r="F441" s="57">
        <v>618.04441999999995</v>
      </c>
      <c r="G441" s="57">
        <v>618.04441999999995</v>
      </c>
      <c r="H441" s="57">
        <v>618.04441999999995</v>
      </c>
      <c r="I441" s="57">
        <v>618.04441999999995</v>
      </c>
      <c r="J441" s="57">
        <v>618.04441999999995</v>
      </c>
      <c r="K441" s="57">
        <v>618.04441999999995</v>
      </c>
      <c r="L441" s="57">
        <v>618.04441999999995</v>
      </c>
      <c r="M441" s="57">
        <v>618.04441999999995</v>
      </c>
      <c r="N441" s="57">
        <v>618.04441999999995</v>
      </c>
      <c r="O441" s="57">
        <v>618.04441999999995</v>
      </c>
      <c r="P441" s="57">
        <v>618.04441999999995</v>
      </c>
      <c r="Q441" s="57">
        <v>618.04441999999995</v>
      </c>
      <c r="R441" s="57">
        <v>618.04441999999995</v>
      </c>
      <c r="S441" s="57">
        <v>618.04441999999995</v>
      </c>
      <c r="T441" s="57">
        <v>618.04441999999995</v>
      </c>
      <c r="U441" s="57">
        <v>618.04441999999995</v>
      </c>
      <c r="V441" s="57">
        <v>618.04441999999995</v>
      </c>
      <c r="W441" s="57">
        <v>618.04441999999995</v>
      </c>
      <c r="X441" s="57">
        <v>618.04441999999995</v>
      </c>
      <c r="Y441" s="57">
        <v>618.04441999999995</v>
      </c>
      <c r="Z441" s="57">
        <v>618.04441999999995</v>
      </c>
      <c r="AA441" s="57">
        <v>618.04441999999995</v>
      </c>
      <c r="AB441" s="57">
        <v>618.04441999999995</v>
      </c>
      <c r="AC441" s="57">
        <v>618.04441999999995</v>
      </c>
      <c r="AD441" s="57">
        <v>618.04441999999995</v>
      </c>
      <c r="AE441" s="57">
        <v>618.04441999999995</v>
      </c>
      <c r="AF441" s="57">
        <v>618.04441999999995</v>
      </c>
      <c r="AG441" s="57">
        <v>618.04441999999995</v>
      </c>
      <c r="AH441" s="57">
        <v>618.04441999999995</v>
      </c>
      <c r="AI441" s="57">
        <v>618.04441999999995</v>
      </c>
      <c r="AJ441" s="57">
        <v>618.04441999999995</v>
      </c>
      <c r="AK441" s="57">
        <v>618.04441999999995</v>
      </c>
      <c r="AL441" s="57">
        <v>618.04441999999995</v>
      </c>
      <c r="AM441" s="57">
        <v>618.04441999999995</v>
      </c>
      <c r="AN441" s="57">
        <v>618.04441999999995</v>
      </c>
      <c r="AO441" s="57">
        <v>618.04441999999995</v>
      </c>
      <c r="AP441" s="57">
        <v>618.04441999999995</v>
      </c>
      <c r="AQ441" s="57">
        <v>618.04441999999995</v>
      </c>
      <c r="AR441" s="57">
        <v>618.04441999999995</v>
      </c>
      <c r="AS441" s="57">
        <v>618.04441999999995</v>
      </c>
      <c r="AT441" s="57">
        <v>618.04441999999995</v>
      </c>
    </row>
    <row r="442" spans="1:46" x14ac:dyDescent="0.25">
      <c r="A442" s="65">
        <v>2021</v>
      </c>
      <c r="B442" s="65">
        <v>12</v>
      </c>
      <c r="C442" s="75">
        <v>19</v>
      </c>
      <c r="D442" s="64">
        <v>9</v>
      </c>
      <c r="E442" s="5">
        <v>618.04441999999995</v>
      </c>
      <c r="F442" s="57">
        <v>618.04441999999995</v>
      </c>
      <c r="G442" s="57">
        <v>618.04441999999995</v>
      </c>
      <c r="H442" s="57">
        <v>618.04441999999995</v>
      </c>
      <c r="I442" s="57">
        <v>618.04441999999995</v>
      </c>
      <c r="J442" s="57">
        <v>618.04441999999995</v>
      </c>
      <c r="K442" s="57">
        <v>618.04441999999995</v>
      </c>
      <c r="L442" s="57">
        <v>618.04441999999995</v>
      </c>
      <c r="M442" s="57">
        <v>618.04441999999995</v>
      </c>
      <c r="N442" s="57">
        <v>618.04441999999995</v>
      </c>
      <c r="O442" s="57">
        <v>618.04441999999995</v>
      </c>
      <c r="P442" s="57">
        <v>618.04441999999995</v>
      </c>
      <c r="Q442" s="57">
        <v>618.04441999999995</v>
      </c>
      <c r="R442" s="57">
        <v>618.04441999999995</v>
      </c>
      <c r="S442" s="57">
        <v>618.04441999999995</v>
      </c>
      <c r="T442" s="57">
        <v>618.04441999999995</v>
      </c>
      <c r="U442" s="57">
        <v>618.04441999999995</v>
      </c>
      <c r="V442" s="57">
        <v>618.04441999999995</v>
      </c>
      <c r="W442" s="57">
        <v>618.04441999999995</v>
      </c>
      <c r="X442" s="57">
        <v>618.04441999999995</v>
      </c>
      <c r="Y442" s="57">
        <v>618.04441999999995</v>
      </c>
      <c r="Z442" s="57">
        <v>618.04441999999995</v>
      </c>
      <c r="AA442" s="57">
        <v>618.04441999999995</v>
      </c>
      <c r="AB442" s="57">
        <v>618.04441999999995</v>
      </c>
      <c r="AC442" s="57">
        <v>618.04441999999995</v>
      </c>
      <c r="AD442" s="57">
        <v>618.04441999999995</v>
      </c>
      <c r="AE442" s="57">
        <v>618.04441999999995</v>
      </c>
      <c r="AF442" s="57">
        <v>618.04441999999995</v>
      </c>
      <c r="AG442" s="57">
        <v>618.04441999999995</v>
      </c>
      <c r="AH442" s="57">
        <v>618.04441999999995</v>
      </c>
      <c r="AI442" s="57">
        <v>618.04441999999995</v>
      </c>
      <c r="AJ442" s="57">
        <v>618.04441999999995</v>
      </c>
      <c r="AK442" s="57">
        <v>618.04441999999995</v>
      </c>
      <c r="AL442" s="57">
        <v>618.04441999999995</v>
      </c>
      <c r="AM442" s="57">
        <v>618.04441999999995</v>
      </c>
      <c r="AN442" s="57">
        <v>618.04441999999995</v>
      </c>
      <c r="AO442" s="57">
        <v>618.04441999999995</v>
      </c>
      <c r="AP442" s="57">
        <v>618.04441999999995</v>
      </c>
      <c r="AQ442" s="57">
        <v>618.04441999999995</v>
      </c>
      <c r="AR442" s="57">
        <v>618.04441999999995</v>
      </c>
      <c r="AS442" s="57">
        <v>618.04441999999995</v>
      </c>
      <c r="AT442" s="57">
        <v>618.04441999999995</v>
      </c>
    </row>
    <row r="443" spans="1:46" x14ac:dyDescent="0.25">
      <c r="A443" s="65">
        <v>2021</v>
      </c>
      <c r="B443" s="65">
        <v>12</v>
      </c>
      <c r="C443" s="75">
        <v>19</v>
      </c>
      <c r="D443" s="64">
        <v>10</v>
      </c>
      <c r="E443" s="5">
        <v>618.04441999999995</v>
      </c>
      <c r="F443" s="57">
        <v>618.04441999999995</v>
      </c>
      <c r="G443" s="57">
        <v>618.04441999999995</v>
      </c>
      <c r="H443" s="57">
        <v>618.04441999999995</v>
      </c>
      <c r="I443" s="57">
        <v>618.04441999999995</v>
      </c>
      <c r="J443" s="57">
        <v>618.04441999999995</v>
      </c>
      <c r="K443" s="57">
        <v>618.04441999999995</v>
      </c>
      <c r="L443" s="57">
        <v>618.04441999999995</v>
      </c>
      <c r="M443" s="57">
        <v>618.04441999999995</v>
      </c>
      <c r="N443" s="57">
        <v>618.04441999999995</v>
      </c>
      <c r="O443" s="57">
        <v>618.04441999999995</v>
      </c>
      <c r="P443" s="57">
        <v>618.04441999999995</v>
      </c>
      <c r="Q443" s="57">
        <v>618.04441999999995</v>
      </c>
      <c r="R443" s="57">
        <v>618.04441999999995</v>
      </c>
      <c r="S443" s="57">
        <v>618.04441999999995</v>
      </c>
      <c r="T443" s="57">
        <v>618.04441999999995</v>
      </c>
      <c r="U443" s="57">
        <v>618.04441999999995</v>
      </c>
      <c r="V443" s="57">
        <v>618.04441999999995</v>
      </c>
      <c r="W443" s="57">
        <v>618.04441999999995</v>
      </c>
      <c r="X443" s="57">
        <v>618.04441999999995</v>
      </c>
      <c r="Y443" s="57">
        <v>618.04441999999995</v>
      </c>
      <c r="Z443" s="57">
        <v>618.04441999999995</v>
      </c>
      <c r="AA443" s="57">
        <v>618.04441999999995</v>
      </c>
      <c r="AB443" s="57">
        <v>618.04441999999995</v>
      </c>
      <c r="AC443" s="57">
        <v>618.04441999999995</v>
      </c>
      <c r="AD443" s="57">
        <v>618.04441999999995</v>
      </c>
      <c r="AE443" s="57">
        <v>618.04441999999995</v>
      </c>
      <c r="AF443" s="57">
        <v>618.04441999999995</v>
      </c>
      <c r="AG443" s="57">
        <v>618.04441999999995</v>
      </c>
      <c r="AH443" s="57">
        <v>618.04441999999995</v>
      </c>
      <c r="AI443" s="57">
        <v>618.04441999999995</v>
      </c>
      <c r="AJ443" s="57">
        <v>618.04441999999995</v>
      </c>
      <c r="AK443" s="57">
        <v>618.04441999999995</v>
      </c>
      <c r="AL443" s="57">
        <v>618.04441999999995</v>
      </c>
      <c r="AM443" s="57">
        <v>618.04441999999995</v>
      </c>
      <c r="AN443" s="57">
        <v>618.04441999999995</v>
      </c>
      <c r="AO443" s="57">
        <v>618.04441999999995</v>
      </c>
      <c r="AP443" s="57">
        <v>618.04441999999995</v>
      </c>
      <c r="AQ443" s="57">
        <v>618.04441999999995</v>
      </c>
      <c r="AR443" s="57">
        <v>618.04441999999995</v>
      </c>
      <c r="AS443" s="57">
        <v>618.04441999999995</v>
      </c>
      <c r="AT443" s="57">
        <v>618.04441999999995</v>
      </c>
    </row>
    <row r="444" spans="1:46" x14ac:dyDescent="0.25">
      <c r="A444" s="65">
        <v>2021</v>
      </c>
      <c r="B444" s="65">
        <v>12</v>
      </c>
      <c r="C444" s="75">
        <v>19</v>
      </c>
      <c r="D444" s="64">
        <v>11</v>
      </c>
      <c r="E444" s="5">
        <v>618.04441999999995</v>
      </c>
      <c r="F444" s="57">
        <v>618.04441999999995</v>
      </c>
      <c r="G444" s="57">
        <v>618.04441999999995</v>
      </c>
      <c r="H444" s="57">
        <v>618.04441999999995</v>
      </c>
      <c r="I444" s="57">
        <v>618.04441999999995</v>
      </c>
      <c r="J444" s="57">
        <v>618.04441999999995</v>
      </c>
      <c r="K444" s="57">
        <v>618.04441999999995</v>
      </c>
      <c r="L444" s="57">
        <v>618.04441999999995</v>
      </c>
      <c r="M444" s="57">
        <v>618.04441999999995</v>
      </c>
      <c r="N444" s="57">
        <v>618.04441999999995</v>
      </c>
      <c r="O444" s="57">
        <v>618.04441999999995</v>
      </c>
      <c r="P444" s="57">
        <v>618.04441999999995</v>
      </c>
      <c r="Q444" s="57">
        <v>618.04441999999995</v>
      </c>
      <c r="R444" s="57">
        <v>618.04441999999995</v>
      </c>
      <c r="S444" s="57">
        <v>618.04441999999995</v>
      </c>
      <c r="T444" s="57">
        <v>618.04441999999995</v>
      </c>
      <c r="U444" s="57">
        <v>618.04441999999995</v>
      </c>
      <c r="V444" s="57">
        <v>618.04441999999995</v>
      </c>
      <c r="W444" s="57">
        <v>618.04441999999995</v>
      </c>
      <c r="X444" s="57">
        <v>618.04441999999995</v>
      </c>
      <c r="Y444" s="57">
        <v>618.04441999999995</v>
      </c>
      <c r="Z444" s="57">
        <v>618.04441999999995</v>
      </c>
      <c r="AA444" s="57">
        <v>618.04441999999995</v>
      </c>
      <c r="AB444" s="57">
        <v>618.04441999999995</v>
      </c>
      <c r="AC444" s="57">
        <v>618.04441999999995</v>
      </c>
      <c r="AD444" s="57">
        <v>618.04441999999995</v>
      </c>
      <c r="AE444" s="57">
        <v>618.04441999999995</v>
      </c>
      <c r="AF444" s="57">
        <v>618.04441999999995</v>
      </c>
      <c r="AG444" s="57">
        <v>618.04441999999995</v>
      </c>
      <c r="AH444" s="57">
        <v>618.04441999999995</v>
      </c>
      <c r="AI444" s="57">
        <v>618.04441999999995</v>
      </c>
      <c r="AJ444" s="57">
        <v>618.04441999999995</v>
      </c>
      <c r="AK444" s="57">
        <v>618.04441999999995</v>
      </c>
      <c r="AL444" s="57">
        <v>618.04441999999995</v>
      </c>
      <c r="AM444" s="57">
        <v>618.04441999999995</v>
      </c>
      <c r="AN444" s="57">
        <v>618.04441999999995</v>
      </c>
      <c r="AO444" s="57">
        <v>618.04441999999995</v>
      </c>
      <c r="AP444" s="57">
        <v>618.04441999999995</v>
      </c>
      <c r="AQ444" s="57">
        <v>618.04441999999995</v>
      </c>
      <c r="AR444" s="57">
        <v>618.04441999999995</v>
      </c>
      <c r="AS444" s="57">
        <v>618.04441999999995</v>
      </c>
      <c r="AT444" s="57">
        <v>618.04441999999995</v>
      </c>
    </row>
    <row r="445" spans="1:46" x14ac:dyDescent="0.25">
      <c r="A445" s="65">
        <v>2021</v>
      </c>
      <c r="B445" s="65">
        <v>12</v>
      </c>
      <c r="C445" s="75">
        <v>19</v>
      </c>
      <c r="D445" s="64">
        <v>12</v>
      </c>
      <c r="E445" s="5">
        <v>618.04441999999995</v>
      </c>
      <c r="F445" s="57">
        <v>618.04441999999995</v>
      </c>
      <c r="G445" s="57">
        <v>618.04441999999995</v>
      </c>
      <c r="H445" s="57">
        <v>618.04441999999995</v>
      </c>
      <c r="I445" s="57">
        <v>618.04441999999995</v>
      </c>
      <c r="J445" s="57">
        <v>618.04441999999995</v>
      </c>
      <c r="K445" s="57">
        <v>618.04441999999995</v>
      </c>
      <c r="L445" s="57">
        <v>618.04441999999995</v>
      </c>
      <c r="M445" s="57">
        <v>618.04441999999995</v>
      </c>
      <c r="N445" s="57">
        <v>618.04441999999995</v>
      </c>
      <c r="O445" s="57">
        <v>618.04441999999995</v>
      </c>
      <c r="P445" s="57">
        <v>618.04441999999995</v>
      </c>
      <c r="Q445" s="57">
        <v>618.04441999999995</v>
      </c>
      <c r="R445" s="57">
        <v>618.04441999999995</v>
      </c>
      <c r="S445" s="57">
        <v>618.04441999999995</v>
      </c>
      <c r="T445" s="57">
        <v>618.04441999999995</v>
      </c>
      <c r="U445" s="57">
        <v>618.04441999999995</v>
      </c>
      <c r="V445" s="57">
        <v>618.04441999999995</v>
      </c>
      <c r="W445" s="57">
        <v>618.04441999999995</v>
      </c>
      <c r="X445" s="57">
        <v>618.04441999999995</v>
      </c>
      <c r="Y445" s="57">
        <v>618.04441999999995</v>
      </c>
      <c r="Z445" s="57">
        <v>618.04441999999995</v>
      </c>
      <c r="AA445" s="57">
        <v>618.04441999999995</v>
      </c>
      <c r="AB445" s="57">
        <v>618.04441999999995</v>
      </c>
      <c r="AC445" s="57">
        <v>618.04441999999995</v>
      </c>
      <c r="AD445" s="57">
        <v>618.04441999999995</v>
      </c>
      <c r="AE445" s="57">
        <v>618.04441999999995</v>
      </c>
      <c r="AF445" s="57">
        <v>618.04441999999995</v>
      </c>
      <c r="AG445" s="57">
        <v>618.04441999999995</v>
      </c>
      <c r="AH445" s="57">
        <v>618.04441999999995</v>
      </c>
      <c r="AI445" s="57">
        <v>618.04441999999995</v>
      </c>
      <c r="AJ445" s="57">
        <v>618.04441999999995</v>
      </c>
      <c r="AK445" s="57">
        <v>618.04441999999995</v>
      </c>
      <c r="AL445" s="57">
        <v>618.04441999999995</v>
      </c>
      <c r="AM445" s="57">
        <v>618.04441999999995</v>
      </c>
      <c r="AN445" s="57">
        <v>618.04441999999995</v>
      </c>
      <c r="AO445" s="57">
        <v>618.04441999999995</v>
      </c>
      <c r="AP445" s="57">
        <v>618.04441999999995</v>
      </c>
      <c r="AQ445" s="57">
        <v>618.04441999999995</v>
      </c>
      <c r="AR445" s="57">
        <v>618.04441999999995</v>
      </c>
      <c r="AS445" s="57">
        <v>618.04441999999995</v>
      </c>
      <c r="AT445" s="57">
        <v>618.04441999999995</v>
      </c>
    </row>
    <row r="446" spans="1:46" x14ac:dyDescent="0.25">
      <c r="A446" s="65">
        <v>2021</v>
      </c>
      <c r="B446" s="65">
        <v>12</v>
      </c>
      <c r="C446" s="75">
        <v>19</v>
      </c>
      <c r="D446" s="64">
        <v>13</v>
      </c>
      <c r="E446" s="5">
        <v>618.04441999999995</v>
      </c>
      <c r="F446" s="57">
        <v>618.04441999999995</v>
      </c>
      <c r="G446" s="57">
        <v>618.04441999999995</v>
      </c>
      <c r="H446" s="57">
        <v>618.04441999999995</v>
      </c>
      <c r="I446" s="57">
        <v>618.04441999999995</v>
      </c>
      <c r="J446" s="57">
        <v>618.04441999999995</v>
      </c>
      <c r="K446" s="57">
        <v>618.04441999999995</v>
      </c>
      <c r="L446" s="57">
        <v>618.04441999999995</v>
      </c>
      <c r="M446" s="57">
        <v>618.04441999999995</v>
      </c>
      <c r="N446" s="57">
        <v>618.04441999999995</v>
      </c>
      <c r="O446" s="57">
        <v>618.04441999999995</v>
      </c>
      <c r="P446" s="57">
        <v>618.04441999999995</v>
      </c>
      <c r="Q446" s="57">
        <v>618.04441999999995</v>
      </c>
      <c r="R446" s="57">
        <v>618.04441999999995</v>
      </c>
      <c r="S446" s="57">
        <v>618.04441999999995</v>
      </c>
      <c r="T446" s="57">
        <v>618.04441999999995</v>
      </c>
      <c r="U446" s="57">
        <v>618.04441999999995</v>
      </c>
      <c r="V446" s="57">
        <v>618.04441999999995</v>
      </c>
      <c r="W446" s="57">
        <v>618.04441999999995</v>
      </c>
      <c r="X446" s="57">
        <v>618.04441999999995</v>
      </c>
      <c r="Y446" s="57">
        <v>618.04441999999995</v>
      </c>
      <c r="Z446" s="57">
        <v>618.04441999999995</v>
      </c>
      <c r="AA446" s="57">
        <v>618.04441999999995</v>
      </c>
      <c r="AB446" s="57">
        <v>618.04441999999995</v>
      </c>
      <c r="AC446" s="57">
        <v>618.04441999999995</v>
      </c>
      <c r="AD446" s="57">
        <v>618.04441999999995</v>
      </c>
      <c r="AE446" s="57">
        <v>618.04441999999995</v>
      </c>
      <c r="AF446" s="57">
        <v>618.04441999999995</v>
      </c>
      <c r="AG446" s="57">
        <v>618.04441999999995</v>
      </c>
      <c r="AH446" s="57">
        <v>618.04441999999995</v>
      </c>
      <c r="AI446" s="57">
        <v>618.04441999999995</v>
      </c>
      <c r="AJ446" s="57">
        <v>618.04441999999995</v>
      </c>
      <c r="AK446" s="57">
        <v>618.04441999999995</v>
      </c>
      <c r="AL446" s="57">
        <v>618.04441999999995</v>
      </c>
      <c r="AM446" s="57">
        <v>618.04441999999995</v>
      </c>
      <c r="AN446" s="57">
        <v>618.04441999999995</v>
      </c>
      <c r="AO446" s="57">
        <v>618.04441999999995</v>
      </c>
      <c r="AP446" s="57">
        <v>618.04441999999995</v>
      </c>
      <c r="AQ446" s="57">
        <v>618.04441999999995</v>
      </c>
      <c r="AR446" s="57">
        <v>618.04441999999995</v>
      </c>
      <c r="AS446" s="57">
        <v>618.04441999999995</v>
      </c>
      <c r="AT446" s="57">
        <v>618.04441999999995</v>
      </c>
    </row>
    <row r="447" spans="1:46" x14ac:dyDescent="0.25">
      <c r="A447" s="65">
        <v>2021</v>
      </c>
      <c r="B447" s="65">
        <v>12</v>
      </c>
      <c r="C447" s="75">
        <v>19</v>
      </c>
      <c r="D447" s="64">
        <v>14</v>
      </c>
      <c r="E447" s="5">
        <v>618.04441999999995</v>
      </c>
      <c r="F447" s="57">
        <v>618.04441999999995</v>
      </c>
      <c r="G447" s="57">
        <v>618.04441999999995</v>
      </c>
      <c r="H447" s="57">
        <v>618.04441999999995</v>
      </c>
      <c r="I447" s="57">
        <v>618.04441999999995</v>
      </c>
      <c r="J447" s="57">
        <v>618.04441999999995</v>
      </c>
      <c r="K447" s="57">
        <v>618.04441999999995</v>
      </c>
      <c r="L447" s="57">
        <v>618.04441999999995</v>
      </c>
      <c r="M447" s="57">
        <v>618.04441999999995</v>
      </c>
      <c r="N447" s="57">
        <v>618.04441999999995</v>
      </c>
      <c r="O447" s="57">
        <v>618.04441999999995</v>
      </c>
      <c r="P447" s="57">
        <v>618.04441999999995</v>
      </c>
      <c r="Q447" s="57">
        <v>618.04441999999995</v>
      </c>
      <c r="R447" s="57">
        <v>618.04441999999995</v>
      </c>
      <c r="S447" s="57">
        <v>618.04441999999995</v>
      </c>
      <c r="T447" s="57">
        <v>618.04441999999995</v>
      </c>
      <c r="U447" s="57">
        <v>618.04441999999995</v>
      </c>
      <c r="V447" s="57">
        <v>618.04441999999995</v>
      </c>
      <c r="W447" s="57">
        <v>618.04441999999995</v>
      </c>
      <c r="X447" s="57">
        <v>618.04441999999995</v>
      </c>
      <c r="Y447" s="57">
        <v>618.04441999999995</v>
      </c>
      <c r="Z447" s="57">
        <v>618.04441999999995</v>
      </c>
      <c r="AA447" s="57">
        <v>618.04441999999995</v>
      </c>
      <c r="AB447" s="57">
        <v>618.04441999999995</v>
      </c>
      <c r="AC447" s="57">
        <v>618.04441999999995</v>
      </c>
      <c r="AD447" s="57">
        <v>618.04441999999995</v>
      </c>
      <c r="AE447" s="57">
        <v>618.04441999999995</v>
      </c>
      <c r="AF447" s="57">
        <v>618.04441999999995</v>
      </c>
      <c r="AG447" s="57">
        <v>618.04441999999995</v>
      </c>
      <c r="AH447" s="57">
        <v>618.04441999999995</v>
      </c>
      <c r="AI447" s="57">
        <v>618.04441999999995</v>
      </c>
      <c r="AJ447" s="57">
        <v>618.04441999999995</v>
      </c>
      <c r="AK447" s="57">
        <v>618.04441999999995</v>
      </c>
      <c r="AL447" s="57">
        <v>618.04441999999995</v>
      </c>
      <c r="AM447" s="57">
        <v>618.04441999999995</v>
      </c>
      <c r="AN447" s="57">
        <v>618.04441999999995</v>
      </c>
      <c r="AO447" s="57">
        <v>618.04441999999995</v>
      </c>
      <c r="AP447" s="57">
        <v>618.04441999999995</v>
      </c>
      <c r="AQ447" s="57">
        <v>618.04441999999995</v>
      </c>
      <c r="AR447" s="57">
        <v>618.04441999999995</v>
      </c>
      <c r="AS447" s="57">
        <v>618.04441999999995</v>
      </c>
      <c r="AT447" s="57">
        <v>618.04441999999995</v>
      </c>
    </row>
    <row r="448" spans="1:46" x14ac:dyDescent="0.25">
      <c r="A448" s="65">
        <v>2021</v>
      </c>
      <c r="B448" s="65">
        <v>12</v>
      </c>
      <c r="C448" s="75">
        <v>19</v>
      </c>
      <c r="D448" s="64">
        <v>15</v>
      </c>
      <c r="E448" s="5">
        <v>618.04441999999995</v>
      </c>
      <c r="F448" s="57">
        <v>618.04441999999995</v>
      </c>
      <c r="G448" s="57">
        <v>618.04441999999995</v>
      </c>
      <c r="H448" s="57">
        <v>618.04441999999995</v>
      </c>
      <c r="I448" s="57">
        <v>618.04441999999995</v>
      </c>
      <c r="J448" s="57">
        <v>618.04441999999995</v>
      </c>
      <c r="K448" s="57">
        <v>618.04441999999995</v>
      </c>
      <c r="L448" s="57">
        <v>618.04441999999995</v>
      </c>
      <c r="M448" s="57">
        <v>618.04441999999995</v>
      </c>
      <c r="N448" s="57">
        <v>618.04441999999995</v>
      </c>
      <c r="O448" s="57">
        <v>618.04441999999995</v>
      </c>
      <c r="P448" s="57">
        <v>618.04441999999995</v>
      </c>
      <c r="Q448" s="57">
        <v>618.04441999999995</v>
      </c>
      <c r="R448" s="57">
        <v>618.04441999999995</v>
      </c>
      <c r="S448" s="57">
        <v>618.04441999999995</v>
      </c>
      <c r="T448" s="57">
        <v>618.04441999999995</v>
      </c>
      <c r="U448" s="57">
        <v>618.04441999999995</v>
      </c>
      <c r="V448" s="57">
        <v>618.04441999999995</v>
      </c>
      <c r="W448" s="57">
        <v>618.04441999999995</v>
      </c>
      <c r="X448" s="57">
        <v>618.04441999999995</v>
      </c>
      <c r="Y448" s="57">
        <v>618.04441999999995</v>
      </c>
      <c r="Z448" s="57">
        <v>618.04441999999995</v>
      </c>
      <c r="AA448" s="57">
        <v>618.04441999999995</v>
      </c>
      <c r="AB448" s="57">
        <v>618.04441999999995</v>
      </c>
      <c r="AC448" s="57">
        <v>618.04441999999995</v>
      </c>
      <c r="AD448" s="57">
        <v>618.04441999999995</v>
      </c>
      <c r="AE448" s="57">
        <v>618.04441999999995</v>
      </c>
      <c r="AF448" s="57">
        <v>618.04441999999995</v>
      </c>
      <c r="AG448" s="57">
        <v>618.04441999999995</v>
      </c>
      <c r="AH448" s="57">
        <v>618.04441999999995</v>
      </c>
      <c r="AI448" s="57">
        <v>618.04441999999995</v>
      </c>
      <c r="AJ448" s="57">
        <v>618.04441999999995</v>
      </c>
      <c r="AK448" s="57">
        <v>618.04441999999995</v>
      </c>
      <c r="AL448" s="57">
        <v>618.04441999999995</v>
      </c>
      <c r="AM448" s="57">
        <v>618.04441999999995</v>
      </c>
      <c r="AN448" s="57">
        <v>618.04441999999995</v>
      </c>
      <c r="AO448" s="57">
        <v>618.04441999999995</v>
      </c>
      <c r="AP448" s="57">
        <v>618.04441999999995</v>
      </c>
      <c r="AQ448" s="57">
        <v>618.04441999999995</v>
      </c>
      <c r="AR448" s="57">
        <v>618.04441999999995</v>
      </c>
      <c r="AS448" s="57">
        <v>618.04441999999995</v>
      </c>
      <c r="AT448" s="57">
        <v>618.04441999999995</v>
      </c>
    </row>
    <row r="449" spans="1:46" x14ac:dyDescent="0.25">
      <c r="A449" s="65">
        <v>2021</v>
      </c>
      <c r="B449" s="65">
        <v>12</v>
      </c>
      <c r="C449" s="75">
        <v>19</v>
      </c>
      <c r="D449" s="64">
        <v>16</v>
      </c>
      <c r="E449" s="5">
        <v>618.04441999999995</v>
      </c>
      <c r="F449" s="57">
        <v>618.04441999999995</v>
      </c>
      <c r="G449" s="57">
        <v>618.04441999999995</v>
      </c>
      <c r="H449" s="57">
        <v>618.04441999999995</v>
      </c>
      <c r="I449" s="57">
        <v>618.04441999999995</v>
      </c>
      <c r="J449" s="57">
        <v>618.04441999999995</v>
      </c>
      <c r="K449" s="57">
        <v>618.04441999999995</v>
      </c>
      <c r="L449" s="57">
        <v>618.04441999999995</v>
      </c>
      <c r="M449" s="57">
        <v>618.04441999999995</v>
      </c>
      <c r="N449" s="57">
        <v>618.04441999999995</v>
      </c>
      <c r="O449" s="57">
        <v>618.04441999999995</v>
      </c>
      <c r="P449" s="57">
        <v>618.04441999999995</v>
      </c>
      <c r="Q449" s="57">
        <v>618.04441999999995</v>
      </c>
      <c r="R449" s="57">
        <v>618.04441999999995</v>
      </c>
      <c r="S449" s="57">
        <v>618.04441999999995</v>
      </c>
      <c r="T449" s="57">
        <v>618.04441999999995</v>
      </c>
      <c r="U449" s="57">
        <v>618.04441999999995</v>
      </c>
      <c r="V449" s="57">
        <v>618.04441999999995</v>
      </c>
      <c r="W449" s="57">
        <v>618.04441999999995</v>
      </c>
      <c r="X449" s="57">
        <v>618.04441999999995</v>
      </c>
      <c r="Y449" s="57">
        <v>618.04441999999995</v>
      </c>
      <c r="Z449" s="57">
        <v>618.04441999999995</v>
      </c>
      <c r="AA449" s="57">
        <v>618.04441999999995</v>
      </c>
      <c r="AB449" s="57">
        <v>618.04441999999995</v>
      </c>
      <c r="AC449" s="57">
        <v>618.04441999999995</v>
      </c>
      <c r="AD449" s="57">
        <v>618.04441999999995</v>
      </c>
      <c r="AE449" s="57">
        <v>618.04441999999995</v>
      </c>
      <c r="AF449" s="57">
        <v>618.04441999999995</v>
      </c>
      <c r="AG449" s="57">
        <v>618.04441999999995</v>
      </c>
      <c r="AH449" s="57">
        <v>618.04441999999995</v>
      </c>
      <c r="AI449" s="57">
        <v>618.04441999999995</v>
      </c>
      <c r="AJ449" s="57">
        <v>618.04441999999995</v>
      </c>
      <c r="AK449" s="57">
        <v>618.04441999999995</v>
      </c>
      <c r="AL449" s="57">
        <v>618.04441999999995</v>
      </c>
      <c r="AM449" s="57">
        <v>618.04441999999995</v>
      </c>
      <c r="AN449" s="57">
        <v>618.04441999999995</v>
      </c>
      <c r="AO449" s="57">
        <v>618.04441999999995</v>
      </c>
      <c r="AP449" s="57">
        <v>618.04441999999995</v>
      </c>
      <c r="AQ449" s="57">
        <v>618.04441999999995</v>
      </c>
      <c r="AR449" s="57">
        <v>618.04441999999995</v>
      </c>
      <c r="AS449" s="57">
        <v>618.04441999999995</v>
      </c>
      <c r="AT449" s="57">
        <v>618.04441999999995</v>
      </c>
    </row>
    <row r="450" spans="1:46" x14ac:dyDescent="0.25">
      <c r="A450" s="65">
        <v>2021</v>
      </c>
      <c r="B450" s="65">
        <v>12</v>
      </c>
      <c r="C450" s="75">
        <v>19</v>
      </c>
      <c r="D450" s="64">
        <v>17</v>
      </c>
      <c r="E450" s="5">
        <v>618.04441999999995</v>
      </c>
      <c r="F450" s="57">
        <v>618.04441999999995</v>
      </c>
      <c r="G450" s="57">
        <v>618.04441999999995</v>
      </c>
      <c r="H450" s="57">
        <v>618.04441999999995</v>
      </c>
      <c r="I450" s="57">
        <v>618.04441999999995</v>
      </c>
      <c r="J450" s="57">
        <v>618.04441999999995</v>
      </c>
      <c r="K450" s="57">
        <v>618.04441999999995</v>
      </c>
      <c r="L450" s="57">
        <v>618.04441999999995</v>
      </c>
      <c r="M450" s="57">
        <v>618.04441999999995</v>
      </c>
      <c r="N450" s="57">
        <v>618.04441999999995</v>
      </c>
      <c r="O450" s="57">
        <v>618.04441999999995</v>
      </c>
      <c r="P450" s="57">
        <v>618.04441999999995</v>
      </c>
      <c r="Q450" s="57">
        <v>618.04441999999995</v>
      </c>
      <c r="R450" s="57">
        <v>618.04441999999995</v>
      </c>
      <c r="S450" s="57">
        <v>618.04441999999995</v>
      </c>
      <c r="T450" s="57">
        <v>618.04441999999995</v>
      </c>
      <c r="U450" s="57">
        <v>618.04441999999995</v>
      </c>
      <c r="V450" s="57">
        <v>618.04441999999995</v>
      </c>
      <c r="W450" s="57">
        <v>618.04441999999995</v>
      </c>
      <c r="X450" s="57">
        <v>618.04441999999995</v>
      </c>
      <c r="Y450" s="57">
        <v>618.04441999999995</v>
      </c>
      <c r="Z450" s="57">
        <v>618.04441999999995</v>
      </c>
      <c r="AA450" s="57">
        <v>618.04441999999995</v>
      </c>
      <c r="AB450" s="57">
        <v>618.04441999999995</v>
      </c>
      <c r="AC450" s="57">
        <v>618.04441999999995</v>
      </c>
      <c r="AD450" s="57">
        <v>618.04441999999995</v>
      </c>
      <c r="AE450" s="57">
        <v>618.04441999999995</v>
      </c>
      <c r="AF450" s="57">
        <v>618.04441999999995</v>
      </c>
      <c r="AG450" s="57">
        <v>618.04441999999995</v>
      </c>
      <c r="AH450" s="57">
        <v>618.04441999999995</v>
      </c>
      <c r="AI450" s="57">
        <v>618.04441999999995</v>
      </c>
      <c r="AJ450" s="57">
        <v>618.04441999999995</v>
      </c>
      <c r="AK450" s="57">
        <v>618.04441999999995</v>
      </c>
      <c r="AL450" s="57">
        <v>618.04441999999995</v>
      </c>
      <c r="AM450" s="57">
        <v>618.04441999999995</v>
      </c>
      <c r="AN450" s="57">
        <v>618.04441999999995</v>
      </c>
      <c r="AO450" s="57">
        <v>618.04441999999995</v>
      </c>
      <c r="AP450" s="57">
        <v>618.04441999999995</v>
      </c>
      <c r="AQ450" s="57">
        <v>618.04441999999995</v>
      </c>
      <c r="AR450" s="57">
        <v>618.04441999999995</v>
      </c>
      <c r="AS450" s="57">
        <v>618.04441999999995</v>
      </c>
      <c r="AT450" s="57">
        <v>618.04441999999995</v>
      </c>
    </row>
    <row r="451" spans="1:46" x14ac:dyDescent="0.25">
      <c r="A451" s="65">
        <v>2021</v>
      </c>
      <c r="B451" s="65">
        <v>12</v>
      </c>
      <c r="C451" s="75">
        <v>19</v>
      </c>
      <c r="D451" s="64">
        <v>18</v>
      </c>
      <c r="E451" s="5">
        <v>618.04441999999995</v>
      </c>
      <c r="F451" s="57">
        <v>618.04441999999995</v>
      </c>
      <c r="G451" s="57">
        <v>618.04441999999995</v>
      </c>
      <c r="H451" s="57">
        <v>618.04441999999995</v>
      </c>
      <c r="I451" s="57">
        <v>618.04441999999995</v>
      </c>
      <c r="J451" s="57">
        <v>618.04441999999995</v>
      </c>
      <c r="K451" s="57">
        <v>618.04441999999995</v>
      </c>
      <c r="L451" s="57">
        <v>618.04441999999995</v>
      </c>
      <c r="M451" s="57">
        <v>618.04441999999995</v>
      </c>
      <c r="N451" s="57">
        <v>618.04441999999995</v>
      </c>
      <c r="O451" s="57">
        <v>618.04441999999995</v>
      </c>
      <c r="P451" s="57">
        <v>618.04441999999995</v>
      </c>
      <c r="Q451" s="57">
        <v>618.04441999999995</v>
      </c>
      <c r="R451" s="57">
        <v>618.04441999999995</v>
      </c>
      <c r="S451" s="57">
        <v>618.04441999999995</v>
      </c>
      <c r="T451" s="57">
        <v>618.04441999999995</v>
      </c>
      <c r="U451" s="57">
        <v>618.04441999999995</v>
      </c>
      <c r="V451" s="57">
        <v>618.04441999999995</v>
      </c>
      <c r="W451" s="57">
        <v>618.04441999999995</v>
      </c>
      <c r="X451" s="57">
        <v>618.04441999999995</v>
      </c>
      <c r="Y451" s="57">
        <v>618.04441999999995</v>
      </c>
      <c r="Z451" s="57">
        <v>618.04441999999995</v>
      </c>
      <c r="AA451" s="57">
        <v>618.04441999999995</v>
      </c>
      <c r="AB451" s="57">
        <v>618.04441999999995</v>
      </c>
      <c r="AC451" s="57">
        <v>618.04441999999995</v>
      </c>
      <c r="AD451" s="57">
        <v>618.04441999999995</v>
      </c>
      <c r="AE451" s="57">
        <v>618.04441999999995</v>
      </c>
      <c r="AF451" s="57">
        <v>618.04441999999995</v>
      </c>
      <c r="AG451" s="57">
        <v>618.04441999999995</v>
      </c>
      <c r="AH451" s="57">
        <v>618.04441999999995</v>
      </c>
      <c r="AI451" s="57">
        <v>618.04441999999995</v>
      </c>
      <c r="AJ451" s="57">
        <v>618.04441999999995</v>
      </c>
      <c r="AK451" s="57">
        <v>618.04441999999995</v>
      </c>
      <c r="AL451" s="57">
        <v>618.04441999999995</v>
      </c>
      <c r="AM451" s="57">
        <v>618.04441999999995</v>
      </c>
      <c r="AN451" s="57">
        <v>618.04441999999995</v>
      </c>
      <c r="AO451" s="57">
        <v>618.04441999999995</v>
      </c>
      <c r="AP451" s="57">
        <v>618.04441999999995</v>
      </c>
      <c r="AQ451" s="57">
        <v>618.04441999999995</v>
      </c>
      <c r="AR451" s="57">
        <v>618.04441999999995</v>
      </c>
      <c r="AS451" s="57">
        <v>618.04441999999995</v>
      </c>
      <c r="AT451" s="57">
        <v>618.04441999999995</v>
      </c>
    </row>
    <row r="452" spans="1:46" x14ac:dyDescent="0.25">
      <c r="A452" s="65">
        <v>2021</v>
      </c>
      <c r="B452" s="65">
        <v>12</v>
      </c>
      <c r="C452" s="75">
        <v>19</v>
      </c>
      <c r="D452" s="64">
        <v>19</v>
      </c>
      <c r="E452" s="5">
        <v>618.04441999999995</v>
      </c>
      <c r="F452" s="57">
        <v>618.04441999999995</v>
      </c>
      <c r="G452" s="57">
        <v>618.04441999999995</v>
      </c>
      <c r="H452" s="57">
        <v>618.04441999999995</v>
      </c>
      <c r="I452" s="57">
        <v>618.04441999999995</v>
      </c>
      <c r="J452" s="57">
        <v>618.04441999999995</v>
      </c>
      <c r="K452" s="57">
        <v>618.04441999999995</v>
      </c>
      <c r="L452" s="57">
        <v>618.04441999999995</v>
      </c>
      <c r="M452" s="57">
        <v>618.04441999999995</v>
      </c>
      <c r="N452" s="57">
        <v>618.04441999999995</v>
      </c>
      <c r="O452" s="57">
        <v>618.04441999999995</v>
      </c>
      <c r="P452" s="57">
        <v>618.04441999999995</v>
      </c>
      <c r="Q452" s="57">
        <v>618.04441999999995</v>
      </c>
      <c r="R452" s="57">
        <v>618.04441999999995</v>
      </c>
      <c r="S452" s="57">
        <v>618.04441999999995</v>
      </c>
      <c r="T452" s="57">
        <v>618.04441999999995</v>
      </c>
      <c r="U452" s="57">
        <v>618.04441999999995</v>
      </c>
      <c r="V452" s="57">
        <v>618.04441999999995</v>
      </c>
      <c r="W452" s="57">
        <v>618.04441999999995</v>
      </c>
      <c r="X452" s="57">
        <v>618.04441999999995</v>
      </c>
      <c r="Y452" s="57">
        <v>618.04441999999995</v>
      </c>
      <c r="Z452" s="57">
        <v>618.04441999999995</v>
      </c>
      <c r="AA452" s="57">
        <v>618.04441999999995</v>
      </c>
      <c r="AB452" s="57">
        <v>618.04441999999995</v>
      </c>
      <c r="AC452" s="57">
        <v>618.04441999999995</v>
      </c>
      <c r="AD452" s="57">
        <v>618.04441999999995</v>
      </c>
      <c r="AE452" s="57">
        <v>618.04441999999995</v>
      </c>
      <c r="AF452" s="57">
        <v>618.04441999999995</v>
      </c>
      <c r="AG452" s="57">
        <v>618.04441999999995</v>
      </c>
      <c r="AH452" s="57">
        <v>618.04441999999995</v>
      </c>
      <c r="AI452" s="57">
        <v>618.04441999999995</v>
      </c>
      <c r="AJ452" s="57">
        <v>618.04441999999995</v>
      </c>
      <c r="AK452" s="57">
        <v>618.04441999999995</v>
      </c>
      <c r="AL452" s="57">
        <v>618.04441999999995</v>
      </c>
      <c r="AM452" s="57">
        <v>618.04441999999995</v>
      </c>
      <c r="AN452" s="57">
        <v>618.04441999999995</v>
      </c>
      <c r="AO452" s="57">
        <v>618.04441999999995</v>
      </c>
      <c r="AP452" s="57">
        <v>618.04441999999995</v>
      </c>
      <c r="AQ452" s="57">
        <v>618.04441999999995</v>
      </c>
      <c r="AR452" s="57">
        <v>618.04441999999995</v>
      </c>
      <c r="AS452" s="57">
        <v>618.04441999999995</v>
      </c>
      <c r="AT452" s="57">
        <v>618.04441999999995</v>
      </c>
    </row>
    <row r="453" spans="1:46" x14ac:dyDescent="0.25">
      <c r="A453" s="65">
        <v>2021</v>
      </c>
      <c r="B453" s="65">
        <v>12</v>
      </c>
      <c r="C453" s="75">
        <v>19</v>
      </c>
      <c r="D453" s="64">
        <v>20</v>
      </c>
      <c r="E453" s="5">
        <v>618.04441999999995</v>
      </c>
      <c r="F453" s="57">
        <v>618.04441999999995</v>
      </c>
      <c r="G453" s="57">
        <v>618.04441999999995</v>
      </c>
      <c r="H453" s="57">
        <v>618.04441999999995</v>
      </c>
      <c r="I453" s="57">
        <v>618.04441999999995</v>
      </c>
      <c r="J453" s="57">
        <v>618.04441999999995</v>
      </c>
      <c r="K453" s="57">
        <v>618.04441999999995</v>
      </c>
      <c r="L453" s="57">
        <v>618.04441999999995</v>
      </c>
      <c r="M453" s="57">
        <v>618.04441999999995</v>
      </c>
      <c r="N453" s="57">
        <v>618.04441999999995</v>
      </c>
      <c r="O453" s="57">
        <v>618.04441999999995</v>
      </c>
      <c r="P453" s="57">
        <v>618.04441999999995</v>
      </c>
      <c r="Q453" s="57">
        <v>618.04441999999995</v>
      </c>
      <c r="R453" s="57">
        <v>618.04441999999995</v>
      </c>
      <c r="S453" s="57">
        <v>618.04441999999995</v>
      </c>
      <c r="T453" s="57">
        <v>618.04441999999995</v>
      </c>
      <c r="U453" s="57">
        <v>618.04441999999995</v>
      </c>
      <c r="V453" s="57">
        <v>618.04441999999995</v>
      </c>
      <c r="W453" s="57">
        <v>618.04441999999995</v>
      </c>
      <c r="X453" s="57">
        <v>618.04441999999995</v>
      </c>
      <c r="Y453" s="57">
        <v>618.04441999999995</v>
      </c>
      <c r="Z453" s="57">
        <v>618.04441999999995</v>
      </c>
      <c r="AA453" s="57">
        <v>618.04441999999995</v>
      </c>
      <c r="AB453" s="57">
        <v>618.04441999999995</v>
      </c>
      <c r="AC453" s="57">
        <v>618.04441999999995</v>
      </c>
      <c r="AD453" s="57">
        <v>618.04441999999995</v>
      </c>
      <c r="AE453" s="57">
        <v>618.04441999999995</v>
      </c>
      <c r="AF453" s="57">
        <v>618.04441999999995</v>
      </c>
      <c r="AG453" s="57">
        <v>618.04441999999995</v>
      </c>
      <c r="AH453" s="57">
        <v>618.04441999999995</v>
      </c>
      <c r="AI453" s="57">
        <v>618.04441999999995</v>
      </c>
      <c r="AJ453" s="57">
        <v>618.04441999999995</v>
      </c>
      <c r="AK453" s="57">
        <v>618.04441999999995</v>
      </c>
      <c r="AL453" s="57">
        <v>618.04441999999995</v>
      </c>
      <c r="AM453" s="57">
        <v>618.04441999999995</v>
      </c>
      <c r="AN453" s="57">
        <v>618.04441999999995</v>
      </c>
      <c r="AO453" s="57">
        <v>618.04441999999995</v>
      </c>
      <c r="AP453" s="57">
        <v>618.04441999999995</v>
      </c>
      <c r="AQ453" s="57">
        <v>618.04441999999995</v>
      </c>
      <c r="AR453" s="57">
        <v>618.04441999999995</v>
      </c>
      <c r="AS453" s="57">
        <v>618.04441999999995</v>
      </c>
      <c r="AT453" s="57">
        <v>618.04441999999995</v>
      </c>
    </row>
    <row r="454" spans="1:46" x14ac:dyDescent="0.25">
      <c r="A454" s="65">
        <v>2021</v>
      </c>
      <c r="B454" s="65">
        <v>12</v>
      </c>
      <c r="C454" s="75">
        <v>19</v>
      </c>
      <c r="D454" s="64">
        <v>21</v>
      </c>
      <c r="E454" s="5">
        <v>618.04441999999995</v>
      </c>
      <c r="F454" s="57">
        <v>618.04441999999995</v>
      </c>
      <c r="G454" s="57">
        <v>618.04441999999995</v>
      </c>
      <c r="H454" s="57">
        <v>618.04441999999995</v>
      </c>
      <c r="I454" s="57">
        <v>618.04441999999995</v>
      </c>
      <c r="J454" s="57">
        <v>618.04441999999995</v>
      </c>
      <c r="K454" s="57">
        <v>618.04441999999995</v>
      </c>
      <c r="L454" s="57">
        <v>618.04441999999995</v>
      </c>
      <c r="M454" s="57">
        <v>618.04441999999995</v>
      </c>
      <c r="N454" s="57">
        <v>618.04441999999995</v>
      </c>
      <c r="O454" s="57">
        <v>618.04441999999995</v>
      </c>
      <c r="P454" s="57">
        <v>618.04441999999995</v>
      </c>
      <c r="Q454" s="57">
        <v>618.04441999999995</v>
      </c>
      <c r="R454" s="57">
        <v>618.04441999999995</v>
      </c>
      <c r="S454" s="57">
        <v>618.04441999999995</v>
      </c>
      <c r="T454" s="57">
        <v>618.04441999999995</v>
      </c>
      <c r="U454" s="57">
        <v>618.04441999999995</v>
      </c>
      <c r="V454" s="57">
        <v>618.04441999999995</v>
      </c>
      <c r="W454" s="57">
        <v>618.04441999999995</v>
      </c>
      <c r="X454" s="57">
        <v>618.04441999999995</v>
      </c>
      <c r="Y454" s="57">
        <v>618.04441999999995</v>
      </c>
      <c r="Z454" s="57">
        <v>618.04441999999995</v>
      </c>
      <c r="AA454" s="57">
        <v>618.04441999999995</v>
      </c>
      <c r="AB454" s="57">
        <v>618.04441999999995</v>
      </c>
      <c r="AC454" s="57">
        <v>618.04441999999995</v>
      </c>
      <c r="AD454" s="57">
        <v>618.04441999999995</v>
      </c>
      <c r="AE454" s="57">
        <v>618.04441999999995</v>
      </c>
      <c r="AF454" s="57">
        <v>618.04441999999995</v>
      </c>
      <c r="AG454" s="57">
        <v>618.04441999999995</v>
      </c>
      <c r="AH454" s="57">
        <v>618.04441999999995</v>
      </c>
      <c r="AI454" s="57">
        <v>618.04441999999995</v>
      </c>
      <c r="AJ454" s="57">
        <v>618.04441999999995</v>
      </c>
      <c r="AK454" s="57">
        <v>618.04441999999995</v>
      </c>
      <c r="AL454" s="57">
        <v>618.04441999999995</v>
      </c>
      <c r="AM454" s="57">
        <v>618.04441999999995</v>
      </c>
      <c r="AN454" s="57">
        <v>618.04441999999995</v>
      </c>
      <c r="AO454" s="57">
        <v>618.04441999999995</v>
      </c>
      <c r="AP454" s="57">
        <v>618.04441999999995</v>
      </c>
      <c r="AQ454" s="57">
        <v>618.04441999999995</v>
      </c>
      <c r="AR454" s="57">
        <v>618.04441999999995</v>
      </c>
      <c r="AS454" s="57">
        <v>618.04441999999995</v>
      </c>
      <c r="AT454" s="57">
        <v>618.04441999999995</v>
      </c>
    </row>
    <row r="455" spans="1:46" x14ac:dyDescent="0.25">
      <c r="A455" s="65">
        <v>2021</v>
      </c>
      <c r="B455" s="65">
        <v>12</v>
      </c>
      <c r="C455" s="75">
        <v>19</v>
      </c>
      <c r="D455" s="64">
        <v>22</v>
      </c>
      <c r="E455" s="5">
        <v>618.04441999999995</v>
      </c>
      <c r="F455" s="57">
        <v>618.04441999999995</v>
      </c>
      <c r="G455" s="57">
        <v>618.04441999999995</v>
      </c>
      <c r="H455" s="57">
        <v>618.04441999999995</v>
      </c>
      <c r="I455" s="57">
        <v>618.04441999999995</v>
      </c>
      <c r="J455" s="57">
        <v>618.04441999999995</v>
      </c>
      <c r="K455" s="57">
        <v>618.04441999999995</v>
      </c>
      <c r="L455" s="57">
        <v>618.04441999999995</v>
      </c>
      <c r="M455" s="57">
        <v>618.04441999999995</v>
      </c>
      <c r="N455" s="57">
        <v>618.04441999999995</v>
      </c>
      <c r="O455" s="57">
        <v>618.04441999999995</v>
      </c>
      <c r="P455" s="57">
        <v>618.04441999999995</v>
      </c>
      <c r="Q455" s="57">
        <v>618.04441999999995</v>
      </c>
      <c r="R455" s="57">
        <v>618.04441999999995</v>
      </c>
      <c r="S455" s="57">
        <v>618.04441999999995</v>
      </c>
      <c r="T455" s="57">
        <v>618.04441999999995</v>
      </c>
      <c r="U455" s="57">
        <v>618.04441999999995</v>
      </c>
      <c r="V455" s="57">
        <v>618.04441999999995</v>
      </c>
      <c r="W455" s="57">
        <v>618.04441999999995</v>
      </c>
      <c r="X455" s="57">
        <v>618.04441999999995</v>
      </c>
      <c r="Y455" s="57">
        <v>618.04441999999995</v>
      </c>
      <c r="Z455" s="57">
        <v>618.04441999999995</v>
      </c>
      <c r="AA455" s="57">
        <v>618.04441999999995</v>
      </c>
      <c r="AB455" s="57">
        <v>618.04441999999995</v>
      </c>
      <c r="AC455" s="57">
        <v>618.04441999999995</v>
      </c>
      <c r="AD455" s="57">
        <v>618.04441999999995</v>
      </c>
      <c r="AE455" s="57">
        <v>618.04441999999995</v>
      </c>
      <c r="AF455" s="57">
        <v>618.04441999999995</v>
      </c>
      <c r="AG455" s="57">
        <v>618.04441999999995</v>
      </c>
      <c r="AH455" s="57">
        <v>618.04441999999995</v>
      </c>
      <c r="AI455" s="57">
        <v>618.04441999999995</v>
      </c>
      <c r="AJ455" s="57">
        <v>618.04441999999995</v>
      </c>
      <c r="AK455" s="57">
        <v>618.04441999999995</v>
      </c>
      <c r="AL455" s="57">
        <v>618.04441999999995</v>
      </c>
      <c r="AM455" s="57">
        <v>618.04441999999995</v>
      </c>
      <c r="AN455" s="57">
        <v>618.04441999999995</v>
      </c>
      <c r="AO455" s="57">
        <v>618.04441999999995</v>
      </c>
      <c r="AP455" s="57">
        <v>618.04441999999995</v>
      </c>
      <c r="AQ455" s="57">
        <v>618.04441999999995</v>
      </c>
      <c r="AR455" s="57">
        <v>618.04441999999995</v>
      </c>
      <c r="AS455" s="57">
        <v>618.04441999999995</v>
      </c>
      <c r="AT455" s="57">
        <v>618.04441999999995</v>
      </c>
    </row>
    <row r="456" spans="1:46" x14ac:dyDescent="0.25">
      <c r="A456" s="65">
        <v>2021</v>
      </c>
      <c r="B456" s="65">
        <v>12</v>
      </c>
      <c r="C456" s="75">
        <v>19</v>
      </c>
      <c r="D456" s="64">
        <v>23</v>
      </c>
      <c r="E456" s="5">
        <v>618.04441999999995</v>
      </c>
      <c r="F456" s="57">
        <v>618.04441999999995</v>
      </c>
      <c r="G456" s="57">
        <v>618.04441999999995</v>
      </c>
      <c r="H456" s="57">
        <v>618.04441999999995</v>
      </c>
      <c r="I456" s="57">
        <v>618.04441999999995</v>
      </c>
      <c r="J456" s="57">
        <v>618.04441999999995</v>
      </c>
      <c r="K456" s="57">
        <v>618.04441999999995</v>
      </c>
      <c r="L456" s="57">
        <v>618.04441999999995</v>
      </c>
      <c r="M456" s="57">
        <v>618.04441999999995</v>
      </c>
      <c r="N456" s="57">
        <v>618.04441999999995</v>
      </c>
      <c r="O456" s="57">
        <v>618.04441999999995</v>
      </c>
      <c r="P456" s="57">
        <v>618.04441999999995</v>
      </c>
      <c r="Q456" s="57">
        <v>618.04441999999995</v>
      </c>
      <c r="R456" s="57">
        <v>618.04441999999995</v>
      </c>
      <c r="S456" s="57">
        <v>618.04441999999995</v>
      </c>
      <c r="T456" s="57">
        <v>618.04441999999995</v>
      </c>
      <c r="U456" s="57">
        <v>618.04441999999995</v>
      </c>
      <c r="V456" s="57">
        <v>618.04441999999995</v>
      </c>
      <c r="W456" s="57">
        <v>618.04441999999995</v>
      </c>
      <c r="X456" s="57">
        <v>618.04441999999995</v>
      </c>
      <c r="Y456" s="57">
        <v>618.04441999999995</v>
      </c>
      <c r="Z456" s="57">
        <v>618.04441999999995</v>
      </c>
      <c r="AA456" s="57">
        <v>618.04441999999995</v>
      </c>
      <c r="AB456" s="57">
        <v>618.04441999999995</v>
      </c>
      <c r="AC456" s="57">
        <v>618.04441999999995</v>
      </c>
      <c r="AD456" s="57">
        <v>618.04441999999995</v>
      </c>
      <c r="AE456" s="57">
        <v>618.04441999999995</v>
      </c>
      <c r="AF456" s="57">
        <v>618.04441999999995</v>
      </c>
      <c r="AG456" s="57">
        <v>618.04441999999995</v>
      </c>
      <c r="AH456" s="57">
        <v>618.04441999999995</v>
      </c>
      <c r="AI456" s="57">
        <v>618.04441999999995</v>
      </c>
      <c r="AJ456" s="57">
        <v>618.04441999999995</v>
      </c>
      <c r="AK456" s="57">
        <v>618.04441999999995</v>
      </c>
      <c r="AL456" s="57">
        <v>618.04441999999995</v>
      </c>
      <c r="AM456" s="57">
        <v>618.04441999999995</v>
      </c>
      <c r="AN456" s="57">
        <v>618.04441999999995</v>
      </c>
      <c r="AO456" s="57">
        <v>618.04441999999995</v>
      </c>
      <c r="AP456" s="57">
        <v>618.04441999999995</v>
      </c>
      <c r="AQ456" s="57">
        <v>618.04441999999995</v>
      </c>
      <c r="AR456" s="57">
        <v>618.04441999999995</v>
      </c>
      <c r="AS456" s="57">
        <v>618.04441999999995</v>
      </c>
      <c r="AT456" s="57">
        <v>618.04441999999995</v>
      </c>
    </row>
    <row r="457" spans="1:46" x14ac:dyDescent="0.25">
      <c r="A457" s="65">
        <v>2021</v>
      </c>
      <c r="B457" s="65">
        <v>12</v>
      </c>
      <c r="C457" s="75">
        <v>19</v>
      </c>
      <c r="D457" s="64">
        <v>24</v>
      </c>
      <c r="E457" s="5">
        <v>618.04441999999995</v>
      </c>
      <c r="F457" s="57">
        <v>618.04441999999995</v>
      </c>
      <c r="G457" s="57">
        <v>618.04441999999995</v>
      </c>
      <c r="H457" s="57">
        <v>618.04441999999995</v>
      </c>
      <c r="I457" s="57">
        <v>618.04441999999995</v>
      </c>
      <c r="J457" s="57">
        <v>618.04441999999995</v>
      </c>
      <c r="K457" s="57">
        <v>618.04441999999995</v>
      </c>
      <c r="L457" s="57">
        <v>618.04441999999995</v>
      </c>
      <c r="M457" s="57">
        <v>618.04441999999995</v>
      </c>
      <c r="N457" s="57">
        <v>618.04441999999995</v>
      </c>
      <c r="O457" s="57">
        <v>618.04441999999995</v>
      </c>
      <c r="P457" s="57">
        <v>618.04441999999995</v>
      </c>
      <c r="Q457" s="57">
        <v>618.04441999999995</v>
      </c>
      <c r="R457" s="57">
        <v>618.04441999999995</v>
      </c>
      <c r="S457" s="57">
        <v>618.04441999999995</v>
      </c>
      <c r="T457" s="57">
        <v>618.04441999999995</v>
      </c>
      <c r="U457" s="57">
        <v>618.04441999999995</v>
      </c>
      <c r="V457" s="57">
        <v>618.04441999999995</v>
      </c>
      <c r="W457" s="57">
        <v>618.04441999999995</v>
      </c>
      <c r="X457" s="57">
        <v>618.04441999999995</v>
      </c>
      <c r="Y457" s="57">
        <v>618.04441999999995</v>
      </c>
      <c r="Z457" s="57">
        <v>618.04441999999995</v>
      </c>
      <c r="AA457" s="57">
        <v>618.04441999999995</v>
      </c>
      <c r="AB457" s="57">
        <v>618.04441999999995</v>
      </c>
      <c r="AC457" s="57">
        <v>618.04441999999995</v>
      </c>
      <c r="AD457" s="57">
        <v>618.04441999999995</v>
      </c>
      <c r="AE457" s="57">
        <v>618.04441999999995</v>
      </c>
      <c r="AF457" s="57">
        <v>618.04441999999995</v>
      </c>
      <c r="AG457" s="57">
        <v>618.04441999999995</v>
      </c>
      <c r="AH457" s="57">
        <v>618.04441999999995</v>
      </c>
      <c r="AI457" s="57">
        <v>618.04441999999995</v>
      </c>
      <c r="AJ457" s="57">
        <v>618.04441999999995</v>
      </c>
      <c r="AK457" s="57">
        <v>618.04441999999995</v>
      </c>
      <c r="AL457" s="57">
        <v>618.04441999999995</v>
      </c>
      <c r="AM457" s="57">
        <v>618.04441999999995</v>
      </c>
      <c r="AN457" s="57">
        <v>618.04441999999995</v>
      </c>
      <c r="AO457" s="57">
        <v>618.04441999999995</v>
      </c>
      <c r="AP457" s="57">
        <v>618.04441999999995</v>
      </c>
      <c r="AQ457" s="57">
        <v>618.04441999999995</v>
      </c>
      <c r="AR457" s="57">
        <v>618.04441999999995</v>
      </c>
      <c r="AS457" s="57">
        <v>618.04441999999995</v>
      </c>
      <c r="AT457" s="57">
        <v>618.04441999999995</v>
      </c>
    </row>
    <row r="458" spans="1:46" x14ac:dyDescent="0.25">
      <c r="A458" s="65">
        <v>2021</v>
      </c>
      <c r="B458" s="65">
        <v>12</v>
      </c>
      <c r="C458" s="75">
        <v>20</v>
      </c>
      <c r="D458" s="64">
        <v>1</v>
      </c>
      <c r="E458" s="5">
        <v>618.04441999999995</v>
      </c>
      <c r="F458" s="57">
        <v>618.04441999999995</v>
      </c>
      <c r="G458" s="57">
        <v>618.04441999999995</v>
      </c>
      <c r="H458" s="57">
        <v>618.04441999999995</v>
      </c>
      <c r="I458" s="57">
        <v>618.04441999999995</v>
      </c>
      <c r="J458" s="57">
        <v>618.04441999999995</v>
      </c>
      <c r="K458" s="57">
        <v>618.04441999999995</v>
      </c>
      <c r="L458" s="57">
        <v>618.04441999999995</v>
      </c>
      <c r="M458" s="57">
        <v>618.04441999999995</v>
      </c>
      <c r="N458" s="57">
        <v>618.04441999999995</v>
      </c>
      <c r="O458" s="57">
        <v>618.04441999999995</v>
      </c>
      <c r="P458" s="57">
        <v>618.04441999999995</v>
      </c>
      <c r="Q458" s="57">
        <v>618.04441999999995</v>
      </c>
      <c r="R458" s="57">
        <v>618.04441999999995</v>
      </c>
      <c r="S458" s="57">
        <v>618.04441999999995</v>
      </c>
      <c r="T458" s="57">
        <v>618.04441999999995</v>
      </c>
      <c r="U458" s="57">
        <v>618.04441999999995</v>
      </c>
      <c r="V458" s="57">
        <v>618.04441999999995</v>
      </c>
      <c r="W458" s="57">
        <v>618.04441999999995</v>
      </c>
      <c r="X458" s="57">
        <v>618.04441999999995</v>
      </c>
      <c r="Y458" s="57">
        <v>618.04441999999995</v>
      </c>
      <c r="Z458" s="57">
        <v>618.04441999999995</v>
      </c>
      <c r="AA458" s="57">
        <v>618.04441999999995</v>
      </c>
      <c r="AB458" s="57">
        <v>618.04441999999995</v>
      </c>
      <c r="AC458" s="57">
        <v>618.04441999999995</v>
      </c>
      <c r="AD458" s="57">
        <v>618.04441999999995</v>
      </c>
      <c r="AE458" s="57">
        <v>618.04441999999995</v>
      </c>
      <c r="AF458" s="57">
        <v>618.04441999999995</v>
      </c>
      <c r="AG458" s="57">
        <v>618.04441999999995</v>
      </c>
      <c r="AH458" s="57">
        <v>618.04441999999995</v>
      </c>
      <c r="AI458" s="57">
        <v>618.04441999999995</v>
      </c>
      <c r="AJ458" s="57">
        <v>618.04441999999995</v>
      </c>
      <c r="AK458" s="57">
        <v>618.04441999999995</v>
      </c>
      <c r="AL458" s="57">
        <v>618.04441999999995</v>
      </c>
      <c r="AM458" s="57">
        <v>618.04441999999995</v>
      </c>
      <c r="AN458" s="57">
        <v>618.04441999999995</v>
      </c>
      <c r="AO458" s="57">
        <v>618.04441999999995</v>
      </c>
      <c r="AP458" s="57">
        <v>618.04441999999995</v>
      </c>
      <c r="AQ458" s="57">
        <v>618.04441999999995</v>
      </c>
      <c r="AR458" s="57">
        <v>618.04441999999995</v>
      </c>
      <c r="AS458" s="57">
        <v>618.04441999999995</v>
      </c>
      <c r="AT458" s="57">
        <v>618.04441999999995</v>
      </c>
    </row>
    <row r="459" spans="1:46" x14ac:dyDescent="0.25">
      <c r="A459" s="65">
        <v>2021</v>
      </c>
      <c r="B459" s="65">
        <v>12</v>
      </c>
      <c r="C459" s="75">
        <v>20</v>
      </c>
      <c r="D459" s="64">
        <v>2</v>
      </c>
      <c r="E459" s="5">
        <v>618.04441999999995</v>
      </c>
      <c r="F459" s="57">
        <v>618.04441999999995</v>
      </c>
      <c r="G459" s="57">
        <v>618.04441999999995</v>
      </c>
      <c r="H459" s="57">
        <v>618.04441999999995</v>
      </c>
      <c r="I459" s="57">
        <v>618.04441999999995</v>
      </c>
      <c r="J459" s="57">
        <v>618.04441999999995</v>
      </c>
      <c r="K459" s="57">
        <v>618.04441999999995</v>
      </c>
      <c r="L459" s="57">
        <v>618.04441999999995</v>
      </c>
      <c r="M459" s="57">
        <v>618.04441999999995</v>
      </c>
      <c r="N459" s="57">
        <v>618.04441999999995</v>
      </c>
      <c r="O459" s="57">
        <v>618.04441999999995</v>
      </c>
      <c r="P459" s="57">
        <v>618.04441999999995</v>
      </c>
      <c r="Q459" s="57">
        <v>618.04441999999995</v>
      </c>
      <c r="R459" s="57">
        <v>618.04441999999995</v>
      </c>
      <c r="S459" s="57">
        <v>618.04441999999995</v>
      </c>
      <c r="T459" s="57">
        <v>618.04441999999995</v>
      </c>
      <c r="U459" s="57">
        <v>618.04441999999995</v>
      </c>
      <c r="V459" s="57">
        <v>618.04441999999995</v>
      </c>
      <c r="W459" s="57">
        <v>618.04441999999995</v>
      </c>
      <c r="X459" s="57">
        <v>618.04441999999995</v>
      </c>
      <c r="Y459" s="57">
        <v>618.04441999999995</v>
      </c>
      <c r="Z459" s="57">
        <v>618.04441999999995</v>
      </c>
      <c r="AA459" s="57">
        <v>618.04441999999995</v>
      </c>
      <c r="AB459" s="57">
        <v>618.04441999999995</v>
      </c>
      <c r="AC459" s="57">
        <v>618.04441999999995</v>
      </c>
      <c r="AD459" s="57">
        <v>618.04441999999995</v>
      </c>
      <c r="AE459" s="57">
        <v>618.04441999999995</v>
      </c>
      <c r="AF459" s="57">
        <v>618.04441999999995</v>
      </c>
      <c r="AG459" s="57">
        <v>618.04441999999995</v>
      </c>
      <c r="AH459" s="57">
        <v>618.04441999999995</v>
      </c>
      <c r="AI459" s="57">
        <v>618.04441999999995</v>
      </c>
      <c r="AJ459" s="57">
        <v>618.04441999999995</v>
      </c>
      <c r="AK459" s="57">
        <v>618.04441999999995</v>
      </c>
      <c r="AL459" s="57">
        <v>618.04441999999995</v>
      </c>
      <c r="AM459" s="57">
        <v>618.04441999999995</v>
      </c>
      <c r="AN459" s="57">
        <v>618.04441999999995</v>
      </c>
      <c r="AO459" s="57">
        <v>618.04441999999995</v>
      </c>
      <c r="AP459" s="57">
        <v>618.04441999999995</v>
      </c>
      <c r="AQ459" s="57">
        <v>618.04441999999995</v>
      </c>
      <c r="AR459" s="57">
        <v>618.04441999999995</v>
      </c>
      <c r="AS459" s="57">
        <v>618.04441999999995</v>
      </c>
      <c r="AT459" s="57">
        <v>618.04441999999995</v>
      </c>
    </row>
    <row r="460" spans="1:46" x14ac:dyDescent="0.25">
      <c r="A460" s="65">
        <v>2021</v>
      </c>
      <c r="B460" s="65">
        <v>12</v>
      </c>
      <c r="C460" s="75">
        <v>20</v>
      </c>
      <c r="D460" s="64">
        <v>3</v>
      </c>
      <c r="E460" s="5">
        <v>618.04441999999995</v>
      </c>
      <c r="F460" s="57">
        <v>618.04441999999995</v>
      </c>
      <c r="G460" s="57">
        <v>618.04441999999995</v>
      </c>
      <c r="H460" s="57">
        <v>618.04441999999995</v>
      </c>
      <c r="I460" s="57">
        <v>618.04441999999995</v>
      </c>
      <c r="J460" s="57">
        <v>618.04441999999995</v>
      </c>
      <c r="K460" s="57">
        <v>618.04441999999995</v>
      </c>
      <c r="L460" s="57">
        <v>618.04441999999995</v>
      </c>
      <c r="M460" s="57">
        <v>618.04441999999995</v>
      </c>
      <c r="N460" s="57">
        <v>618.04441999999995</v>
      </c>
      <c r="O460" s="57">
        <v>618.04441999999995</v>
      </c>
      <c r="P460" s="57">
        <v>618.04441999999995</v>
      </c>
      <c r="Q460" s="57">
        <v>618.04441999999995</v>
      </c>
      <c r="R460" s="57">
        <v>618.04441999999995</v>
      </c>
      <c r="S460" s="57">
        <v>618.04441999999995</v>
      </c>
      <c r="T460" s="57">
        <v>618.04441999999995</v>
      </c>
      <c r="U460" s="57">
        <v>618.04441999999995</v>
      </c>
      <c r="V460" s="57">
        <v>618.04441999999995</v>
      </c>
      <c r="W460" s="57">
        <v>618.04441999999995</v>
      </c>
      <c r="X460" s="57">
        <v>618.04441999999995</v>
      </c>
      <c r="Y460" s="57">
        <v>618.04441999999995</v>
      </c>
      <c r="Z460" s="57">
        <v>618.04441999999995</v>
      </c>
      <c r="AA460" s="57">
        <v>618.04441999999995</v>
      </c>
      <c r="AB460" s="57">
        <v>618.04441999999995</v>
      </c>
      <c r="AC460" s="57">
        <v>618.04441999999995</v>
      </c>
      <c r="AD460" s="57">
        <v>618.04441999999995</v>
      </c>
      <c r="AE460" s="57">
        <v>618.04441999999995</v>
      </c>
      <c r="AF460" s="57">
        <v>618.04441999999995</v>
      </c>
      <c r="AG460" s="57">
        <v>618.04441999999995</v>
      </c>
      <c r="AH460" s="57">
        <v>618.04441999999995</v>
      </c>
      <c r="AI460" s="57">
        <v>618.04441999999995</v>
      </c>
      <c r="AJ460" s="57">
        <v>618.04441999999995</v>
      </c>
      <c r="AK460" s="57">
        <v>618.04441999999995</v>
      </c>
      <c r="AL460" s="57">
        <v>618.04441999999995</v>
      </c>
      <c r="AM460" s="57">
        <v>618.04441999999995</v>
      </c>
      <c r="AN460" s="57">
        <v>618.04441999999995</v>
      </c>
      <c r="AO460" s="57">
        <v>618.04441999999995</v>
      </c>
      <c r="AP460" s="57">
        <v>618.04441999999995</v>
      </c>
      <c r="AQ460" s="57">
        <v>618.04441999999995</v>
      </c>
      <c r="AR460" s="57">
        <v>618.04441999999995</v>
      </c>
      <c r="AS460" s="57">
        <v>618.04441999999995</v>
      </c>
      <c r="AT460" s="57">
        <v>618.04441999999995</v>
      </c>
    </row>
    <row r="461" spans="1:46" x14ac:dyDescent="0.25">
      <c r="A461" s="65">
        <v>2021</v>
      </c>
      <c r="B461" s="65">
        <v>12</v>
      </c>
      <c r="C461" s="75">
        <v>20</v>
      </c>
      <c r="D461" s="64">
        <v>4</v>
      </c>
      <c r="E461" s="5">
        <v>618.04441999999995</v>
      </c>
      <c r="F461" s="57">
        <v>618.04441999999995</v>
      </c>
      <c r="G461" s="57">
        <v>618.04441999999995</v>
      </c>
      <c r="H461" s="57">
        <v>618.04441999999995</v>
      </c>
      <c r="I461" s="57">
        <v>618.04441999999995</v>
      </c>
      <c r="J461" s="57">
        <v>618.04441999999995</v>
      </c>
      <c r="K461" s="57">
        <v>618.04441999999995</v>
      </c>
      <c r="L461" s="57">
        <v>618.04441999999995</v>
      </c>
      <c r="M461" s="57">
        <v>618.04441999999995</v>
      </c>
      <c r="N461" s="57">
        <v>618.04441999999995</v>
      </c>
      <c r="O461" s="57">
        <v>618.04441999999995</v>
      </c>
      <c r="P461" s="57">
        <v>618.04441999999995</v>
      </c>
      <c r="Q461" s="57">
        <v>618.04441999999995</v>
      </c>
      <c r="R461" s="57">
        <v>618.04441999999995</v>
      </c>
      <c r="S461" s="57">
        <v>618.04441999999995</v>
      </c>
      <c r="T461" s="57">
        <v>618.04441999999995</v>
      </c>
      <c r="U461" s="57">
        <v>618.04441999999995</v>
      </c>
      <c r="V461" s="57">
        <v>618.04441999999995</v>
      </c>
      <c r="W461" s="57">
        <v>618.04441999999995</v>
      </c>
      <c r="X461" s="57">
        <v>618.04441999999995</v>
      </c>
      <c r="Y461" s="57">
        <v>618.04441999999995</v>
      </c>
      <c r="Z461" s="57">
        <v>618.04441999999995</v>
      </c>
      <c r="AA461" s="57">
        <v>618.04441999999995</v>
      </c>
      <c r="AB461" s="57">
        <v>618.04441999999995</v>
      </c>
      <c r="AC461" s="57">
        <v>618.04441999999995</v>
      </c>
      <c r="AD461" s="57">
        <v>618.04441999999995</v>
      </c>
      <c r="AE461" s="57">
        <v>618.04441999999995</v>
      </c>
      <c r="AF461" s="57">
        <v>618.04441999999995</v>
      </c>
      <c r="AG461" s="57">
        <v>618.04441999999995</v>
      </c>
      <c r="AH461" s="57">
        <v>618.04441999999995</v>
      </c>
      <c r="AI461" s="57">
        <v>618.04441999999995</v>
      </c>
      <c r="AJ461" s="57">
        <v>618.04441999999995</v>
      </c>
      <c r="AK461" s="57">
        <v>618.04441999999995</v>
      </c>
      <c r="AL461" s="57">
        <v>618.04441999999995</v>
      </c>
      <c r="AM461" s="57">
        <v>618.04441999999995</v>
      </c>
      <c r="AN461" s="57">
        <v>618.04441999999995</v>
      </c>
      <c r="AO461" s="57">
        <v>618.04441999999995</v>
      </c>
      <c r="AP461" s="57">
        <v>618.04441999999995</v>
      </c>
      <c r="AQ461" s="57">
        <v>618.04441999999995</v>
      </c>
      <c r="AR461" s="57">
        <v>618.04441999999995</v>
      </c>
      <c r="AS461" s="57">
        <v>618.04441999999995</v>
      </c>
      <c r="AT461" s="57">
        <v>618.04441999999995</v>
      </c>
    </row>
    <row r="462" spans="1:46" x14ac:dyDescent="0.25">
      <c r="A462" s="65">
        <v>2021</v>
      </c>
      <c r="B462" s="65">
        <v>12</v>
      </c>
      <c r="C462" s="75">
        <v>20</v>
      </c>
      <c r="D462" s="64">
        <v>5</v>
      </c>
      <c r="E462" s="5">
        <v>618.04441999999995</v>
      </c>
      <c r="F462" s="57">
        <v>618.04441999999995</v>
      </c>
      <c r="G462" s="57">
        <v>618.04441999999995</v>
      </c>
      <c r="H462" s="57">
        <v>618.04441999999995</v>
      </c>
      <c r="I462" s="57">
        <v>618.04441999999995</v>
      </c>
      <c r="J462" s="57">
        <v>618.04441999999995</v>
      </c>
      <c r="K462" s="57">
        <v>618.04441999999995</v>
      </c>
      <c r="L462" s="57">
        <v>618.04441999999995</v>
      </c>
      <c r="M462" s="57">
        <v>618.04441999999995</v>
      </c>
      <c r="N462" s="57">
        <v>618.04441999999995</v>
      </c>
      <c r="O462" s="57">
        <v>618.04441999999995</v>
      </c>
      <c r="P462" s="57">
        <v>618.04441999999995</v>
      </c>
      <c r="Q462" s="57">
        <v>618.04441999999995</v>
      </c>
      <c r="R462" s="57">
        <v>618.04441999999995</v>
      </c>
      <c r="S462" s="57">
        <v>618.04441999999995</v>
      </c>
      <c r="T462" s="57">
        <v>618.04441999999995</v>
      </c>
      <c r="U462" s="57">
        <v>618.04441999999995</v>
      </c>
      <c r="V462" s="57">
        <v>618.04441999999995</v>
      </c>
      <c r="W462" s="57">
        <v>618.04441999999995</v>
      </c>
      <c r="X462" s="57">
        <v>618.04441999999995</v>
      </c>
      <c r="Y462" s="57">
        <v>618.04441999999995</v>
      </c>
      <c r="Z462" s="57">
        <v>618.04441999999995</v>
      </c>
      <c r="AA462" s="57">
        <v>618.04441999999995</v>
      </c>
      <c r="AB462" s="57">
        <v>618.04441999999995</v>
      </c>
      <c r="AC462" s="57">
        <v>618.04441999999995</v>
      </c>
      <c r="AD462" s="57">
        <v>618.04441999999995</v>
      </c>
      <c r="AE462" s="57">
        <v>618.04441999999995</v>
      </c>
      <c r="AF462" s="57">
        <v>618.04441999999995</v>
      </c>
      <c r="AG462" s="57">
        <v>618.04441999999995</v>
      </c>
      <c r="AH462" s="57">
        <v>618.04441999999995</v>
      </c>
      <c r="AI462" s="57">
        <v>618.04441999999995</v>
      </c>
      <c r="AJ462" s="57">
        <v>618.04441999999995</v>
      </c>
      <c r="AK462" s="57">
        <v>618.04441999999995</v>
      </c>
      <c r="AL462" s="57">
        <v>618.04441999999995</v>
      </c>
      <c r="AM462" s="57">
        <v>618.04441999999995</v>
      </c>
      <c r="AN462" s="57">
        <v>618.04441999999995</v>
      </c>
      <c r="AO462" s="57">
        <v>618.04441999999995</v>
      </c>
      <c r="AP462" s="57">
        <v>618.04441999999995</v>
      </c>
      <c r="AQ462" s="57">
        <v>618.04441999999995</v>
      </c>
      <c r="AR462" s="57">
        <v>618.04441999999995</v>
      </c>
      <c r="AS462" s="57">
        <v>618.04441999999995</v>
      </c>
      <c r="AT462" s="57">
        <v>618.04441999999995</v>
      </c>
    </row>
    <row r="463" spans="1:46" x14ac:dyDescent="0.25">
      <c r="A463" s="65">
        <v>2021</v>
      </c>
      <c r="B463" s="65">
        <v>12</v>
      </c>
      <c r="C463" s="75">
        <v>20</v>
      </c>
      <c r="D463" s="64">
        <v>6</v>
      </c>
      <c r="E463" s="5">
        <v>618.04441999999995</v>
      </c>
      <c r="F463" s="57">
        <v>618.04441999999995</v>
      </c>
      <c r="G463" s="57">
        <v>618.04441999999995</v>
      </c>
      <c r="H463" s="57">
        <v>618.04441999999995</v>
      </c>
      <c r="I463" s="57">
        <v>618.04441999999995</v>
      </c>
      <c r="J463" s="57">
        <v>618.04441999999995</v>
      </c>
      <c r="K463" s="57">
        <v>618.04441999999995</v>
      </c>
      <c r="L463" s="57">
        <v>618.04441999999995</v>
      </c>
      <c r="M463" s="57">
        <v>618.04441999999995</v>
      </c>
      <c r="N463" s="57">
        <v>618.04441999999995</v>
      </c>
      <c r="O463" s="57">
        <v>618.04441999999995</v>
      </c>
      <c r="P463" s="57">
        <v>618.04441999999995</v>
      </c>
      <c r="Q463" s="57">
        <v>618.04441999999995</v>
      </c>
      <c r="R463" s="57">
        <v>618.04441999999995</v>
      </c>
      <c r="S463" s="57">
        <v>618.04441999999995</v>
      </c>
      <c r="T463" s="57">
        <v>618.04441999999995</v>
      </c>
      <c r="U463" s="57">
        <v>618.04441999999995</v>
      </c>
      <c r="V463" s="57">
        <v>618.04441999999995</v>
      </c>
      <c r="W463" s="57">
        <v>618.04441999999995</v>
      </c>
      <c r="X463" s="57">
        <v>618.04441999999995</v>
      </c>
      <c r="Y463" s="57">
        <v>618.04441999999995</v>
      </c>
      <c r="Z463" s="57">
        <v>618.04441999999995</v>
      </c>
      <c r="AA463" s="57">
        <v>618.04441999999995</v>
      </c>
      <c r="AB463" s="57">
        <v>618.04441999999995</v>
      </c>
      <c r="AC463" s="57">
        <v>618.04441999999995</v>
      </c>
      <c r="AD463" s="57">
        <v>618.04441999999995</v>
      </c>
      <c r="AE463" s="57">
        <v>618.04441999999995</v>
      </c>
      <c r="AF463" s="57">
        <v>618.04441999999995</v>
      </c>
      <c r="AG463" s="57">
        <v>618.04441999999995</v>
      </c>
      <c r="AH463" s="57">
        <v>618.04441999999995</v>
      </c>
      <c r="AI463" s="57">
        <v>618.04441999999995</v>
      </c>
      <c r="AJ463" s="57">
        <v>618.04441999999995</v>
      </c>
      <c r="AK463" s="57">
        <v>618.04441999999995</v>
      </c>
      <c r="AL463" s="57">
        <v>618.04441999999995</v>
      </c>
      <c r="AM463" s="57">
        <v>618.04441999999995</v>
      </c>
      <c r="AN463" s="57">
        <v>618.04441999999995</v>
      </c>
      <c r="AO463" s="57">
        <v>618.04441999999995</v>
      </c>
      <c r="AP463" s="57">
        <v>618.04441999999995</v>
      </c>
      <c r="AQ463" s="57">
        <v>618.04441999999995</v>
      </c>
      <c r="AR463" s="57">
        <v>618.04441999999995</v>
      </c>
      <c r="AS463" s="57">
        <v>618.04441999999995</v>
      </c>
      <c r="AT463" s="57">
        <v>618.04441999999995</v>
      </c>
    </row>
    <row r="464" spans="1:46" x14ac:dyDescent="0.25">
      <c r="A464" s="65">
        <v>2021</v>
      </c>
      <c r="B464" s="65">
        <v>12</v>
      </c>
      <c r="C464" s="75">
        <v>20</v>
      </c>
      <c r="D464" s="64">
        <v>7</v>
      </c>
      <c r="E464" s="5">
        <v>618.04441999999995</v>
      </c>
      <c r="F464" s="57">
        <v>618.04441999999995</v>
      </c>
      <c r="G464" s="57">
        <v>618.04441999999995</v>
      </c>
      <c r="H464" s="57">
        <v>618.04441999999995</v>
      </c>
      <c r="I464" s="57">
        <v>618.04441999999995</v>
      </c>
      <c r="J464" s="57">
        <v>618.04441999999995</v>
      </c>
      <c r="K464" s="57">
        <v>618.04441999999995</v>
      </c>
      <c r="L464" s="57">
        <v>618.04441999999995</v>
      </c>
      <c r="M464" s="57">
        <v>618.04441999999995</v>
      </c>
      <c r="N464" s="57">
        <v>618.04441999999995</v>
      </c>
      <c r="O464" s="57">
        <v>618.04441999999995</v>
      </c>
      <c r="P464" s="57">
        <v>618.04441999999995</v>
      </c>
      <c r="Q464" s="57">
        <v>618.04441999999995</v>
      </c>
      <c r="R464" s="57">
        <v>618.04441999999995</v>
      </c>
      <c r="S464" s="57">
        <v>618.04441999999995</v>
      </c>
      <c r="T464" s="57">
        <v>618.04441999999995</v>
      </c>
      <c r="U464" s="57">
        <v>618.04441999999995</v>
      </c>
      <c r="V464" s="57">
        <v>618.04441999999995</v>
      </c>
      <c r="W464" s="57">
        <v>618.04441999999995</v>
      </c>
      <c r="X464" s="57">
        <v>618.04441999999995</v>
      </c>
      <c r="Y464" s="57">
        <v>618.04441999999995</v>
      </c>
      <c r="Z464" s="57">
        <v>618.04441999999995</v>
      </c>
      <c r="AA464" s="57">
        <v>618.04441999999995</v>
      </c>
      <c r="AB464" s="57">
        <v>618.04441999999995</v>
      </c>
      <c r="AC464" s="57">
        <v>618.04441999999995</v>
      </c>
      <c r="AD464" s="57">
        <v>618.04441999999995</v>
      </c>
      <c r="AE464" s="57">
        <v>618.04441999999995</v>
      </c>
      <c r="AF464" s="57">
        <v>618.04441999999995</v>
      </c>
      <c r="AG464" s="57">
        <v>618.04441999999995</v>
      </c>
      <c r="AH464" s="57">
        <v>618.04441999999995</v>
      </c>
      <c r="AI464" s="57">
        <v>618.04441999999995</v>
      </c>
      <c r="AJ464" s="57">
        <v>618.04441999999995</v>
      </c>
      <c r="AK464" s="57">
        <v>618.04441999999995</v>
      </c>
      <c r="AL464" s="57">
        <v>618.04441999999995</v>
      </c>
      <c r="AM464" s="57">
        <v>618.04441999999995</v>
      </c>
      <c r="AN464" s="57">
        <v>618.04441999999995</v>
      </c>
      <c r="AO464" s="57">
        <v>618.04441999999995</v>
      </c>
      <c r="AP464" s="57">
        <v>618.04441999999995</v>
      </c>
      <c r="AQ464" s="57">
        <v>618.04441999999995</v>
      </c>
      <c r="AR464" s="57">
        <v>618.04441999999995</v>
      </c>
      <c r="AS464" s="57">
        <v>618.04441999999995</v>
      </c>
      <c r="AT464" s="57">
        <v>618.04441999999995</v>
      </c>
    </row>
    <row r="465" spans="1:46" x14ac:dyDescent="0.25">
      <c r="A465" s="65">
        <v>2021</v>
      </c>
      <c r="B465" s="65">
        <v>12</v>
      </c>
      <c r="C465" s="75">
        <v>20</v>
      </c>
      <c r="D465" s="64">
        <v>8</v>
      </c>
      <c r="E465" s="5">
        <v>618.04441999999995</v>
      </c>
      <c r="F465" s="57">
        <v>618.04441999999995</v>
      </c>
      <c r="G465" s="57">
        <v>618.04441999999995</v>
      </c>
      <c r="H465" s="57">
        <v>618.04441999999995</v>
      </c>
      <c r="I465" s="57">
        <v>618.04441999999995</v>
      </c>
      <c r="J465" s="57">
        <v>618.04441999999995</v>
      </c>
      <c r="K465" s="57">
        <v>618.04441999999995</v>
      </c>
      <c r="L465" s="57">
        <v>618.04441999999995</v>
      </c>
      <c r="M465" s="57">
        <v>618.04441999999995</v>
      </c>
      <c r="N465" s="57">
        <v>618.04441999999995</v>
      </c>
      <c r="O465" s="57">
        <v>618.04441999999995</v>
      </c>
      <c r="P465" s="57">
        <v>618.04441999999995</v>
      </c>
      <c r="Q465" s="57">
        <v>618.04441999999995</v>
      </c>
      <c r="R465" s="57">
        <v>618.04441999999995</v>
      </c>
      <c r="S465" s="57">
        <v>618.04441999999995</v>
      </c>
      <c r="T465" s="57">
        <v>618.04441999999995</v>
      </c>
      <c r="U465" s="57">
        <v>618.04441999999995</v>
      </c>
      <c r="V465" s="57">
        <v>618.04441999999995</v>
      </c>
      <c r="W465" s="57">
        <v>618.04441999999995</v>
      </c>
      <c r="X465" s="57">
        <v>618.04441999999995</v>
      </c>
      <c r="Y465" s="57">
        <v>618.04441999999995</v>
      </c>
      <c r="Z465" s="57">
        <v>618.04441999999995</v>
      </c>
      <c r="AA465" s="57">
        <v>618.04441999999995</v>
      </c>
      <c r="AB465" s="57">
        <v>618.04441999999995</v>
      </c>
      <c r="AC465" s="57">
        <v>618.04441999999995</v>
      </c>
      <c r="AD465" s="57">
        <v>618.04441999999995</v>
      </c>
      <c r="AE465" s="57">
        <v>618.04441999999995</v>
      </c>
      <c r="AF465" s="57">
        <v>618.04441999999995</v>
      </c>
      <c r="AG465" s="57">
        <v>618.04441999999995</v>
      </c>
      <c r="AH465" s="57">
        <v>618.04441999999995</v>
      </c>
      <c r="AI465" s="57">
        <v>618.04441999999995</v>
      </c>
      <c r="AJ465" s="57">
        <v>618.04441999999995</v>
      </c>
      <c r="AK465" s="57">
        <v>618.04441999999995</v>
      </c>
      <c r="AL465" s="57">
        <v>618.04441999999995</v>
      </c>
      <c r="AM465" s="57">
        <v>618.04441999999995</v>
      </c>
      <c r="AN465" s="57">
        <v>618.04441999999995</v>
      </c>
      <c r="AO465" s="57">
        <v>618.04441999999995</v>
      </c>
      <c r="AP465" s="57">
        <v>618.04441999999995</v>
      </c>
      <c r="AQ465" s="57">
        <v>618.04441999999995</v>
      </c>
      <c r="AR465" s="57">
        <v>618.04441999999995</v>
      </c>
      <c r="AS465" s="57">
        <v>618.04441999999995</v>
      </c>
      <c r="AT465" s="57">
        <v>618.04441999999995</v>
      </c>
    </row>
    <row r="466" spans="1:46" x14ac:dyDescent="0.25">
      <c r="A466" s="65">
        <v>2021</v>
      </c>
      <c r="B466" s="65">
        <v>12</v>
      </c>
      <c r="C466" s="75">
        <v>20</v>
      </c>
      <c r="D466" s="64">
        <v>9</v>
      </c>
      <c r="E466" s="5">
        <v>618.04441999999995</v>
      </c>
      <c r="F466" s="57">
        <v>618.04441999999995</v>
      </c>
      <c r="G466" s="57">
        <v>618.04441999999995</v>
      </c>
      <c r="H466" s="57">
        <v>618.04441999999995</v>
      </c>
      <c r="I466" s="57">
        <v>618.04441999999995</v>
      </c>
      <c r="J466" s="57">
        <v>618.04441999999995</v>
      </c>
      <c r="K466" s="57">
        <v>618.04441999999995</v>
      </c>
      <c r="L466" s="57">
        <v>618.04441999999995</v>
      </c>
      <c r="M466" s="57">
        <v>618.04441999999995</v>
      </c>
      <c r="N466" s="57">
        <v>618.04441999999995</v>
      </c>
      <c r="O466" s="57">
        <v>618.04441999999995</v>
      </c>
      <c r="P466" s="57">
        <v>618.04441999999995</v>
      </c>
      <c r="Q466" s="57">
        <v>618.04441999999995</v>
      </c>
      <c r="R466" s="57">
        <v>618.04441999999995</v>
      </c>
      <c r="S466" s="57">
        <v>618.04441999999995</v>
      </c>
      <c r="T466" s="57">
        <v>618.04441999999995</v>
      </c>
      <c r="U466" s="57">
        <v>618.04441999999995</v>
      </c>
      <c r="V466" s="57">
        <v>618.04441999999995</v>
      </c>
      <c r="W466" s="57">
        <v>618.04441999999995</v>
      </c>
      <c r="X466" s="57">
        <v>618.04441999999995</v>
      </c>
      <c r="Y466" s="57">
        <v>618.04441999999995</v>
      </c>
      <c r="Z466" s="57">
        <v>618.04441999999995</v>
      </c>
      <c r="AA466" s="57">
        <v>618.04441999999995</v>
      </c>
      <c r="AB466" s="57">
        <v>618.04441999999995</v>
      </c>
      <c r="AC466" s="57">
        <v>618.04441999999995</v>
      </c>
      <c r="AD466" s="57">
        <v>618.04441999999995</v>
      </c>
      <c r="AE466" s="57">
        <v>618.04441999999995</v>
      </c>
      <c r="AF466" s="57">
        <v>618.04441999999995</v>
      </c>
      <c r="AG466" s="57">
        <v>618.04441999999995</v>
      </c>
      <c r="AH466" s="57">
        <v>618.04441999999995</v>
      </c>
      <c r="AI466" s="57">
        <v>618.04441999999995</v>
      </c>
      <c r="AJ466" s="57">
        <v>618.04441999999995</v>
      </c>
      <c r="AK466" s="57">
        <v>618.04441999999995</v>
      </c>
      <c r="AL466" s="57">
        <v>618.04441999999995</v>
      </c>
      <c r="AM466" s="57">
        <v>618.04441999999995</v>
      </c>
      <c r="AN466" s="57">
        <v>618.04441999999995</v>
      </c>
      <c r="AO466" s="57">
        <v>618.04441999999995</v>
      </c>
      <c r="AP466" s="57">
        <v>618.04441999999995</v>
      </c>
      <c r="AQ466" s="57">
        <v>618.04441999999995</v>
      </c>
      <c r="AR466" s="57">
        <v>618.04441999999995</v>
      </c>
      <c r="AS466" s="57">
        <v>618.04441999999995</v>
      </c>
      <c r="AT466" s="57">
        <v>618.04441999999995</v>
      </c>
    </row>
    <row r="467" spans="1:46" x14ac:dyDescent="0.25">
      <c r="A467" s="65">
        <v>2021</v>
      </c>
      <c r="B467" s="65">
        <v>12</v>
      </c>
      <c r="C467" s="75">
        <v>20</v>
      </c>
      <c r="D467" s="64">
        <v>10</v>
      </c>
      <c r="E467" s="5">
        <v>618.04441999999995</v>
      </c>
      <c r="F467" s="57">
        <v>618.04441999999995</v>
      </c>
      <c r="G467" s="57">
        <v>618.04441999999995</v>
      </c>
      <c r="H467" s="57">
        <v>618.04441999999995</v>
      </c>
      <c r="I467" s="57">
        <v>618.04441999999995</v>
      </c>
      <c r="J467" s="57">
        <v>618.04441999999995</v>
      </c>
      <c r="K467" s="57">
        <v>618.04441999999995</v>
      </c>
      <c r="L467" s="57">
        <v>618.04441999999995</v>
      </c>
      <c r="M467" s="57">
        <v>618.04441999999995</v>
      </c>
      <c r="N467" s="57">
        <v>618.04441999999995</v>
      </c>
      <c r="O467" s="57">
        <v>618.04441999999995</v>
      </c>
      <c r="P467" s="57">
        <v>618.04441999999995</v>
      </c>
      <c r="Q467" s="57">
        <v>618.04441999999995</v>
      </c>
      <c r="R467" s="57">
        <v>618.04441999999995</v>
      </c>
      <c r="S467" s="57">
        <v>618.04441999999995</v>
      </c>
      <c r="T467" s="57">
        <v>618.04441999999995</v>
      </c>
      <c r="U467" s="57">
        <v>618.04441999999995</v>
      </c>
      <c r="V467" s="57">
        <v>618.04441999999995</v>
      </c>
      <c r="W467" s="57">
        <v>618.04441999999995</v>
      </c>
      <c r="X467" s="57">
        <v>618.04441999999995</v>
      </c>
      <c r="Y467" s="57">
        <v>618.04441999999995</v>
      </c>
      <c r="Z467" s="57">
        <v>618.04441999999995</v>
      </c>
      <c r="AA467" s="57">
        <v>618.04441999999995</v>
      </c>
      <c r="AB467" s="57">
        <v>618.04441999999995</v>
      </c>
      <c r="AC467" s="57">
        <v>618.04441999999995</v>
      </c>
      <c r="AD467" s="57">
        <v>618.04441999999995</v>
      </c>
      <c r="AE467" s="57">
        <v>618.04441999999995</v>
      </c>
      <c r="AF467" s="57">
        <v>618.04441999999995</v>
      </c>
      <c r="AG467" s="57">
        <v>618.04441999999995</v>
      </c>
      <c r="AH467" s="57">
        <v>618.04441999999995</v>
      </c>
      <c r="AI467" s="57">
        <v>618.04441999999995</v>
      </c>
      <c r="AJ467" s="57">
        <v>618.04441999999995</v>
      </c>
      <c r="AK467" s="57">
        <v>618.04441999999995</v>
      </c>
      <c r="AL467" s="57">
        <v>618.04441999999995</v>
      </c>
      <c r="AM467" s="57">
        <v>618.04441999999995</v>
      </c>
      <c r="AN467" s="57">
        <v>618.04441999999995</v>
      </c>
      <c r="AO467" s="57">
        <v>618.04441999999995</v>
      </c>
      <c r="AP467" s="57">
        <v>618.04441999999995</v>
      </c>
      <c r="AQ467" s="57">
        <v>618.04441999999995</v>
      </c>
      <c r="AR467" s="57">
        <v>618.04441999999995</v>
      </c>
      <c r="AS467" s="57">
        <v>618.04441999999995</v>
      </c>
      <c r="AT467" s="57">
        <v>618.04441999999995</v>
      </c>
    </row>
    <row r="468" spans="1:46" x14ac:dyDescent="0.25">
      <c r="A468" s="65">
        <v>2021</v>
      </c>
      <c r="B468" s="65">
        <v>12</v>
      </c>
      <c r="C468" s="75">
        <v>20</v>
      </c>
      <c r="D468" s="64">
        <v>11</v>
      </c>
      <c r="E468" s="5">
        <v>618.04441999999995</v>
      </c>
      <c r="F468" s="57">
        <v>618.04441999999995</v>
      </c>
      <c r="G468" s="57">
        <v>618.04441999999995</v>
      </c>
      <c r="H468" s="57">
        <v>618.04441999999995</v>
      </c>
      <c r="I468" s="57">
        <v>618.04441999999995</v>
      </c>
      <c r="J468" s="57">
        <v>618.04441999999995</v>
      </c>
      <c r="K468" s="57">
        <v>618.04441999999995</v>
      </c>
      <c r="L468" s="57">
        <v>618.04441999999995</v>
      </c>
      <c r="M468" s="57">
        <v>618.04441999999995</v>
      </c>
      <c r="N468" s="57">
        <v>618.04441999999995</v>
      </c>
      <c r="O468" s="57">
        <v>618.04441999999995</v>
      </c>
      <c r="P468" s="57">
        <v>618.04441999999995</v>
      </c>
      <c r="Q468" s="57">
        <v>618.04441999999995</v>
      </c>
      <c r="R468" s="57">
        <v>618.04441999999995</v>
      </c>
      <c r="S468" s="57">
        <v>618.04441999999995</v>
      </c>
      <c r="T468" s="57">
        <v>618.04441999999995</v>
      </c>
      <c r="U468" s="57">
        <v>618.04441999999995</v>
      </c>
      <c r="V468" s="57">
        <v>618.04441999999995</v>
      </c>
      <c r="W468" s="57">
        <v>618.04441999999995</v>
      </c>
      <c r="X468" s="57">
        <v>618.04441999999995</v>
      </c>
      <c r="Y468" s="57">
        <v>618.04441999999995</v>
      </c>
      <c r="Z468" s="57">
        <v>618.04441999999995</v>
      </c>
      <c r="AA468" s="57">
        <v>618.04441999999995</v>
      </c>
      <c r="AB468" s="57">
        <v>618.04441999999995</v>
      </c>
      <c r="AC468" s="57">
        <v>618.04441999999995</v>
      </c>
      <c r="AD468" s="57">
        <v>618.04441999999995</v>
      </c>
      <c r="AE468" s="57">
        <v>618.04441999999995</v>
      </c>
      <c r="AF468" s="57">
        <v>618.04441999999995</v>
      </c>
      <c r="AG468" s="57">
        <v>618.04441999999995</v>
      </c>
      <c r="AH468" s="57">
        <v>618.04441999999995</v>
      </c>
      <c r="AI468" s="57">
        <v>618.04441999999995</v>
      </c>
      <c r="AJ468" s="57">
        <v>618.04441999999995</v>
      </c>
      <c r="AK468" s="57">
        <v>618.04441999999995</v>
      </c>
      <c r="AL468" s="57">
        <v>618.04441999999995</v>
      </c>
      <c r="AM468" s="57">
        <v>618.04441999999995</v>
      </c>
      <c r="AN468" s="57">
        <v>618.04441999999995</v>
      </c>
      <c r="AO468" s="57">
        <v>618.04441999999995</v>
      </c>
      <c r="AP468" s="57">
        <v>618.04441999999995</v>
      </c>
      <c r="AQ468" s="57">
        <v>618.04441999999995</v>
      </c>
      <c r="AR468" s="57">
        <v>618.04441999999995</v>
      </c>
      <c r="AS468" s="57">
        <v>618.04441999999995</v>
      </c>
      <c r="AT468" s="57">
        <v>618.04441999999995</v>
      </c>
    </row>
    <row r="469" spans="1:46" x14ac:dyDescent="0.25">
      <c r="A469" s="65">
        <v>2021</v>
      </c>
      <c r="B469" s="65">
        <v>12</v>
      </c>
      <c r="C469" s="75">
        <v>20</v>
      </c>
      <c r="D469" s="64">
        <v>12</v>
      </c>
      <c r="E469" s="5">
        <v>618.04441999999995</v>
      </c>
      <c r="F469" s="57">
        <v>618.04441999999995</v>
      </c>
      <c r="G469" s="57">
        <v>618.04441999999995</v>
      </c>
      <c r="H469" s="57">
        <v>618.04441999999995</v>
      </c>
      <c r="I469" s="57">
        <v>618.04441999999995</v>
      </c>
      <c r="J469" s="57">
        <v>618.04441999999995</v>
      </c>
      <c r="K469" s="57">
        <v>618.04441999999995</v>
      </c>
      <c r="L469" s="57">
        <v>618.04441999999995</v>
      </c>
      <c r="M469" s="57">
        <v>618.04441999999995</v>
      </c>
      <c r="N469" s="57">
        <v>618.04441999999995</v>
      </c>
      <c r="O469" s="57">
        <v>618.04441999999995</v>
      </c>
      <c r="P469" s="57">
        <v>618.04441999999995</v>
      </c>
      <c r="Q469" s="57">
        <v>618.04441999999995</v>
      </c>
      <c r="R469" s="57">
        <v>618.04441999999995</v>
      </c>
      <c r="S469" s="57">
        <v>618.04441999999995</v>
      </c>
      <c r="T469" s="57">
        <v>618.04441999999995</v>
      </c>
      <c r="U469" s="57">
        <v>618.04441999999995</v>
      </c>
      <c r="V469" s="57">
        <v>618.04441999999995</v>
      </c>
      <c r="W469" s="57">
        <v>618.04441999999995</v>
      </c>
      <c r="X469" s="57">
        <v>618.04441999999995</v>
      </c>
      <c r="Y469" s="57">
        <v>618.04441999999995</v>
      </c>
      <c r="Z469" s="57">
        <v>618.04441999999995</v>
      </c>
      <c r="AA469" s="57">
        <v>618.04441999999995</v>
      </c>
      <c r="AB469" s="57">
        <v>618.04441999999995</v>
      </c>
      <c r="AC469" s="57">
        <v>618.04441999999995</v>
      </c>
      <c r="AD469" s="57">
        <v>618.04441999999995</v>
      </c>
      <c r="AE469" s="57">
        <v>618.04441999999995</v>
      </c>
      <c r="AF469" s="57">
        <v>618.04441999999995</v>
      </c>
      <c r="AG469" s="57">
        <v>618.04441999999995</v>
      </c>
      <c r="AH469" s="57">
        <v>618.04441999999995</v>
      </c>
      <c r="AI469" s="57">
        <v>618.04441999999995</v>
      </c>
      <c r="AJ469" s="57">
        <v>618.04441999999995</v>
      </c>
      <c r="AK469" s="57">
        <v>618.04441999999995</v>
      </c>
      <c r="AL469" s="57">
        <v>618.04441999999995</v>
      </c>
      <c r="AM469" s="57">
        <v>618.04441999999995</v>
      </c>
      <c r="AN469" s="57">
        <v>618.04441999999995</v>
      </c>
      <c r="AO469" s="57">
        <v>618.04441999999995</v>
      </c>
      <c r="AP469" s="57">
        <v>618.04441999999995</v>
      </c>
      <c r="AQ469" s="57">
        <v>618.04441999999995</v>
      </c>
      <c r="AR469" s="57">
        <v>618.04441999999995</v>
      </c>
      <c r="AS469" s="57">
        <v>618.04441999999995</v>
      </c>
      <c r="AT469" s="57">
        <v>618.04441999999995</v>
      </c>
    </row>
    <row r="470" spans="1:46" x14ac:dyDescent="0.25">
      <c r="A470" s="65">
        <v>2021</v>
      </c>
      <c r="B470" s="65">
        <v>12</v>
      </c>
      <c r="C470" s="75">
        <v>20</v>
      </c>
      <c r="D470" s="64">
        <v>13</v>
      </c>
      <c r="E470" s="5">
        <v>618.04441999999995</v>
      </c>
      <c r="F470" s="57">
        <v>618.04441999999995</v>
      </c>
      <c r="G470" s="57">
        <v>618.04441999999995</v>
      </c>
      <c r="H470" s="57">
        <v>618.04441999999995</v>
      </c>
      <c r="I470" s="57">
        <v>618.04441999999995</v>
      </c>
      <c r="J470" s="57">
        <v>618.04441999999995</v>
      </c>
      <c r="K470" s="57">
        <v>618.04441999999995</v>
      </c>
      <c r="L470" s="57">
        <v>618.04441999999995</v>
      </c>
      <c r="M470" s="57">
        <v>618.04441999999995</v>
      </c>
      <c r="N470" s="57">
        <v>618.04441999999995</v>
      </c>
      <c r="O470" s="57">
        <v>618.04441999999995</v>
      </c>
      <c r="P470" s="57">
        <v>618.04441999999995</v>
      </c>
      <c r="Q470" s="57">
        <v>618.04441999999995</v>
      </c>
      <c r="R470" s="57">
        <v>618.04441999999995</v>
      </c>
      <c r="S470" s="57">
        <v>618.04441999999995</v>
      </c>
      <c r="T470" s="57">
        <v>618.04441999999995</v>
      </c>
      <c r="U470" s="57">
        <v>618.04441999999995</v>
      </c>
      <c r="V470" s="57">
        <v>618.04441999999995</v>
      </c>
      <c r="W470" s="57">
        <v>618.04441999999995</v>
      </c>
      <c r="X470" s="57">
        <v>618.04441999999995</v>
      </c>
      <c r="Y470" s="57">
        <v>618.04441999999995</v>
      </c>
      <c r="Z470" s="57">
        <v>618.04441999999995</v>
      </c>
      <c r="AA470" s="57">
        <v>618.04441999999995</v>
      </c>
      <c r="AB470" s="57">
        <v>618.04441999999995</v>
      </c>
      <c r="AC470" s="57">
        <v>618.04441999999995</v>
      </c>
      <c r="AD470" s="57">
        <v>618.04441999999995</v>
      </c>
      <c r="AE470" s="57">
        <v>618.04441999999995</v>
      </c>
      <c r="AF470" s="57">
        <v>618.04441999999995</v>
      </c>
      <c r="AG470" s="57">
        <v>618.04441999999995</v>
      </c>
      <c r="AH470" s="57">
        <v>618.04441999999995</v>
      </c>
      <c r="AI470" s="57">
        <v>618.04441999999995</v>
      </c>
      <c r="AJ470" s="57">
        <v>618.04441999999995</v>
      </c>
      <c r="AK470" s="57">
        <v>618.04441999999995</v>
      </c>
      <c r="AL470" s="57">
        <v>618.04441999999995</v>
      </c>
      <c r="AM470" s="57">
        <v>618.04441999999995</v>
      </c>
      <c r="AN470" s="57">
        <v>618.04441999999995</v>
      </c>
      <c r="AO470" s="57">
        <v>618.04441999999995</v>
      </c>
      <c r="AP470" s="57">
        <v>618.04441999999995</v>
      </c>
      <c r="AQ470" s="57">
        <v>618.04441999999995</v>
      </c>
      <c r="AR470" s="57">
        <v>618.04441999999995</v>
      </c>
      <c r="AS470" s="57">
        <v>618.04441999999995</v>
      </c>
      <c r="AT470" s="57">
        <v>618.04441999999995</v>
      </c>
    </row>
    <row r="471" spans="1:46" x14ac:dyDescent="0.25">
      <c r="A471" s="65">
        <v>2021</v>
      </c>
      <c r="B471" s="65">
        <v>12</v>
      </c>
      <c r="C471" s="75">
        <v>20</v>
      </c>
      <c r="D471" s="64">
        <v>14</v>
      </c>
      <c r="E471" s="5">
        <v>618.04441999999995</v>
      </c>
      <c r="F471" s="57">
        <v>618.04441999999995</v>
      </c>
      <c r="G471" s="57">
        <v>618.04441999999995</v>
      </c>
      <c r="H471" s="57">
        <v>618.04441999999995</v>
      </c>
      <c r="I471" s="57">
        <v>618.04441999999995</v>
      </c>
      <c r="J471" s="57">
        <v>618.04441999999995</v>
      </c>
      <c r="K471" s="57">
        <v>618.04441999999995</v>
      </c>
      <c r="L471" s="57">
        <v>618.04441999999995</v>
      </c>
      <c r="M471" s="57">
        <v>618.04441999999995</v>
      </c>
      <c r="N471" s="57">
        <v>618.04441999999995</v>
      </c>
      <c r="O471" s="57">
        <v>618.04441999999995</v>
      </c>
      <c r="P471" s="57">
        <v>618.04441999999995</v>
      </c>
      <c r="Q471" s="57">
        <v>618.04441999999995</v>
      </c>
      <c r="R471" s="57">
        <v>618.04441999999995</v>
      </c>
      <c r="S471" s="57">
        <v>618.04441999999995</v>
      </c>
      <c r="T471" s="57">
        <v>618.04441999999995</v>
      </c>
      <c r="U471" s="57">
        <v>618.04441999999995</v>
      </c>
      <c r="V471" s="57">
        <v>618.04441999999995</v>
      </c>
      <c r="W471" s="57">
        <v>618.04441999999995</v>
      </c>
      <c r="X471" s="57">
        <v>618.04441999999995</v>
      </c>
      <c r="Y471" s="57">
        <v>618.04441999999995</v>
      </c>
      <c r="Z471" s="57">
        <v>618.04441999999995</v>
      </c>
      <c r="AA471" s="57">
        <v>618.04441999999995</v>
      </c>
      <c r="AB471" s="57">
        <v>618.04441999999995</v>
      </c>
      <c r="AC471" s="57">
        <v>618.04441999999995</v>
      </c>
      <c r="AD471" s="57">
        <v>618.04441999999995</v>
      </c>
      <c r="AE471" s="57">
        <v>618.04441999999995</v>
      </c>
      <c r="AF471" s="57">
        <v>618.04441999999995</v>
      </c>
      <c r="AG471" s="57">
        <v>618.04441999999995</v>
      </c>
      <c r="AH471" s="57">
        <v>618.04441999999995</v>
      </c>
      <c r="AI471" s="57">
        <v>618.04441999999995</v>
      </c>
      <c r="AJ471" s="57">
        <v>618.04441999999995</v>
      </c>
      <c r="AK471" s="57">
        <v>618.04441999999995</v>
      </c>
      <c r="AL471" s="57">
        <v>618.04441999999995</v>
      </c>
      <c r="AM471" s="57">
        <v>618.04441999999995</v>
      </c>
      <c r="AN471" s="57">
        <v>618.04441999999995</v>
      </c>
      <c r="AO471" s="57">
        <v>618.04441999999995</v>
      </c>
      <c r="AP471" s="57">
        <v>618.04441999999995</v>
      </c>
      <c r="AQ471" s="57">
        <v>618.04441999999995</v>
      </c>
      <c r="AR471" s="57">
        <v>618.04441999999995</v>
      </c>
      <c r="AS471" s="57">
        <v>618.04441999999995</v>
      </c>
      <c r="AT471" s="57">
        <v>618.04441999999995</v>
      </c>
    </row>
    <row r="472" spans="1:46" x14ac:dyDescent="0.25">
      <c r="A472" s="65">
        <v>2021</v>
      </c>
      <c r="B472" s="65">
        <v>12</v>
      </c>
      <c r="C472" s="75">
        <v>20</v>
      </c>
      <c r="D472" s="64">
        <v>15</v>
      </c>
      <c r="E472" s="5">
        <v>618.04441999999995</v>
      </c>
      <c r="F472" s="57">
        <v>618.04441999999995</v>
      </c>
      <c r="G472" s="57">
        <v>618.04441999999995</v>
      </c>
      <c r="H472" s="57">
        <v>618.04441999999995</v>
      </c>
      <c r="I472" s="57">
        <v>618.04441999999995</v>
      </c>
      <c r="J472" s="57">
        <v>618.04441999999995</v>
      </c>
      <c r="K472" s="57">
        <v>618.04441999999995</v>
      </c>
      <c r="L472" s="57">
        <v>618.04441999999995</v>
      </c>
      <c r="M472" s="57">
        <v>618.04441999999995</v>
      </c>
      <c r="N472" s="57">
        <v>618.04441999999995</v>
      </c>
      <c r="O472" s="57">
        <v>618.04441999999995</v>
      </c>
      <c r="P472" s="57">
        <v>618.04441999999995</v>
      </c>
      <c r="Q472" s="57">
        <v>618.04441999999995</v>
      </c>
      <c r="R472" s="57">
        <v>618.04441999999995</v>
      </c>
      <c r="S472" s="57">
        <v>618.04441999999995</v>
      </c>
      <c r="T472" s="57">
        <v>618.04441999999995</v>
      </c>
      <c r="U472" s="57">
        <v>618.04441999999995</v>
      </c>
      <c r="V472" s="57">
        <v>618.04441999999995</v>
      </c>
      <c r="W472" s="57">
        <v>618.04441999999995</v>
      </c>
      <c r="X472" s="57">
        <v>618.04441999999995</v>
      </c>
      <c r="Y472" s="57">
        <v>618.04441999999995</v>
      </c>
      <c r="Z472" s="57">
        <v>618.04441999999995</v>
      </c>
      <c r="AA472" s="57">
        <v>618.04441999999995</v>
      </c>
      <c r="AB472" s="57">
        <v>618.04441999999995</v>
      </c>
      <c r="AC472" s="57">
        <v>618.04441999999995</v>
      </c>
      <c r="AD472" s="57">
        <v>618.04441999999995</v>
      </c>
      <c r="AE472" s="57">
        <v>618.04441999999995</v>
      </c>
      <c r="AF472" s="57">
        <v>618.04441999999995</v>
      </c>
      <c r="AG472" s="57">
        <v>618.04441999999995</v>
      </c>
      <c r="AH472" s="57">
        <v>618.04441999999995</v>
      </c>
      <c r="AI472" s="57">
        <v>618.04441999999995</v>
      </c>
      <c r="AJ472" s="57">
        <v>618.04441999999995</v>
      </c>
      <c r="AK472" s="57">
        <v>618.04441999999995</v>
      </c>
      <c r="AL472" s="57">
        <v>618.04441999999995</v>
      </c>
      <c r="AM472" s="57">
        <v>618.04441999999995</v>
      </c>
      <c r="AN472" s="57">
        <v>618.04441999999995</v>
      </c>
      <c r="AO472" s="57">
        <v>618.04441999999995</v>
      </c>
      <c r="AP472" s="57">
        <v>618.04441999999995</v>
      </c>
      <c r="AQ472" s="57">
        <v>618.04441999999995</v>
      </c>
      <c r="AR472" s="57">
        <v>618.04441999999995</v>
      </c>
      <c r="AS472" s="57">
        <v>618.04441999999995</v>
      </c>
      <c r="AT472" s="57">
        <v>618.04441999999995</v>
      </c>
    </row>
    <row r="473" spans="1:46" x14ac:dyDescent="0.25">
      <c r="A473" s="65">
        <v>2021</v>
      </c>
      <c r="B473" s="65">
        <v>12</v>
      </c>
      <c r="C473" s="75">
        <v>20</v>
      </c>
      <c r="D473" s="64">
        <v>16</v>
      </c>
      <c r="E473" s="5">
        <v>618.04441999999995</v>
      </c>
      <c r="F473" s="57">
        <v>618.04441999999995</v>
      </c>
      <c r="G473" s="57">
        <v>618.04441999999995</v>
      </c>
      <c r="H473" s="57">
        <v>618.04441999999995</v>
      </c>
      <c r="I473" s="57">
        <v>618.04441999999995</v>
      </c>
      <c r="J473" s="57">
        <v>618.04441999999995</v>
      </c>
      <c r="K473" s="57">
        <v>618.04441999999995</v>
      </c>
      <c r="L473" s="57">
        <v>618.04441999999995</v>
      </c>
      <c r="M473" s="57">
        <v>618.04441999999995</v>
      </c>
      <c r="N473" s="57">
        <v>618.04441999999995</v>
      </c>
      <c r="O473" s="57">
        <v>618.04441999999995</v>
      </c>
      <c r="P473" s="57">
        <v>618.04441999999995</v>
      </c>
      <c r="Q473" s="57">
        <v>618.04441999999995</v>
      </c>
      <c r="R473" s="57">
        <v>618.04441999999995</v>
      </c>
      <c r="S473" s="57">
        <v>618.04441999999995</v>
      </c>
      <c r="T473" s="57">
        <v>618.04441999999995</v>
      </c>
      <c r="U473" s="57">
        <v>618.04441999999995</v>
      </c>
      <c r="V473" s="57">
        <v>618.04441999999995</v>
      </c>
      <c r="W473" s="57">
        <v>618.04441999999995</v>
      </c>
      <c r="X473" s="57">
        <v>618.04441999999995</v>
      </c>
      <c r="Y473" s="57">
        <v>618.04441999999995</v>
      </c>
      <c r="Z473" s="57">
        <v>618.04441999999995</v>
      </c>
      <c r="AA473" s="57">
        <v>618.04441999999995</v>
      </c>
      <c r="AB473" s="57">
        <v>618.04441999999995</v>
      </c>
      <c r="AC473" s="57">
        <v>618.04441999999995</v>
      </c>
      <c r="AD473" s="57">
        <v>618.04441999999995</v>
      </c>
      <c r="AE473" s="57">
        <v>618.04441999999995</v>
      </c>
      <c r="AF473" s="57">
        <v>618.04441999999995</v>
      </c>
      <c r="AG473" s="57">
        <v>618.04441999999995</v>
      </c>
      <c r="AH473" s="57">
        <v>618.04441999999995</v>
      </c>
      <c r="AI473" s="57">
        <v>618.04441999999995</v>
      </c>
      <c r="AJ473" s="57">
        <v>618.04441999999995</v>
      </c>
      <c r="AK473" s="57">
        <v>618.04441999999995</v>
      </c>
      <c r="AL473" s="57">
        <v>618.04441999999995</v>
      </c>
      <c r="AM473" s="57">
        <v>618.04441999999995</v>
      </c>
      <c r="AN473" s="57">
        <v>618.04441999999995</v>
      </c>
      <c r="AO473" s="57">
        <v>618.04441999999995</v>
      </c>
      <c r="AP473" s="57">
        <v>618.04441999999995</v>
      </c>
      <c r="AQ473" s="57">
        <v>618.04441999999995</v>
      </c>
      <c r="AR473" s="57">
        <v>618.04441999999995</v>
      </c>
      <c r="AS473" s="57">
        <v>618.04441999999995</v>
      </c>
      <c r="AT473" s="57">
        <v>618.04441999999995</v>
      </c>
    </row>
    <row r="474" spans="1:46" x14ac:dyDescent="0.25">
      <c r="A474" s="65">
        <v>2021</v>
      </c>
      <c r="B474" s="65">
        <v>12</v>
      </c>
      <c r="C474" s="75">
        <v>20</v>
      </c>
      <c r="D474" s="64">
        <v>17</v>
      </c>
      <c r="E474" s="5">
        <v>618.04441999999995</v>
      </c>
      <c r="F474" s="57">
        <v>618.04441999999995</v>
      </c>
      <c r="G474" s="57">
        <v>618.04441999999995</v>
      </c>
      <c r="H474" s="57">
        <v>618.04441999999995</v>
      </c>
      <c r="I474" s="57">
        <v>618.04441999999995</v>
      </c>
      <c r="J474" s="57">
        <v>618.04441999999995</v>
      </c>
      <c r="K474" s="57">
        <v>618.04441999999995</v>
      </c>
      <c r="L474" s="57">
        <v>618.04441999999995</v>
      </c>
      <c r="M474" s="57">
        <v>618.04441999999995</v>
      </c>
      <c r="N474" s="57">
        <v>618.04441999999995</v>
      </c>
      <c r="O474" s="57">
        <v>618.04441999999995</v>
      </c>
      <c r="P474" s="57">
        <v>618.04441999999995</v>
      </c>
      <c r="Q474" s="57">
        <v>618.04441999999995</v>
      </c>
      <c r="R474" s="57">
        <v>618.04441999999995</v>
      </c>
      <c r="S474" s="57">
        <v>618.04441999999995</v>
      </c>
      <c r="T474" s="57">
        <v>618.04441999999995</v>
      </c>
      <c r="U474" s="57">
        <v>618.04441999999995</v>
      </c>
      <c r="V474" s="57">
        <v>618.04441999999995</v>
      </c>
      <c r="W474" s="57">
        <v>618.04441999999995</v>
      </c>
      <c r="X474" s="57">
        <v>618.04441999999995</v>
      </c>
      <c r="Y474" s="57">
        <v>618.04441999999995</v>
      </c>
      <c r="Z474" s="57">
        <v>618.04441999999995</v>
      </c>
      <c r="AA474" s="57">
        <v>618.04441999999995</v>
      </c>
      <c r="AB474" s="57">
        <v>618.04441999999995</v>
      </c>
      <c r="AC474" s="57">
        <v>618.04441999999995</v>
      </c>
      <c r="AD474" s="57">
        <v>618.04441999999995</v>
      </c>
      <c r="AE474" s="57">
        <v>618.04441999999995</v>
      </c>
      <c r="AF474" s="57">
        <v>618.04441999999995</v>
      </c>
      <c r="AG474" s="57">
        <v>618.04441999999995</v>
      </c>
      <c r="AH474" s="57">
        <v>618.04441999999995</v>
      </c>
      <c r="AI474" s="57">
        <v>618.04441999999995</v>
      </c>
      <c r="AJ474" s="57">
        <v>618.04441999999995</v>
      </c>
      <c r="AK474" s="57">
        <v>618.04441999999995</v>
      </c>
      <c r="AL474" s="57">
        <v>618.04441999999995</v>
      </c>
      <c r="AM474" s="57">
        <v>618.04441999999995</v>
      </c>
      <c r="AN474" s="57">
        <v>618.04441999999995</v>
      </c>
      <c r="AO474" s="57">
        <v>618.04441999999995</v>
      </c>
      <c r="AP474" s="57">
        <v>618.04441999999995</v>
      </c>
      <c r="AQ474" s="57">
        <v>618.04441999999995</v>
      </c>
      <c r="AR474" s="57">
        <v>618.04441999999995</v>
      </c>
      <c r="AS474" s="57">
        <v>618.04441999999995</v>
      </c>
      <c r="AT474" s="57">
        <v>618.04441999999995</v>
      </c>
    </row>
    <row r="475" spans="1:46" x14ac:dyDescent="0.25">
      <c r="A475" s="65">
        <v>2021</v>
      </c>
      <c r="B475" s="65">
        <v>12</v>
      </c>
      <c r="C475" s="75">
        <v>20</v>
      </c>
      <c r="D475" s="64">
        <v>18</v>
      </c>
      <c r="E475" s="5">
        <v>618.04441999999995</v>
      </c>
      <c r="F475" s="57">
        <v>618.04441999999995</v>
      </c>
      <c r="G475" s="57">
        <v>618.04441999999995</v>
      </c>
      <c r="H475" s="57">
        <v>618.04441999999995</v>
      </c>
      <c r="I475" s="57">
        <v>618.04441999999995</v>
      </c>
      <c r="J475" s="57">
        <v>618.04441999999995</v>
      </c>
      <c r="K475" s="57">
        <v>618.04441999999995</v>
      </c>
      <c r="L475" s="57">
        <v>618.04441999999995</v>
      </c>
      <c r="M475" s="57">
        <v>618.04441999999995</v>
      </c>
      <c r="N475" s="57">
        <v>618.04441999999995</v>
      </c>
      <c r="O475" s="57">
        <v>618.04441999999995</v>
      </c>
      <c r="P475" s="57">
        <v>618.04441999999995</v>
      </c>
      <c r="Q475" s="57">
        <v>618.04441999999995</v>
      </c>
      <c r="R475" s="57">
        <v>618.04441999999995</v>
      </c>
      <c r="S475" s="57">
        <v>618.04441999999995</v>
      </c>
      <c r="T475" s="57">
        <v>618.04441999999995</v>
      </c>
      <c r="U475" s="57">
        <v>618.04441999999995</v>
      </c>
      <c r="V475" s="57">
        <v>618.04441999999995</v>
      </c>
      <c r="W475" s="57">
        <v>618.04441999999995</v>
      </c>
      <c r="X475" s="57">
        <v>618.04441999999995</v>
      </c>
      <c r="Y475" s="57">
        <v>618.04441999999995</v>
      </c>
      <c r="Z475" s="57">
        <v>618.04441999999995</v>
      </c>
      <c r="AA475" s="57">
        <v>618.04441999999995</v>
      </c>
      <c r="AB475" s="57">
        <v>618.04441999999995</v>
      </c>
      <c r="AC475" s="57">
        <v>618.04441999999995</v>
      </c>
      <c r="AD475" s="57">
        <v>618.04441999999995</v>
      </c>
      <c r="AE475" s="57">
        <v>618.04441999999995</v>
      </c>
      <c r="AF475" s="57">
        <v>618.04441999999995</v>
      </c>
      <c r="AG475" s="57">
        <v>618.04441999999995</v>
      </c>
      <c r="AH475" s="57">
        <v>618.04441999999995</v>
      </c>
      <c r="AI475" s="57">
        <v>618.04441999999995</v>
      </c>
      <c r="AJ475" s="57">
        <v>618.04441999999995</v>
      </c>
      <c r="AK475" s="57">
        <v>618.04441999999995</v>
      </c>
      <c r="AL475" s="57">
        <v>618.04441999999995</v>
      </c>
      <c r="AM475" s="57">
        <v>618.04441999999995</v>
      </c>
      <c r="AN475" s="57">
        <v>618.04441999999995</v>
      </c>
      <c r="AO475" s="57">
        <v>618.04441999999995</v>
      </c>
      <c r="AP475" s="57">
        <v>618.04441999999995</v>
      </c>
      <c r="AQ475" s="57">
        <v>618.04441999999995</v>
      </c>
      <c r="AR475" s="57">
        <v>618.04441999999995</v>
      </c>
      <c r="AS475" s="57">
        <v>618.04441999999995</v>
      </c>
      <c r="AT475" s="57">
        <v>618.04441999999995</v>
      </c>
    </row>
    <row r="476" spans="1:46" x14ac:dyDescent="0.25">
      <c r="A476" s="65">
        <v>2021</v>
      </c>
      <c r="B476" s="65">
        <v>12</v>
      </c>
      <c r="C476" s="75">
        <v>20</v>
      </c>
      <c r="D476" s="64">
        <v>19</v>
      </c>
      <c r="E476" s="5">
        <v>618.04441999999995</v>
      </c>
      <c r="F476" s="57">
        <v>618.04441999999995</v>
      </c>
      <c r="G476" s="57">
        <v>618.04441999999995</v>
      </c>
      <c r="H476" s="57">
        <v>618.04441999999995</v>
      </c>
      <c r="I476" s="57">
        <v>618.04441999999995</v>
      </c>
      <c r="J476" s="57">
        <v>618.04441999999995</v>
      </c>
      <c r="K476" s="57">
        <v>618.04441999999995</v>
      </c>
      <c r="L476" s="57">
        <v>618.04441999999995</v>
      </c>
      <c r="M476" s="57">
        <v>618.04441999999995</v>
      </c>
      <c r="N476" s="57">
        <v>618.04441999999995</v>
      </c>
      <c r="O476" s="57">
        <v>618.04441999999995</v>
      </c>
      <c r="P476" s="57">
        <v>618.04441999999995</v>
      </c>
      <c r="Q476" s="57">
        <v>618.04441999999995</v>
      </c>
      <c r="R476" s="57">
        <v>618.04441999999995</v>
      </c>
      <c r="S476" s="57">
        <v>618.04441999999995</v>
      </c>
      <c r="T476" s="57">
        <v>618.04441999999995</v>
      </c>
      <c r="U476" s="57">
        <v>618.04441999999995</v>
      </c>
      <c r="V476" s="57">
        <v>618.04441999999995</v>
      </c>
      <c r="W476" s="57">
        <v>618.04441999999995</v>
      </c>
      <c r="X476" s="57">
        <v>618.04441999999995</v>
      </c>
      <c r="Y476" s="57">
        <v>618.04441999999995</v>
      </c>
      <c r="Z476" s="57">
        <v>618.04441999999995</v>
      </c>
      <c r="AA476" s="57">
        <v>618.04441999999995</v>
      </c>
      <c r="AB476" s="57">
        <v>618.04441999999995</v>
      </c>
      <c r="AC476" s="57">
        <v>618.04441999999995</v>
      </c>
      <c r="AD476" s="57">
        <v>618.04441999999995</v>
      </c>
      <c r="AE476" s="57">
        <v>618.04441999999995</v>
      </c>
      <c r="AF476" s="57">
        <v>618.04441999999995</v>
      </c>
      <c r="AG476" s="57">
        <v>618.04441999999995</v>
      </c>
      <c r="AH476" s="57">
        <v>618.04441999999995</v>
      </c>
      <c r="AI476" s="57">
        <v>618.04441999999995</v>
      </c>
      <c r="AJ476" s="57">
        <v>618.04441999999995</v>
      </c>
      <c r="AK476" s="57">
        <v>618.04441999999995</v>
      </c>
      <c r="AL476" s="57">
        <v>618.04441999999995</v>
      </c>
      <c r="AM476" s="57">
        <v>618.04441999999995</v>
      </c>
      <c r="AN476" s="57">
        <v>618.04441999999995</v>
      </c>
      <c r="AO476" s="57">
        <v>618.04441999999995</v>
      </c>
      <c r="AP476" s="57">
        <v>618.04441999999995</v>
      </c>
      <c r="AQ476" s="57">
        <v>618.04441999999995</v>
      </c>
      <c r="AR476" s="57">
        <v>618.04441999999995</v>
      </c>
      <c r="AS476" s="57">
        <v>618.04441999999995</v>
      </c>
      <c r="AT476" s="57">
        <v>618.04441999999995</v>
      </c>
    </row>
    <row r="477" spans="1:46" x14ac:dyDescent="0.25">
      <c r="A477" s="65">
        <v>2021</v>
      </c>
      <c r="B477" s="65">
        <v>12</v>
      </c>
      <c r="C477" s="75">
        <v>20</v>
      </c>
      <c r="D477" s="64">
        <v>20</v>
      </c>
      <c r="E477" s="5">
        <v>618.04441999999995</v>
      </c>
      <c r="F477" s="57">
        <v>618.04441999999995</v>
      </c>
      <c r="G477" s="57">
        <v>618.04441999999995</v>
      </c>
      <c r="H477" s="57">
        <v>618.04441999999995</v>
      </c>
      <c r="I477" s="57">
        <v>618.04441999999995</v>
      </c>
      <c r="J477" s="57">
        <v>618.04441999999995</v>
      </c>
      <c r="K477" s="57">
        <v>618.04441999999995</v>
      </c>
      <c r="L477" s="57">
        <v>618.04441999999995</v>
      </c>
      <c r="M477" s="57">
        <v>618.04441999999995</v>
      </c>
      <c r="N477" s="57">
        <v>618.04441999999995</v>
      </c>
      <c r="O477" s="57">
        <v>618.04441999999995</v>
      </c>
      <c r="P477" s="57">
        <v>618.04441999999995</v>
      </c>
      <c r="Q477" s="57">
        <v>618.04441999999995</v>
      </c>
      <c r="R477" s="57">
        <v>618.04441999999995</v>
      </c>
      <c r="S477" s="57">
        <v>618.04441999999995</v>
      </c>
      <c r="T477" s="57">
        <v>618.04441999999995</v>
      </c>
      <c r="U477" s="57">
        <v>618.04441999999995</v>
      </c>
      <c r="V477" s="57">
        <v>618.04441999999995</v>
      </c>
      <c r="W477" s="57">
        <v>618.04441999999995</v>
      </c>
      <c r="X477" s="57">
        <v>618.04441999999995</v>
      </c>
      <c r="Y477" s="57">
        <v>618.04441999999995</v>
      </c>
      <c r="Z477" s="57">
        <v>618.04441999999995</v>
      </c>
      <c r="AA477" s="57">
        <v>618.04441999999995</v>
      </c>
      <c r="AB477" s="57">
        <v>618.04441999999995</v>
      </c>
      <c r="AC477" s="57">
        <v>618.04441999999995</v>
      </c>
      <c r="AD477" s="57">
        <v>618.04441999999995</v>
      </c>
      <c r="AE477" s="57">
        <v>618.04441999999995</v>
      </c>
      <c r="AF477" s="57">
        <v>618.04441999999995</v>
      </c>
      <c r="AG477" s="57">
        <v>618.04441999999995</v>
      </c>
      <c r="AH477" s="57">
        <v>618.04441999999995</v>
      </c>
      <c r="AI477" s="57">
        <v>618.04441999999995</v>
      </c>
      <c r="AJ477" s="57">
        <v>618.04441999999995</v>
      </c>
      <c r="AK477" s="57">
        <v>618.04441999999995</v>
      </c>
      <c r="AL477" s="57">
        <v>618.04441999999995</v>
      </c>
      <c r="AM477" s="57">
        <v>618.04441999999995</v>
      </c>
      <c r="AN477" s="57">
        <v>618.04441999999995</v>
      </c>
      <c r="AO477" s="57">
        <v>618.04441999999995</v>
      </c>
      <c r="AP477" s="57">
        <v>618.04441999999995</v>
      </c>
      <c r="AQ477" s="57">
        <v>618.04441999999995</v>
      </c>
      <c r="AR477" s="57">
        <v>618.04441999999995</v>
      </c>
      <c r="AS477" s="57">
        <v>618.04441999999995</v>
      </c>
      <c r="AT477" s="57">
        <v>618.04441999999995</v>
      </c>
    </row>
    <row r="478" spans="1:46" x14ac:dyDescent="0.25">
      <c r="A478" s="65">
        <v>2021</v>
      </c>
      <c r="B478" s="65">
        <v>12</v>
      </c>
      <c r="C478" s="75">
        <v>20</v>
      </c>
      <c r="D478" s="64">
        <v>21</v>
      </c>
      <c r="E478" s="5">
        <v>618.04441999999995</v>
      </c>
      <c r="F478" s="57">
        <v>618.04441999999995</v>
      </c>
      <c r="G478" s="57">
        <v>618.04441999999995</v>
      </c>
      <c r="H478" s="57">
        <v>618.04441999999995</v>
      </c>
      <c r="I478" s="57">
        <v>618.04441999999995</v>
      </c>
      <c r="J478" s="57">
        <v>618.04441999999995</v>
      </c>
      <c r="K478" s="57">
        <v>618.04441999999995</v>
      </c>
      <c r="L478" s="57">
        <v>618.04441999999995</v>
      </c>
      <c r="M478" s="57">
        <v>618.04441999999995</v>
      </c>
      <c r="N478" s="57">
        <v>618.04441999999995</v>
      </c>
      <c r="O478" s="57">
        <v>618.04441999999995</v>
      </c>
      <c r="P478" s="57">
        <v>618.04441999999995</v>
      </c>
      <c r="Q478" s="57">
        <v>618.04441999999995</v>
      </c>
      <c r="R478" s="57">
        <v>618.04441999999995</v>
      </c>
      <c r="S478" s="57">
        <v>618.04441999999995</v>
      </c>
      <c r="T478" s="57">
        <v>618.04441999999995</v>
      </c>
      <c r="U478" s="57">
        <v>618.04441999999995</v>
      </c>
      <c r="V478" s="57">
        <v>618.04441999999995</v>
      </c>
      <c r="W478" s="57">
        <v>618.04441999999995</v>
      </c>
      <c r="X478" s="57">
        <v>618.04441999999995</v>
      </c>
      <c r="Y478" s="57">
        <v>618.04441999999995</v>
      </c>
      <c r="Z478" s="57">
        <v>618.04441999999995</v>
      </c>
      <c r="AA478" s="57">
        <v>618.04441999999995</v>
      </c>
      <c r="AB478" s="57">
        <v>618.04441999999995</v>
      </c>
      <c r="AC478" s="57">
        <v>618.04441999999995</v>
      </c>
      <c r="AD478" s="57">
        <v>618.04441999999995</v>
      </c>
      <c r="AE478" s="57">
        <v>618.04441999999995</v>
      </c>
      <c r="AF478" s="57">
        <v>618.04441999999995</v>
      </c>
      <c r="AG478" s="57">
        <v>618.04441999999995</v>
      </c>
      <c r="AH478" s="57">
        <v>618.04441999999995</v>
      </c>
      <c r="AI478" s="57">
        <v>618.04441999999995</v>
      </c>
      <c r="AJ478" s="57">
        <v>618.04441999999995</v>
      </c>
      <c r="AK478" s="57">
        <v>618.04441999999995</v>
      </c>
      <c r="AL478" s="57">
        <v>618.04441999999995</v>
      </c>
      <c r="AM478" s="57">
        <v>618.04441999999995</v>
      </c>
      <c r="AN478" s="57">
        <v>618.04441999999995</v>
      </c>
      <c r="AO478" s="57">
        <v>618.04441999999995</v>
      </c>
      <c r="AP478" s="57">
        <v>618.04441999999995</v>
      </c>
      <c r="AQ478" s="57">
        <v>618.04441999999995</v>
      </c>
      <c r="AR478" s="57">
        <v>618.04441999999995</v>
      </c>
      <c r="AS478" s="57">
        <v>618.04441999999995</v>
      </c>
      <c r="AT478" s="57">
        <v>618.04441999999995</v>
      </c>
    </row>
    <row r="479" spans="1:46" x14ac:dyDescent="0.25">
      <c r="A479" s="65">
        <v>2021</v>
      </c>
      <c r="B479" s="65">
        <v>12</v>
      </c>
      <c r="C479" s="75">
        <v>20</v>
      </c>
      <c r="D479" s="64">
        <v>22</v>
      </c>
      <c r="E479" s="5">
        <v>618.04441999999995</v>
      </c>
      <c r="F479" s="57">
        <v>618.04441999999995</v>
      </c>
      <c r="G479" s="57">
        <v>618.04441999999995</v>
      </c>
      <c r="H479" s="57">
        <v>618.04441999999995</v>
      </c>
      <c r="I479" s="57">
        <v>618.04441999999995</v>
      </c>
      <c r="J479" s="57">
        <v>618.04441999999995</v>
      </c>
      <c r="K479" s="57">
        <v>618.04441999999995</v>
      </c>
      <c r="L479" s="57">
        <v>618.04441999999995</v>
      </c>
      <c r="M479" s="57">
        <v>618.04441999999995</v>
      </c>
      <c r="N479" s="57">
        <v>618.04441999999995</v>
      </c>
      <c r="O479" s="57">
        <v>618.04441999999995</v>
      </c>
      <c r="P479" s="57">
        <v>618.04441999999995</v>
      </c>
      <c r="Q479" s="57">
        <v>618.04441999999995</v>
      </c>
      <c r="R479" s="57">
        <v>618.04441999999995</v>
      </c>
      <c r="S479" s="57">
        <v>618.04441999999995</v>
      </c>
      <c r="T479" s="57">
        <v>618.04441999999995</v>
      </c>
      <c r="U479" s="57">
        <v>618.04441999999995</v>
      </c>
      <c r="V479" s="57">
        <v>618.04441999999995</v>
      </c>
      <c r="W479" s="57">
        <v>618.04441999999995</v>
      </c>
      <c r="X479" s="57">
        <v>618.04441999999995</v>
      </c>
      <c r="Y479" s="57">
        <v>618.04441999999995</v>
      </c>
      <c r="Z479" s="57">
        <v>618.04441999999995</v>
      </c>
      <c r="AA479" s="57">
        <v>618.04441999999995</v>
      </c>
      <c r="AB479" s="57">
        <v>618.04441999999995</v>
      </c>
      <c r="AC479" s="57">
        <v>618.04441999999995</v>
      </c>
      <c r="AD479" s="57">
        <v>618.04441999999995</v>
      </c>
      <c r="AE479" s="57">
        <v>618.04441999999995</v>
      </c>
      <c r="AF479" s="57">
        <v>618.04441999999995</v>
      </c>
      <c r="AG479" s="57">
        <v>618.04441999999995</v>
      </c>
      <c r="AH479" s="57">
        <v>618.04441999999995</v>
      </c>
      <c r="AI479" s="57">
        <v>618.04441999999995</v>
      </c>
      <c r="AJ479" s="57">
        <v>618.04441999999995</v>
      </c>
      <c r="AK479" s="57">
        <v>618.04441999999995</v>
      </c>
      <c r="AL479" s="57">
        <v>618.04441999999995</v>
      </c>
      <c r="AM479" s="57">
        <v>618.04441999999995</v>
      </c>
      <c r="AN479" s="57">
        <v>618.04441999999995</v>
      </c>
      <c r="AO479" s="57">
        <v>618.04441999999995</v>
      </c>
      <c r="AP479" s="57">
        <v>618.04441999999995</v>
      </c>
      <c r="AQ479" s="57">
        <v>618.04441999999995</v>
      </c>
      <c r="AR479" s="57">
        <v>618.04441999999995</v>
      </c>
      <c r="AS479" s="57">
        <v>618.04441999999995</v>
      </c>
      <c r="AT479" s="57">
        <v>618.04441999999995</v>
      </c>
    </row>
    <row r="480" spans="1:46" x14ac:dyDescent="0.25">
      <c r="A480" s="65">
        <v>2021</v>
      </c>
      <c r="B480" s="65">
        <v>12</v>
      </c>
      <c r="C480" s="75">
        <v>20</v>
      </c>
      <c r="D480" s="64">
        <v>23</v>
      </c>
      <c r="E480" s="5">
        <v>618.04441999999995</v>
      </c>
      <c r="F480" s="57">
        <v>618.04441999999995</v>
      </c>
      <c r="G480" s="57">
        <v>618.04441999999995</v>
      </c>
      <c r="H480" s="57">
        <v>618.04441999999995</v>
      </c>
      <c r="I480" s="57">
        <v>618.04441999999995</v>
      </c>
      <c r="J480" s="57">
        <v>618.04441999999995</v>
      </c>
      <c r="K480" s="57">
        <v>618.04441999999995</v>
      </c>
      <c r="L480" s="57">
        <v>618.04441999999995</v>
      </c>
      <c r="M480" s="57">
        <v>618.04441999999995</v>
      </c>
      <c r="N480" s="57">
        <v>618.04441999999995</v>
      </c>
      <c r="O480" s="57">
        <v>618.04441999999995</v>
      </c>
      <c r="P480" s="57">
        <v>618.04441999999995</v>
      </c>
      <c r="Q480" s="57">
        <v>618.04441999999995</v>
      </c>
      <c r="R480" s="57">
        <v>618.04441999999995</v>
      </c>
      <c r="S480" s="57">
        <v>618.04441999999995</v>
      </c>
      <c r="T480" s="57">
        <v>618.04441999999995</v>
      </c>
      <c r="U480" s="57">
        <v>618.04441999999995</v>
      </c>
      <c r="V480" s="57">
        <v>618.04441999999995</v>
      </c>
      <c r="W480" s="57">
        <v>618.04441999999995</v>
      </c>
      <c r="X480" s="57">
        <v>618.04441999999995</v>
      </c>
      <c r="Y480" s="57">
        <v>618.04441999999995</v>
      </c>
      <c r="Z480" s="57">
        <v>618.04441999999995</v>
      </c>
      <c r="AA480" s="57">
        <v>618.04441999999995</v>
      </c>
      <c r="AB480" s="57">
        <v>618.04441999999995</v>
      </c>
      <c r="AC480" s="57">
        <v>618.04441999999995</v>
      </c>
      <c r="AD480" s="57">
        <v>618.04441999999995</v>
      </c>
      <c r="AE480" s="57">
        <v>618.04441999999995</v>
      </c>
      <c r="AF480" s="57">
        <v>618.04441999999995</v>
      </c>
      <c r="AG480" s="57">
        <v>618.04441999999995</v>
      </c>
      <c r="AH480" s="57">
        <v>618.04441999999995</v>
      </c>
      <c r="AI480" s="57">
        <v>618.04441999999995</v>
      </c>
      <c r="AJ480" s="57">
        <v>618.04441999999995</v>
      </c>
      <c r="AK480" s="57">
        <v>618.04441999999995</v>
      </c>
      <c r="AL480" s="57">
        <v>618.04441999999995</v>
      </c>
      <c r="AM480" s="57">
        <v>618.04441999999995</v>
      </c>
      <c r="AN480" s="57">
        <v>618.04441999999995</v>
      </c>
      <c r="AO480" s="57">
        <v>618.04441999999995</v>
      </c>
      <c r="AP480" s="57">
        <v>618.04441999999995</v>
      </c>
      <c r="AQ480" s="57">
        <v>618.04441999999995</v>
      </c>
      <c r="AR480" s="57">
        <v>618.04441999999995</v>
      </c>
      <c r="AS480" s="57">
        <v>618.04441999999995</v>
      </c>
      <c r="AT480" s="57">
        <v>618.04441999999995</v>
      </c>
    </row>
    <row r="481" spans="1:46" x14ac:dyDescent="0.25">
      <c r="A481" s="65">
        <v>2021</v>
      </c>
      <c r="B481" s="65">
        <v>12</v>
      </c>
      <c r="C481" s="75">
        <v>20</v>
      </c>
      <c r="D481" s="64">
        <v>24</v>
      </c>
      <c r="E481" s="5">
        <v>618.04441999999995</v>
      </c>
      <c r="F481" s="57">
        <v>618.04441999999995</v>
      </c>
      <c r="G481" s="57">
        <v>618.04441999999995</v>
      </c>
      <c r="H481" s="57">
        <v>618.04441999999995</v>
      </c>
      <c r="I481" s="57">
        <v>618.04441999999995</v>
      </c>
      <c r="J481" s="57">
        <v>618.04441999999995</v>
      </c>
      <c r="K481" s="57">
        <v>618.04441999999995</v>
      </c>
      <c r="L481" s="57">
        <v>618.04441999999995</v>
      </c>
      <c r="M481" s="57">
        <v>618.04441999999995</v>
      </c>
      <c r="N481" s="57">
        <v>618.04441999999995</v>
      </c>
      <c r="O481" s="57">
        <v>618.04441999999995</v>
      </c>
      <c r="P481" s="57">
        <v>618.04441999999995</v>
      </c>
      <c r="Q481" s="57">
        <v>618.04441999999995</v>
      </c>
      <c r="R481" s="57">
        <v>618.04441999999995</v>
      </c>
      <c r="S481" s="57">
        <v>618.04441999999995</v>
      </c>
      <c r="T481" s="57">
        <v>618.04441999999995</v>
      </c>
      <c r="U481" s="57">
        <v>618.04441999999995</v>
      </c>
      <c r="V481" s="57">
        <v>618.04441999999995</v>
      </c>
      <c r="W481" s="57">
        <v>618.04441999999995</v>
      </c>
      <c r="X481" s="57">
        <v>618.04441999999995</v>
      </c>
      <c r="Y481" s="57">
        <v>618.04441999999995</v>
      </c>
      <c r="Z481" s="57">
        <v>618.04441999999995</v>
      </c>
      <c r="AA481" s="57">
        <v>618.04441999999995</v>
      </c>
      <c r="AB481" s="57">
        <v>618.04441999999995</v>
      </c>
      <c r="AC481" s="57">
        <v>618.04441999999995</v>
      </c>
      <c r="AD481" s="57">
        <v>618.04441999999995</v>
      </c>
      <c r="AE481" s="57">
        <v>618.04441999999995</v>
      </c>
      <c r="AF481" s="57">
        <v>618.04441999999995</v>
      </c>
      <c r="AG481" s="57">
        <v>618.04441999999995</v>
      </c>
      <c r="AH481" s="57">
        <v>618.04441999999995</v>
      </c>
      <c r="AI481" s="57">
        <v>618.04441999999995</v>
      </c>
      <c r="AJ481" s="57">
        <v>618.04441999999995</v>
      </c>
      <c r="AK481" s="57">
        <v>618.04441999999995</v>
      </c>
      <c r="AL481" s="57">
        <v>618.04441999999995</v>
      </c>
      <c r="AM481" s="57">
        <v>618.04441999999995</v>
      </c>
      <c r="AN481" s="57">
        <v>618.04441999999995</v>
      </c>
      <c r="AO481" s="57">
        <v>618.04441999999995</v>
      </c>
      <c r="AP481" s="57">
        <v>618.04441999999995</v>
      </c>
      <c r="AQ481" s="57">
        <v>618.04441999999995</v>
      </c>
      <c r="AR481" s="57">
        <v>618.04441999999995</v>
      </c>
      <c r="AS481" s="57">
        <v>618.04441999999995</v>
      </c>
      <c r="AT481" s="57">
        <v>618.04441999999995</v>
      </c>
    </row>
    <row r="482" spans="1:46" x14ac:dyDescent="0.25">
      <c r="A482" s="65">
        <v>2021</v>
      </c>
      <c r="B482" s="65">
        <v>12</v>
      </c>
      <c r="C482" s="75">
        <v>21</v>
      </c>
      <c r="D482" s="64">
        <v>1</v>
      </c>
      <c r="E482" s="5">
        <v>618.04441999999995</v>
      </c>
      <c r="F482" s="57">
        <v>618.04441999999995</v>
      </c>
      <c r="G482" s="57">
        <v>618.04441999999995</v>
      </c>
      <c r="H482" s="57">
        <v>618.04441999999995</v>
      </c>
      <c r="I482" s="57">
        <v>618.04441999999995</v>
      </c>
      <c r="J482" s="57">
        <v>618.04441999999995</v>
      </c>
      <c r="K482" s="57">
        <v>618.04441999999995</v>
      </c>
      <c r="L482" s="57">
        <v>618.04441999999995</v>
      </c>
      <c r="M482" s="57">
        <v>618.04441999999995</v>
      </c>
      <c r="N482" s="57">
        <v>618.04441999999995</v>
      </c>
      <c r="O482" s="57">
        <v>618.04441999999995</v>
      </c>
      <c r="P482" s="57">
        <v>618.04441999999995</v>
      </c>
      <c r="Q482" s="57">
        <v>618.04441999999995</v>
      </c>
      <c r="R482" s="57">
        <v>618.04441999999995</v>
      </c>
      <c r="S482" s="57">
        <v>618.04441999999995</v>
      </c>
      <c r="T482" s="57">
        <v>618.04441999999995</v>
      </c>
      <c r="U482" s="57">
        <v>618.04441999999995</v>
      </c>
      <c r="V482" s="57">
        <v>618.04441999999995</v>
      </c>
      <c r="W482" s="57">
        <v>618.04441999999995</v>
      </c>
      <c r="X482" s="57">
        <v>618.04441999999995</v>
      </c>
      <c r="Y482" s="57">
        <v>618.04441999999995</v>
      </c>
      <c r="Z482" s="57">
        <v>618.04441999999995</v>
      </c>
      <c r="AA482" s="57">
        <v>618.04441999999995</v>
      </c>
      <c r="AB482" s="57">
        <v>618.04441999999995</v>
      </c>
      <c r="AC482" s="57">
        <v>618.04441999999995</v>
      </c>
      <c r="AD482" s="57">
        <v>618.04441999999995</v>
      </c>
      <c r="AE482" s="57">
        <v>618.04441999999995</v>
      </c>
      <c r="AF482" s="57">
        <v>618.04441999999995</v>
      </c>
      <c r="AG482" s="57">
        <v>618.04441999999995</v>
      </c>
      <c r="AH482" s="57">
        <v>618.04441999999995</v>
      </c>
      <c r="AI482" s="57">
        <v>618.04441999999995</v>
      </c>
      <c r="AJ482" s="57">
        <v>618.04441999999995</v>
      </c>
      <c r="AK482" s="57">
        <v>618.04441999999995</v>
      </c>
      <c r="AL482" s="57">
        <v>618.04441999999995</v>
      </c>
      <c r="AM482" s="57">
        <v>618.04441999999995</v>
      </c>
      <c r="AN482" s="57">
        <v>618.04441999999995</v>
      </c>
      <c r="AO482" s="57">
        <v>618.04441999999995</v>
      </c>
      <c r="AP482" s="57">
        <v>618.04441999999995</v>
      </c>
      <c r="AQ482" s="57">
        <v>618.04441999999995</v>
      </c>
      <c r="AR482" s="57">
        <v>618.04441999999995</v>
      </c>
      <c r="AS482" s="57">
        <v>618.04441999999995</v>
      </c>
      <c r="AT482" s="57">
        <v>618.04441999999995</v>
      </c>
    </row>
    <row r="483" spans="1:46" x14ac:dyDescent="0.25">
      <c r="A483" s="65">
        <v>2021</v>
      </c>
      <c r="B483" s="65">
        <v>12</v>
      </c>
      <c r="C483" s="75">
        <v>21</v>
      </c>
      <c r="D483" s="64">
        <v>2</v>
      </c>
      <c r="E483" s="5">
        <v>618.04441999999995</v>
      </c>
      <c r="F483" s="57">
        <v>618.04441999999995</v>
      </c>
      <c r="G483" s="57">
        <v>618.04441999999995</v>
      </c>
      <c r="H483" s="57">
        <v>618.04441999999995</v>
      </c>
      <c r="I483" s="57">
        <v>618.04441999999995</v>
      </c>
      <c r="J483" s="57">
        <v>618.04441999999995</v>
      </c>
      <c r="K483" s="57">
        <v>618.04441999999995</v>
      </c>
      <c r="L483" s="57">
        <v>618.04441999999995</v>
      </c>
      <c r="M483" s="57">
        <v>618.04441999999995</v>
      </c>
      <c r="N483" s="57">
        <v>618.04441999999995</v>
      </c>
      <c r="O483" s="57">
        <v>618.04441999999995</v>
      </c>
      <c r="P483" s="57">
        <v>618.04441999999995</v>
      </c>
      <c r="Q483" s="57">
        <v>618.04441999999995</v>
      </c>
      <c r="R483" s="57">
        <v>618.04441999999995</v>
      </c>
      <c r="S483" s="57">
        <v>618.04441999999995</v>
      </c>
      <c r="T483" s="57">
        <v>618.04441999999995</v>
      </c>
      <c r="U483" s="57">
        <v>618.04441999999995</v>
      </c>
      <c r="V483" s="57">
        <v>618.04441999999995</v>
      </c>
      <c r="W483" s="57">
        <v>618.04441999999995</v>
      </c>
      <c r="X483" s="57">
        <v>618.04441999999995</v>
      </c>
      <c r="Y483" s="57">
        <v>618.04441999999995</v>
      </c>
      <c r="Z483" s="57">
        <v>618.04441999999995</v>
      </c>
      <c r="AA483" s="57">
        <v>618.04441999999995</v>
      </c>
      <c r="AB483" s="57">
        <v>618.04441999999995</v>
      </c>
      <c r="AC483" s="57">
        <v>618.04441999999995</v>
      </c>
      <c r="AD483" s="57">
        <v>618.04441999999995</v>
      </c>
      <c r="AE483" s="57">
        <v>618.04441999999995</v>
      </c>
      <c r="AF483" s="57">
        <v>618.04441999999995</v>
      </c>
      <c r="AG483" s="57">
        <v>618.04441999999995</v>
      </c>
      <c r="AH483" s="57">
        <v>618.04441999999995</v>
      </c>
      <c r="AI483" s="57">
        <v>618.04441999999995</v>
      </c>
      <c r="AJ483" s="57">
        <v>618.04441999999995</v>
      </c>
      <c r="AK483" s="57">
        <v>618.04441999999995</v>
      </c>
      <c r="AL483" s="57">
        <v>618.04441999999995</v>
      </c>
      <c r="AM483" s="57">
        <v>618.04441999999995</v>
      </c>
      <c r="AN483" s="57">
        <v>618.04441999999995</v>
      </c>
      <c r="AO483" s="57">
        <v>618.04441999999995</v>
      </c>
      <c r="AP483" s="57">
        <v>618.04441999999995</v>
      </c>
      <c r="AQ483" s="57">
        <v>618.04441999999995</v>
      </c>
      <c r="AR483" s="57">
        <v>618.04441999999995</v>
      </c>
      <c r="AS483" s="57">
        <v>618.04441999999995</v>
      </c>
      <c r="AT483" s="57">
        <v>618.04441999999995</v>
      </c>
    </row>
    <row r="484" spans="1:46" x14ac:dyDescent="0.25">
      <c r="A484" s="65">
        <v>2021</v>
      </c>
      <c r="B484" s="65">
        <v>12</v>
      </c>
      <c r="C484" s="75">
        <v>21</v>
      </c>
      <c r="D484" s="64">
        <v>3</v>
      </c>
      <c r="E484" s="5">
        <v>618.04441999999995</v>
      </c>
      <c r="F484" s="57">
        <v>618.04441999999995</v>
      </c>
      <c r="G484" s="57">
        <v>618.04441999999995</v>
      </c>
      <c r="H484" s="57">
        <v>618.04441999999995</v>
      </c>
      <c r="I484" s="57">
        <v>618.04441999999995</v>
      </c>
      <c r="J484" s="57">
        <v>618.04441999999995</v>
      </c>
      <c r="K484" s="57">
        <v>618.04441999999995</v>
      </c>
      <c r="L484" s="57">
        <v>618.04441999999995</v>
      </c>
      <c r="M484" s="57">
        <v>618.04441999999995</v>
      </c>
      <c r="N484" s="57">
        <v>618.04441999999995</v>
      </c>
      <c r="O484" s="57">
        <v>618.04441999999995</v>
      </c>
      <c r="P484" s="57">
        <v>618.04441999999995</v>
      </c>
      <c r="Q484" s="57">
        <v>618.04441999999995</v>
      </c>
      <c r="R484" s="57">
        <v>618.04441999999995</v>
      </c>
      <c r="S484" s="57">
        <v>618.04441999999995</v>
      </c>
      <c r="T484" s="57">
        <v>618.04441999999995</v>
      </c>
      <c r="U484" s="57">
        <v>618.04441999999995</v>
      </c>
      <c r="V484" s="57">
        <v>618.04441999999995</v>
      </c>
      <c r="W484" s="57">
        <v>618.04441999999995</v>
      </c>
      <c r="X484" s="57">
        <v>618.04441999999995</v>
      </c>
      <c r="Y484" s="57">
        <v>618.04441999999995</v>
      </c>
      <c r="Z484" s="57">
        <v>618.04441999999995</v>
      </c>
      <c r="AA484" s="57">
        <v>618.04441999999995</v>
      </c>
      <c r="AB484" s="57">
        <v>618.04441999999995</v>
      </c>
      <c r="AC484" s="57">
        <v>618.04441999999995</v>
      </c>
      <c r="AD484" s="57">
        <v>618.04441999999995</v>
      </c>
      <c r="AE484" s="57">
        <v>618.04441999999995</v>
      </c>
      <c r="AF484" s="57">
        <v>618.04441999999995</v>
      </c>
      <c r="AG484" s="57">
        <v>618.04441999999995</v>
      </c>
      <c r="AH484" s="57">
        <v>618.04441999999995</v>
      </c>
      <c r="AI484" s="57">
        <v>618.04441999999995</v>
      </c>
      <c r="AJ484" s="57">
        <v>618.04441999999995</v>
      </c>
      <c r="AK484" s="57">
        <v>618.04441999999995</v>
      </c>
      <c r="AL484" s="57">
        <v>618.04441999999995</v>
      </c>
      <c r="AM484" s="57">
        <v>618.04441999999995</v>
      </c>
      <c r="AN484" s="57">
        <v>618.04441999999995</v>
      </c>
      <c r="AO484" s="57">
        <v>618.04441999999995</v>
      </c>
      <c r="AP484" s="57">
        <v>618.04441999999995</v>
      </c>
      <c r="AQ484" s="57">
        <v>618.04441999999995</v>
      </c>
      <c r="AR484" s="57">
        <v>618.04441999999995</v>
      </c>
      <c r="AS484" s="57">
        <v>618.04441999999995</v>
      </c>
      <c r="AT484" s="57">
        <v>618.04441999999995</v>
      </c>
    </row>
    <row r="485" spans="1:46" x14ac:dyDescent="0.25">
      <c r="A485" s="65">
        <v>2021</v>
      </c>
      <c r="B485" s="65">
        <v>12</v>
      </c>
      <c r="C485" s="75">
        <v>21</v>
      </c>
      <c r="D485" s="64">
        <v>4</v>
      </c>
      <c r="E485" s="5">
        <v>618.04441999999995</v>
      </c>
      <c r="F485" s="57">
        <v>618.04441999999995</v>
      </c>
      <c r="G485" s="57">
        <v>618.04441999999995</v>
      </c>
      <c r="H485" s="57">
        <v>618.04441999999995</v>
      </c>
      <c r="I485" s="57">
        <v>618.04441999999995</v>
      </c>
      <c r="J485" s="57">
        <v>618.04441999999995</v>
      </c>
      <c r="K485" s="57">
        <v>618.04441999999995</v>
      </c>
      <c r="L485" s="57">
        <v>618.04441999999995</v>
      </c>
      <c r="M485" s="57">
        <v>618.04441999999995</v>
      </c>
      <c r="N485" s="57">
        <v>618.04441999999995</v>
      </c>
      <c r="O485" s="57">
        <v>618.04441999999995</v>
      </c>
      <c r="P485" s="57">
        <v>618.04441999999995</v>
      </c>
      <c r="Q485" s="57">
        <v>618.04441999999995</v>
      </c>
      <c r="R485" s="57">
        <v>618.04441999999995</v>
      </c>
      <c r="S485" s="57">
        <v>618.04441999999995</v>
      </c>
      <c r="T485" s="57">
        <v>618.04441999999995</v>
      </c>
      <c r="U485" s="57">
        <v>618.04441999999995</v>
      </c>
      <c r="V485" s="57">
        <v>618.04441999999995</v>
      </c>
      <c r="W485" s="57">
        <v>618.04441999999995</v>
      </c>
      <c r="X485" s="57">
        <v>618.04441999999995</v>
      </c>
      <c r="Y485" s="57">
        <v>618.04441999999995</v>
      </c>
      <c r="Z485" s="57">
        <v>618.04441999999995</v>
      </c>
      <c r="AA485" s="57">
        <v>618.04441999999995</v>
      </c>
      <c r="AB485" s="57">
        <v>618.04441999999995</v>
      </c>
      <c r="AC485" s="57">
        <v>618.04441999999995</v>
      </c>
      <c r="AD485" s="57">
        <v>618.04441999999995</v>
      </c>
      <c r="AE485" s="57">
        <v>618.04441999999995</v>
      </c>
      <c r="AF485" s="57">
        <v>618.04441999999995</v>
      </c>
      <c r="AG485" s="57">
        <v>618.04441999999995</v>
      </c>
      <c r="AH485" s="57">
        <v>618.04441999999995</v>
      </c>
      <c r="AI485" s="57">
        <v>618.04441999999995</v>
      </c>
      <c r="AJ485" s="57">
        <v>618.04441999999995</v>
      </c>
      <c r="AK485" s="57">
        <v>618.04441999999995</v>
      </c>
      <c r="AL485" s="57">
        <v>618.04441999999995</v>
      </c>
      <c r="AM485" s="57">
        <v>618.04441999999995</v>
      </c>
      <c r="AN485" s="57">
        <v>618.04441999999995</v>
      </c>
      <c r="AO485" s="57">
        <v>618.04441999999995</v>
      </c>
      <c r="AP485" s="57">
        <v>618.04441999999995</v>
      </c>
      <c r="AQ485" s="57">
        <v>618.04441999999995</v>
      </c>
      <c r="AR485" s="57">
        <v>618.04441999999995</v>
      </c>
      <c r="AS485" s="57">
        <v>618.04441999999995</v>
      </c>
      <c r="AT485" s="57">
        <v>618.04441999999995</v>
      </c>
    </row>
    <row r="486" spans="1:46" x14ac:dyDescent="0.25">
      <c r="A486" s="65">
        <v>2021</v>
      </c>
      <c r="B486" s="65">
        <v>12</v>
      </c>
      <c r="C486" s="75">
        <v>21</v>
      </c>
      <c r="D486" s="64">
        <v>5</v>
      </c>
      <c r="E486" s="5">
        <v>618.04441999999995</v>
      </c>
      <c r="F486" s="57">
        <v>618.04441999999995</v>
      </c>
      <c r="G486" s="57">
        <v>618.04441999999995</v>
      </c>
      <c r="H486" s="57">
        <v>618.04441999999995</v>
      </c>
      <c r="I486" s="57">
        <v>618.04441999999995</v>
      </c>
      <c r="J486" s="57">
        <v>618.04441999999995</v>
      </c>
      <c r="K486" s="57">
        <v>618.04441999999995</v>
      </c>
      <c r="L486" s="57">
        <v>618.04441999999995</v>
      </c>
      <c r="M486" s="57">
        <v>618.04441999999995</v>
      </c>
      <c r="N486" s="57">
        <v>618.04441999999995</v>
      </c>
      <c r="O486" s="57">
        <v>618.04441999999995</v>
      </c>
      <c r="P486" s="57">
        <v>618.04441999999995</v>
      </c>
      <c r="Q486" s="57">
        <v>618.04441999999995</v>
      </c>
      <c r="R486" s="57">
        <v>618.04441999999995</v>
      </c>
      <c r="S486" s="57">
        <v>618.04441999999995</v>
      </c>
      <c r="T486" s="57">
        <v>618.04441999999995</v>
      </c>
      <c r="U486" s="57">
        <v>618.04441999999995</v>
      </c>
      <c r="V486" s="57">
        <v>618.04441999999995</v>
      </c>
      <c r="W486" s="57">
        <v>618.04441999999995</v>
      </c>
      <c r="X486" s="57">
        <v>618.04441999999995</v>
      </c>
      <c r="Y486" s="57">
        <v>618.04441999999995</v>
      </c>
      <c r="Z486" s="57">
        <v>618.04441999999995</v>
      </c>
      <c r="AA486" s="57">
        <v>618.04441999999995</v>
      </c>
      <c r="AB486" s="57">
        <v>618.04441999999995</v>
      </c>
      <c r="AC486" s="57">
        <v>618.04441999999995</v>
      </c>
      <c r="AD486" s="57">
        <v>618.04441999999995</v>
      </c>
      <c r="AE486" s="57">
        <v>618.04441999999995</v>
      </c>
      <c r="AF486" s="57">
        <v>618.04441999999995</v>
      </c>
      <c r="AG486" s="57">
        <v>618.04441999999995</v>
      </c>
      <c r="AH486" s="57">
        <v>618.04441999999995</v>
      </c>
      <c r="AI486" s="57">
        <v>618.04441999999995</v>
      </c>
      <c r="AJ486" s="57">
        <v>618.04441999999995</v>
      </c>
      <c r="AK486" s="57">
        <v>618.04441999999995</v>
      </c>
      <c r="AL486" s="57">
        <v>618.04441999999995</v>
      </c>
      <c r="AM486" s="57">
        <v>618.04441999999995</v>
      </c>
      <c r="AN486" s="57">
        <v>618.04441999999995</v>
      </c>
      <c r="AO486" s="57">
        <v>618.04441999999995</v>
      </c>
      <c r="AP486" s="57">
        <v>618.04441999999995</v>
      </c>
      <c r="AQ486" s="57">
        <v>618.04441999999995</v>
      </c>
      <c r="AR486" s="57">
        <v>618.04441999999995</v>
      </c>
      <c r="AS486" s="57">
        <v>618.04441999999995</v>
      </c>
      <c r="AT486" s="57">
        <v>618.04441999999995</v>
      </c>
    </row>
    <row r="487" spans="1:46" x14ac:dyDescent="0.25">
      <c r="A487" s="65">
        <v>2021</v>
      </c>
      <c r="B487" s="65">
        <v>12</v>
      </c>
      <c r="C487" s="75">
        <v>21</v>
      </c>
      <c r="D487" s="64">
        <v>6</v>
      </c>
      <c r="E487" s="5">
        <v>618.04441999999995</v>
      </c>
      <c r="F487" s="57">
        <v>618.04441999999995</v>
      </c>
      <c r="G487" s="57">
        <v>618.04441999999995</v>
      </c>
      <c r="H487" s="57">
        <v>618.04441999999995</v>
      </c>
      <c r="I487" s="57">
        <v>618.04441999999995</v>
      </c>
      <c r="J487" s="57">
        <v>618.04441999999995</v>
      </c>
      <c r="K487" s="57">
        <v>618.04441999999995</v>
      </c>
      <c r="L487" s="57">
        <v>618.04441999999995</v>
      </c>
      <c r="M487" s="57">
        <v>618.04441999999995</v>
      </c>
      <c r="N487" s="57">
        <v>618.04441999999995</v>
      </c>
      <c r="O487" s="57">
        <v>618.04441999999995</v>
      </c>
      <c r="P487" s="57">
        <v>618.04441999999995</v>
      </c>
      <c r="Q487" s="57">
        <v>618.04441999999995</v>
      </c>
      <c r="R487" s="57">
        <v>618.04441999999995</v>
      </c>
      <c r="S487" s="57">
        <v>618.04441999999995</v>
      </c>
      <c r="T487" s="57">
        <v>618.04441999999995</v>
      </c>
      <c r="U487" s="57">
        <v>618.04441999999995</v>
      </c>
      <c r="V487" s="57">
        <v>618.04441999999995</v>
      </c>
      <c r="W487" s="57">
        <v>618.04441999999995</v>
      </c>
      <c r="X487" s="57">
        <v>618.04441999999995</v>
      </c>
      <c r="Y487" s="57">
        <v>618.04441999999995</v>
      </c>
      <c r="Z487" s="57">
        <v>618.04441999999995</v>
      </c>
      <c r="AA487" s="57">
        <v>618.04441999999995</v>
      </c>
      <c r="AB487" s="57">
        <v>618.04441999999995</v>
      </c>
      <c r="AC487" s="57">
        <v>618.04441999999995</v>
      </c>
      <c r="AD487" s="57">
        <v>618.04441999999995</v>
      </c>
      <c r="AE487" s="57">
        <v>618.04441999999995</v>
      </c>
      <c r="AF487" s="57">
        <v>618.04441999999995</v>
      </c>
      <c r="AG487" s="57">
        <v>618.04441999999995</v>
      </c>
      <c r="AH487" s="57">
        <v>618.04441999999995</v>
      </c>
      <c r="AI487" s="57">
        <v>618.04441999999995</v>
      </c>
      <c r="AJ487" s="57">
        <v>618.04441999999995</v>
      </c>
      <c r="AK487" s="57">
        <v>618.04441999999995</v>
      </c>
      <c r="AL487" s="57">
        <v>618.04441999999995</v>
      </c>
      <c r="AM487" s="57">
        <v>618.04441999999995</v>
      </c>
      <c r="AN487" s="57">
        <v>618.04441999999995</v>
      </c>
      <c r="AO487" s="57">
        <v>618.04441999999995</v>
      </c>
      <c r="AP487" s="57">
        <v>618.04441999999995</v>
      </c>
      <c r="AQ487" s="57">
        <v>618.04441999999995</v>
      </c>
      <c r="AR487" s="57">
        <v>618.04441999999995</v>
      </c>
      <c r="AS487" s="57">
        <v>618.04441999999995</v>
      </c>
      <c r="AT487" s="57">
        <v>618.04441999999995</v>
      </c>
    </row>
    <row r="488" spans="1:46" x14ac:dyDescent="0.25">
      <c r="A488" s="65">
        <v>2021</v>
      </c>
      <c r="B488" s="65">
        <v>12</v>
      </c>
      <c r="C488" s="75">
        <v>21</v>
      </c>
      <c r="D488" s="64">
        <v>7</v>
      </c>
      <c r="E488" s="5">
        <v>618.04441999999995</v>
      </c>
      <c r="F488" s="57">
        <v>618.04441999999995</v>
      </c>
      <c r="G488" s="57">
        <v>618.04441999999995</v>
      </c>
      <c r="H488" s="57">
        <v>618.04441999999995</v>
      </c>
      <c r="I488" s="57">
        <v>618.04441999999995</v>
      </c>
      <c r="J488" s="57">
        <v>618.04441999999995</v>
      </c>
      <c r="K488" s="57">
        <v>618.04441999999995</v>
      </c>
      <c r="L488" s="57">
        <v>618.04441999999995</v>
      </c>
      <c r="M488" s="57">
        <v>618.04441999999995</v>
      </c>
      <c r="N488" s="57">
        <v>618.04441999999995</v>
      </c>
      <c r="O488" s="57">
        <v>618.04441999999995</v>
      </c>
      <c r="P488" s="57">
        <v>618.04441999999995</v>
      </c>
      <c r="Q488" s="57">
        <v>618.04441999999995</v>
      </c>
      <c r="R488" s="57">
        <v>618.04441999999995</v>
      </c>
      <c r="S488" s="57">
        <v>618.04441999999995</v>
      </c>
      <c r="T488" s="57">
        <v>618.04441999999995</v>
      </c>
      <c r="U488" s="57">
        <v>618.04441999999995</v>
      </c>
      <c r="V488" s="57">
        <v>618.04441999999995</v>
      </c>
      <c r="W488" s="57">
        <v>618.04441999999995</v>
      </c>
      <c r="X488" s="57">
        <v>618.04441999999995</v>
      </c>
      <c r="Y488" s="57">
        <v>618.04441999999995</v>
      </c>
      <c r="Z488" s="57">
        <v>618.04441999999995</v>
      </c>
      <c r="AA488" s="57">
        <v>618.04441999999995</v>
      </c>
      <c r="AB488" s="57">
        <v>618.04441999999995</v>
      </c>
      <c r="AC488" s="57">
        <v>618.04441999999995</v>
      </c>
      <c r="AD488" s="57">
        <v>618.04441999999995</v>
      </c>
      <c r="AE488" s="57">
        <v>618.04441999999995</v>
      </c>
      <c r="AF488" s="57">
        <v>618.04441999999995</v>
      </c>
      <c r="AG488" s="57">
        <v>618.04441999999995</v>
      </c>
      <c r="AH488" s="57">
        <v>618.04441999999995</v>
      </c>
      <c r="AI488" s="57">
        <v>618.04441999999995</v>
      </c>
      <c r="AJ488" s="57">
        <v>618.04441999999995</v>
      </c>
      <c r="AK488" s="57">
        <v>618.04441999999995</v>
      </c>
      <c r="AL488" s="57">
        <v>618.04441999999995</v>
      </c>
      <c r="AM488" s="57">
        <v>618.04441999999995</v>
      </c>
      <c r="AN488" s="57">
        <v>618.04441999999995</v>
      </c>
      <c r="AO488" s="57">
        <v>618.04441999999995</v>
      </c>
      <c r="AP488" s="57">
        <v>618.04441999999995</v>
      </c>
      <c r="AQ488" s="57">
        <v>618.04441999999995</v>
      </c>
      <c r="AR488" s="57">
        <v>618.04441999999995</v>
      </c>
      <c r="AS488" s="57">
        <v>618.04441999999995</v>
      </c>
      <c r="AT488" s="57">
        <v>618.04441999999995</v>
      </c>
    </row>
    <row r="489" spans="1:46" x14ac:dyDescent="0.25">
      <c r="A489" s="65">
        <v>2021</v>
      </c>
      <c r="B489" s="65">
        <v>12</v>
      </c>
      <c r="C489" s="75">
        <v>21</v>
      </c>
      <c r="D489" s="64">
        <v>8</v>
      </c>
      <c r="E489" s="5">
        <v>618.04441999999995</v>
      </c>
      <c r="F489" s="57">
        <v>618.04441999999995</v>
      </c>
      <c r="G489" s="57">
        <v>618.04441999999995</v>
      </c>
      <c r="H489" s="57">
        <v>618.04441999999995</v>
      </c>
      <c r="I489" s="57">
        <v>618.04441999999995</v>
      </c>
      <c r="J489" s="57">
        <v>618.04441999999995</v>
      </c>
      <c r="K489" s="57">
        <v>618.04441999999995</v>
      </c>
      <c r="L489" s="57">
        <v>618.04441999999995</v>
      </c>
      <c r="M489" s="57">
        <v>618.04441999999995</v>
      </c>
      <c r="N489" s="57">
        <v>618.04441999999995</v>
      </c>
      <c r="O489" s="57">
        <v>618.04441999999995</v>
      </c>
      <c r="P489" s="57">
        <v>618.04441999999995</v>
      </c>
      <c r="Q489" s="57">
        <v>618.04441999999995</v>
      </c>
      <c r="R489" s="57">
        <v>618.04441999999995</v>
      </c>
      <c r="S489" s="57">
        <v>618.04441999999995</v>
      </c>
      <c r="T489" s="57">
        <v>618.04441999999995</v>
      </c>
      <c r="U489" s="57">
        <v>618.04441999999995</v>
      </c>
      <c r="V489" s="57">
        <v>618.04441999999995</v>
      </c>
      <c r="W489" s="57">
        <v>618.04441999999995</v>
      </c>
      <c r="X489" s="57">
        <v>618.04441999999995</v>
      </c>
      <c r="Y489" s="57">
        <v>618.04441999999995</v>
      </c>
      <c r="Z489" s="57">
        <v>618.04441999999995</v>
      </c>
      <c r="AA489" s="57">
        <v>618.04441999999995</v>
      </c>
      <c r="AB489" s="57">
        <v>618.04441999999995</v>
      </c>
      <c r="AC489" s="57">
        <v>618.04441999999995</v>
      </c>
      <c r="AD489" s="57">
        <v>618.04441999999995</v>
      </c>
      <c r="AE489" s="57">
        <v>618.04441999999995</v>
      </c>
      <c r="AF489" s="57">
        <v>618.04441999999995</v>
      </c>
      <c r="AG489" s="57">
        <v>618.04441999999995</v>
      </c>
      <c r="AH489" s="57">
        <v>618.04441999999995</v>
      </c>
      <c r="AI489" s="57">
        <v>618.04441999999995</v>
      </c>
      <c r="AJ489" s="57">
        <v>618.04441999999995</v>
      </c>
      <c r="AK489" s="57">
        <v>618.04441999999995</v>
      </c>
      <c r="AL489" s="57">
        <v>618.04441999999995</v>
      </c>
      <c r="AM489" s="57">
        <v>618.04441999999995</v>
      </c>
      <c r="AN489" s="57">
        <v>618.04441999999995</v>
      </c>
      <c r="AO489" s="57">
        <v>618.04441999999995</v>
      </c>
      <c r="AP489" s="57">
        <v>618.04441999999995</v>
      </c>
      <c r="AQ489" s="57">
        <v>618.04441999999995</v>
      </c>
      <c r="AR489" s="57">
        <v>618.04441999999995</v>
      </c>
      <c r="AS489" s="57">
        <v>618.04441999999995</v>
      </c>
      <c r="AT489" s="57">
        <v>618.04441999999995</v>
      </c>
    </row>
    <row r="490" spans="1:46" x14ac:dyDescent="0.25">
      <c r="A490" s="65">
        <v>2021</v>
      </c>
      <c r="B490" s="65">
        <v>12</v>
      </c>
      <c r="C490" s="75">
        <v>21</v>
      </c>
      <c r="D490" s="64">
        <v>9</v>
      </c>
      <c r="E490" s="5">
        <v>618.04441999999995</v>
      </c>
      <c r="F490" s="57">
        <v>618.04441999999995</v>
      </c>
      <c r="G490" s="57">
        <v>618.04441999999995</v>
      </c>
      <c r="H490" s="57">
        <v>618.04441999999995</v>
      </c>
      <c r="I490" s="57">
        <v>618.04441999999995</v>
      </c>
      <c r="J490" s="57">
        <v>618.04441999999995</v>
      </c>
      <c r="K490" s="57">
        <v>618.04441999999995</v>
      </c>
      <c r="L490" s="57">
        <v>618.04441999999995</v>
      </c>
      <c r="M490" s="57">
        <v>618.04441999999995</v>
      </c>
      <c r="N490" s="57">
        <v>618.04441999999995</v>
      </c>
      <c r="O490" s="57">
        <v>618.04441999999995</v>
      </c>
      <c r="P490" s="57">
        <v>618.04441999999995</v>
      </c>
      <c r="Q490" s="57">
        <v>618.04441999999995</v>
      </c>
      <c r="R490" s="57">
        <v>618.04441999999995</v>
      </c>
      <c r="S490" s="57">
        <v>618.04441999999995</v>
      </c>
      <c r="T490" s="57">
        <v>618.04441999999995</v>
      </c>
      <c r="U490" s="57">
        <v>618.04441999999995</v>
      </c>
      <c r="V490" s="57">
        <v>618.04441999999995</v>
      </c>
      <c r="W490" s="57">
        <v>618.04441999999995</v>
      </c>
      <c r="X490" s="57">
        <v>618.04441999999995</v>
      </c>
      <c r="Y490" s="57">
        <v>618.04441999999995</v>
      </c>
      <c r="Z490" s="57">
        <v>618.04441999999995</v>
      </c>
      <c r="AA490" s="57">
        <v>618.04441999999995</v>
      </c>
      <c r="AB490" s="57">
        <v>618.04441999999995</v>
      </c>
      <c r="AC490" s="57">
        <v>618.04441999999995</v>
      </c>
      <c r="AD490" s="57">
        <v>618.04441999999995</v>
      </c>
      <c r="AE490" s="57">
        <v>618.04441999999995</v>
      </c>
      <c r="AF490" s="57">
        <v>618.04441999999995</v>
      </c>
      <c r="AG490" s="57">
        <v>618.04441999999995</v>
      </c>
      <c r="AH490" s="57">
        <v>618.04441999999995</v>
      </c>
      <c r="AI490" s="57">
        <v>618.04441999999995</v>
      </c>
      <c r="AJ490" s="57">
        <v>618.04441999999995</v>
      </c>
      <c r="AK490" s="57">
        <v>618.04441999999995</v>
      </c>
      <c r="AL490" s="57">
        <v>618.04441999999995</v>
      </c>
      <c r="AM490" s="57">
        <v>618.04441999999995</v>
      </c>
      <c r="AN490" s="57">
        <v>618.04441999999995</v>
      </c>
      <c r="AO490" s="57">
        <v>618.04441999999995</v>
      </c>
      <c r="AP490" s="57">
        <v>618.04441999999995</v>
      </c>
      <c r="AQ490" s="57">
        <v>618.04441999999995</v>
      </c>
      <c r="AR490" s="57">
        <v>618.04441999999995</v>
      </c>
      <c r="AS490" s="57">
        <v>618.04441999999995</v>
      </c>
      <c r="AT490" s="57">
        <v>618.04441999999995</v>
      </c>
    </row>
    <row r="491" spans="1:46" x14ac:dyDescent="0.25">
      <c r="A491" s="65">
        <v>2021</v>
      </c>
      <c r="B491" s="65">
        <v>12</v>
      </c>
      <c r="C491" s="75">
        <v>21</v>
      </c>
      <c r="D491" s="64">
        <v>10</v>
      </c>
      <c r="E491" s="5">
        <v>618.04441999999995</v>
      </c>
      <c r="F491" s="57">
        <v>618.04441999999995</v>
      </c>
      <c r="G491" s="57">
        <v>618.04441999999995</v>
      </c>
      <c r="H491" s="57">
        <v>618.04441999999995</v>
      </c>
      <c r="I491" s="57">
        <v>618.04441999999995</v>
      </c>
      <c r="J491" s="57">
        <v>618.04441999999995</v>
      </c>
      <c r="K491" s="57">
        <v>618.04441999999995</v>
      </c>
      <c r="L491" s="57">
        <v>618.04441999999995</v>
      </c>
      <c r="M491" s="57">
        <v>618.04441999999995</v>
      </c>
      <c r="N491" s="57">
        <v>618.04441999999995</v>
      </c>
      <c r="O491" s="57">
        <v>618.04441999999995</v>
      </c>
      <c r="P491" s="57">
        <v>618.04441999999995</v>
      </c>
      <c r="Q491" s="57">
        <v>618.04441999999995</v>
      </c>
      <c r="R491" s="57">
        <v>618.04441999999995</v>
      </c>
      <c r="S491" s="57">
        <v>618.04441999999995</v>
      </c>
      <c r="T491" s="57">
        <v>618.04441999999995</v>
      </c>
      <c r="U491" s="57">
        <v>618.04441999999995</v>
      </c>
      <c r="V491" s="57">
        <v>618.04441999999995</v>
      </c>
      <c r="W491" s="57">
        <v>618.04441999999995</v>
      </c>
      <c r="X491" s="57">
        <v>618.04441999999995</v>
      </c>
      <c r="Y491" s="57">
        <v>618.04441999999995</v>
      </c>
      <c r="Z491" s="57">
        <v>618.04441999999995</v>
      </c>
      <c r="AA491" s="57">
        <v>618.04441999999995</v>
      </c>
      <c r="AB491" s="57">
        <v>618.04441999999995</v>
      </c>
      <c r="AC491" s="57">
        <v>618.04441999999995</v>
      </c>
      <c r="AD491" s="57">
        <v>618.04441999999995</v>
      </c>
      <c r="AE491" s="57">
        <v>618.04441999999995</v>
      </c>
      <c r="AF491" s="57">
        <v>618.04441999999995</v>
      </c>
      <c r="AG491" s="57">
        <v>618.04441999999995</v>
      </c>
      <c r="AH491" s="57">
        <v>618.04441999999995</v>
      </c>
      <c r="AI491" s="57">
        <v>618.04441999999995</v>
      </c>
      <c r="AJ491" s="57">
        <v>618.04441999999995</v>
      </c>
      <c r="AK491" s="57">
        <v>618.04441999999995</v>
      </c>
      <c r="AL491" s="57">
        <v>618.04441999999995</v>
      </c>
      <c r="AM491" s="57">
        <v>618.04441999999995</v>
      </c>
      <c r="AN491" s="57">
        <v>618.04441999999995</v>
      </c>
      <c r="AO491" s="57">
        <v>618.04441999999995</v>
      </c>
      <c r="AP491" s="57">
        <v>618.04441999999995</v>
      </c>
      <c r="AQ491" s="57">
        <v>618.04441999999995</v>
      </c>
      <c r="AR491" s="57">
        <v>618.04441999999995</v>
      </c>
      <c r="AS491" s="57">
        <v>618.04441999999995</v>
      </c>
      <c r="AT491" s="57">
        <v>618.04441999999995</v>
      </c>
    </row>
    <row r="492" spans="1:46" x14ac:dyDescent="0.25">
      <c r="A492" s="65">
        <v>2021</v>
      </c>
      <c r="B492" s="65">
        <v>12</v>
      </c>
      <c r="C492" s="75">
        <v>21</v>
      </c>
      <c r="D492" s="64">
        <v>11</v>
      </c>
      <c r="E492" s="5">
        <v>618.04441999999995</v>
      </c>
      <c r="F492" s="57">
        <v>618.04441999999995</v>
      </c>
      <c r="G492" s="57">
        <v>618.04441999999995</v>
      </c>
      <c r="H492" s="57">
        <v>618.04441999999995</v>
      </c>
      <c r="I492" s="57">
        <v>618.04441999999995</v>
      </c>
      <c r="J492" s="57">
        <v>618.04441999999995</v>
      </c>
      <c r="K492" s="57">
        <v>618.04441999999995</v>
      </c>
      <c r="L492" s="57">
        <v>618.04441999999995</v>
      </c>
      <c r="M492" s="57">
        <v>618.04441999999995</v>
      </c>
      <c r="N492" s="57">
        <v>618.04441999999995</v>
      </c>
      <c r="O492" s="57">
        <v>618.04441999999995</v>
      </c>
      <c r="P492" s="57">
        <v>618.04441999999995</v>
      </c>
      <c r="Q492" s="57">
        <v>618.04441999999995</v>
      </c>
      <c r="R492" s="57">
        <v>618.04441999999995</v>
      </c>
      <c r="S492" s="57">
        <v>618.04441999999995</v>
      </c>
      <c r="T492" s="57">
        <v>618.04441999999995</v>
      </c>
      <c r="U492" s="57">
        <v>618.04441999999995</v>
      </c>
      <c r="V492" s="57">
        <v>618.04441999999995</v>
      </c>
      <c r="W492" s="57">
        <v>618.04441999999995</v>
      </c>
      <c r="X492" s="57">
        <v>618.04441999999995</v>
      </c>
      <c r="Y492" s="57">
        <v>618.04441999999995</v>
      </c>
      <c r="Z492" s="57">
        <v>618.04441999999995</v>
      </c>
      <c r="AA492" s="57">
        <v>618.04441999999995</v>
      </c>
      <c r="AB492" s="57">
        <v>618.04441999999995</v>
      </c>
      <c r="AC492" s="57">
        <v>618.04441999999995</v>
      </c>
      <c r="AD492" s="57">
        <v>618.04441999999995</v>
      </c>
      <c r="AE492" s="57">
        <v>618.04441999999995</v>
      </c>
      <c r="AF492" s="57">
        <v>618.04441999999995</v>
      </c>
      <c r="AG492" s="57">
        <v>618.04441999999995</v>
      </c>
      <c r="AH492" s="57">
        <v>618.04441999999995</v>
      </c>
      <c r="AI492" s="57">
        <v>618.04441999999995</v>
      </c>
      <c r="AJ492" s="57">
        <v>618.04441999999995</v>
      </c>
      <c r="AK492" s="57">
        <v>618.04441999999995</v>
      </c>
      <c r="AL492" s="57">
        <v>618.04441999999995</v>
      </c>
      <c r="AM492" s="57">
        <v>618.04441999999995</v>
      </c>
      <c r="AN492" s="57">
        <v>618.04441999999995</v>
      </c>
      <c r="AO492" s="57">
        <v>618.04441999999995</v>
      </c>
      <c r="AP492" s="57">
        <v>618.04441999999995</v>
      </c>
      <c r="AQ492" s="57">
        <v>618.04441999999995</v>
      </c>
      <c r="AR492" s="57">
        <v>618.04441999999995</v>
      </c>
      <c r="AS492" s="57">
        <v>618.04441999999995</v>
      </c>
      <c r="AT492" s="57">
        <v>618.04441999999995</v>
      </c>
    </row>
    <row r="493" spans="1:46" x14ac:dyDescent="0.25">
      <c r="A493" s="65">
        <v>2021</v>
      </c>
      <c r="B493" s="65">
        <v>12</v>
      </c>
      <c r="C493" s="75">
        <v>21</v>
      </c>
      <c r="D493" s="64">
        <v>12</v>
      </c>
      <c r="E493" s="5">
        <v>618.04441999999995</v>
      </c>
      <c r="F493" s="57">
        <v>618.04441999999995</v>
      </c>
      <c r="G493" s="57">
        <v>618.04441999999995</v>
      </c>
      <c r="H493" s="57">
        <v>618.04441999999995</v>
      </c>
      <c r="I493" s="57">
        <v>618.04441999999995</v>
      </c>
      <c r="J493" s="57">
        <v>618.04441999999995</v>
      </c>
      <c r="K493" s="57">
        <v>618.04441999999995</v>
      </c>
      <c r="L493" s="57">
        <v>618.04441999999995</v>
      </c>
      <c r="M493" s="57">
        <v>618.04441999999995</v>
      </c>
      <c r="N493" s="57">
        <v>618.04441999999995</v>
      </c>
      <c r="O493" s="57">
        <v>618.04441999999995</v>
      </c>
      <c r="P493" s="57">
        <v>618.04441999999995</v>
      </c>
      <c r="Q493" s="57">
        <v>618.04441999999995</v>
      </c>
      <c r="R493" s="57">
        <v>618.04441999999995</v>
      </c>
      <c r="S493" s="57">
        <v>618.04441999999995</v>
      </c>
      <c r="T493" s="57">
        <v>618.04441999999995</v>
      </c>
      <c r="U493" s="57">
        <v>618.04441999999995</v>
      </c>
      <c r="V493" s="57">
        <v>618.04441999999995</v>
      </c>
      <c r="W493" s="57">
        <v>618.04441999999995</v>
      </c>
      <c r="X493" s="57">
        <v>618.04441999999995</v>
      </c>
      <c r="Y493" s="57">
        <v>618.04441999999995</v>
      </c>
      <c r="Z493" s="57">
        <v>618.04441999999995</v>
      </c>
      <c r="AA493" s="57">
        <v>618.04441999999995</v>
      </c>
      <c r="AB493" s="57">
        <v>618.04441999999995</v>
      </c>
      <c r="AC493" s="57">
        <v>618.04441999999995</v>
      </c>
      <c r="AD493" s="57">
        <v>618.04441999999995</v>
      </c>
      <c r="AE493" s="57">
        <v>618.04441999999995</v>
      </c>
      <c r="AF493" s="57">
        <v>618.04441999999995</v>
      </c>
      <c r="AG493" s="57">
        <v>618.04441999999995</v>
      </c>
      <c r="AH493" s="57">
        <v>618.04441999999995</v>
      </c>
      <c r="AI493" s="57">
        <v>618.04441999999995</v>
      </c>
      <c r="AJ493" s="57">
        <v>618.04441999999995</v>
      </c>
      <c r="AK493" s="57">
        <v>618.04441999999995</v>
      </c>
      <c r="AL493" s="57">
        <v>618.04441999999995</v>
      </c>
      <c r="AM493" s="57">
        <v>618.04441999999995</v>
      </c>
      <c r="AN493" s="57">
        <v>618.04441999999995</v>
      </c>
      <c r="AO493" s="57">
        <v>618.04441999999995</v>
      </c>
      <c r="AP493" s="57">
        <v>618.04441999999995</v>
      </c>
      <c r="AQ493" s="57">
        <v>618.04441999999995</v>
      </c>
      <c r="AR493" s="57">
        <v>618.04441999999995</v>
      </c>
      <c r="AS493" s="57">
        <v>618.04441999999995</v>
      </c>
      <c r="AT493" s="57">
        <v>618.04441999999995</v>
      </c>
    </row>
    <row r="494" spans="1:46" x14ac:dyDescent="0.25">
      <c r="A494" s="65">
        <v>2021</v>
      </c>
      <c r="B494" s="65">
        <v>12</v>
      </c>
      <c r="C494" s="75">
        <v>21</v>
      </c>
      <c r="D494" s="64">
        <v>13</v>
      </c>
      <c r="E494" s="5">
        <v>618.04441999999995</v>
      </c>
      <c r="F494" s="57">
        <v>618.04441999999995</v>
      </c>
      <c r="G494" s="57">
        <v>618.04441999999995</v>
      </c>
      <c r="H494" s="57">
        <v>618.04441999999995</v>
      </c>
      <c r="I494" s="57">
        <v>618.04441999999995</v>
      </c>
      <c r="J494" s="57">
        <v>618.04441999999995</v>
      </c>
      <c r="K494" s="57">
        <v>618.04441999999995</v>
      </c>
      <c r="L494" s="57">
        <v>618.04441999999995</v>
      </c>
      <c r="M494" s="57">
        <v>618.04441999999995</v>
      </c>
      <c r="N494" s="57">
        <v>618.04441999999995</v>
      </c>
      <c r="O494" s="57">
        <v>618.04441999999995</v>
      </c>
      <c r="P494" s="57">
        <v>618.04441999999995</v>
      </c>
      <c r="Q494" s="57">
        <v>618.04441999999995</v>
      </c>
      <c r="R494" s="57">
        <v>618.04441999999995</v>
      </c>
      <c r="S494" s="57">
        <v>618.04441999999995</v>
      </c>
      <c r="T494" s="57">
        <v>618.04441999999995</v>
      </c>
      <c r="U494" s="57">
        <v>618.04441999999995</v>
      </c>
      <c r="V494" s="57">
        <v>618.04441999999995</v>
      </c>
      <c r="W494" s="57">
        <v>618.04441999999995</v>
      </c>
      <c r="X494" s="57">
        <v>618.04441999999995</v>
      </c>
      <c r="Y494" s="57">
        <v>618.04441999999995</v>
      </c>
      <c r="Z494" s="57">
        <v>618.04441999999995</v>
      </c>
      <c r="AA494" s="57">
        <v>618.04441999999995</v>
      </c>
      <c r="AB494" s="57">
        <v>618.04441999999995</v>
      </c>
      <c r="AC494" s="57">
        <v>618.04441999999995</v>
      </c>
      <c r="AD494" s="57">
        <v>618.04441999999995</v>
      </c>
      <c r="AE494" s="57">
        <v>618.04441999999995</v>
      </c>
      <c r="AF494" s="57">
        <v>618.04441999999995</v>
      </c>
      <c r="AG494" s="57">
        <v>618.04441999999995</v>
      </c>
      <c r="AH494" s="57">
        <v>618.04441999999995</v>
      </c>
      <c r="AI494" s="57">
        <v>618.04441999999995</v>
      </c>
      <c r="AJ494" s="57">
        <v>618.04441999999995</v>
      </c>
      <c r="AK494" s="57">
        <v>618.04441999999995</v>
      </c>
      <c r="AL494" s="57">
        <v>618.04441999999995</v>
      </c>
      <c r="AM494" s="57">
        <v>618.04441999999995</v>
      </c>
      <c r="AN494" s="57">
        <v>618.04441999999995</v>
      </c>
      <c r="AO494" s="57">
        <v>618.04441999999995</v>
      </c>
      <c r="AP494" s="57">
        <v>618.04441999999995</v>
      </c>
      <c r="AQ494" s="57">
        <v>618.04441999999995</v>
      </c>
      <c r="AR494" s="57">
        <v>618.04441999999995</v>
      </c>
      <c r="AS494" s="57">
        <v>618.04441999999995</v>
      </c>
      <c r="AT494" s="57">
        <v>618.04441999999995</v>
      </c>
    </row>
    <row r="495" spans="1:46" x14ac:dyDescent="0.25">
      <c r="A495" s="65">
        <v>2021</v>
      </c>
      <c r="B495" s="65">
        <v>12</v>
      </c>
      <c r="C495" s="75">
        <v>21</v>
      </c>
      <c r="D495" s="64">
        <v>14</v>
      </c>
      <c r="E495" s="5">
        <v>618.04441999999995</v>
      </c>
      <c r="F495" s="57">
        <v>618.04441999999995</v>
      </c>
      <c r="G495" s="57">
        <v>618.04441999999995</v>
      </c>
      <c r="H495" s="57">
        <v>618.04441999999995</v>
      </c>
      <c r="I495" s="57">
        <v>618.04441999999995</v>
      </c>
      <c r="J495" s="57">
        <v>618.04441999999995</v>
      </c>
      <c r="K495" s="57">
        <v>618.04441999999995</v>
      </c>
      <c r="L495" s="57">
        <v>618.04441999999995</v>
      </c>
      <c r="M495" s="57">
        <v>618.04441999999995</v>
      </c>
      <c r="N495" s="57">
        <v>618.04441999999995</v>
      </c>
      <c r="O495" s="57">
        <v>618.04441999999995</v>
      </c>
      <c r="P495" s="57">
        <v>618.04441999999995</v>
      </c>
      <c r="Q495" s="57">
        <v>618.04441999999995</v>
      </c>
      <c r="R495" s="57">
        <v>618.04441999999995</v>
      </c>
      <c r="S495" s="57">
        <v>618.04441999999995</v>
      </c>
      <c r="T495" s="57">
        <v>618.04441999999995</v>
      </c>
      <c r="U495" s="57">
        <v>618.04441999999995</v>
      </c>
      <c r="V495" s="57">
        <v>618.04441999999995</v>
      </c>
      <c r="W495" s="57">
        <v>618.04441999999995</v>
      </c>
      <c r="X495" s="57">
        <v>618.04441999999995</v>
      </c>
      <c r="Y495" s="57">
        <v>618.04441999999995</v>
      </c>
      <c r="Z495" s="57">
        <v>618.04441999999995</v>
      </c>
      <c r="AA495" s="57">
        <v>618.04441999999995</v>
      </c>
      <c r="AB495" s="57">
        <v>618.04441999999995</v>
      </c>
      <c r="AC495" s="57">
        <v>618.04441999999995</v>
      </c>
      <c r="AD495" s="57">
        <v>618.04441999999995</v>
      </c>
      <c r="AE495" s="57">
        <v>618.04441999999995</v>
      </c>
      <c r="AF495" s="57">
        <v>618.04441999999995</v>
      </c>
      <c r="AG495" s="57">
        <v>618.04441999999995</v>
      </c>
      <c r="AH495" s="57">
        <v>618.04441999999995</v>
      </c>
      <c r="AI495" s="57">
        <v>618.04441999999995</v>
      </c>
      <c r="AJ495" s="57">
        <v>618.04441999999995</v>
      </c>
      <c r="AK495" s="57">
        <v>618.04441999999995</v>
      </c>
      <c r="AL495" s="57">
        <v>618.04441999999995</v>
      </c>
      <c r="AM495" s="57">
        <v>618.04441999999995</v>
      </c>
      <c r="AN495" s="57">
        <v>618.04441999999995</v>
      </c>
      <c r="AO495" s="57">
        <v>618.04441999999995</v>
      </c>
      <c r="AP495" s="57">
        <v>618.04441999999995</v>
      </c>
      <c r="AQ495" s="57">
        <v>618.04441999999995</v>
      </c>
      <c r="AR495" s="57">
        <v>618.04441999999995</v>
      </c>
      <c r="AS495" s="57">
        <v>618.04441999999995</v>
      </c>
      <c r="AT495" s="57">
        <v>618.04441999999995</v>
      </c>
    </row>
    <row r="496" spans="1:46" x14ac:dyDescent="0.25">
      <c r="A496" s="65">
        <v>2021</v>
      </c>
      <c r="B496" s="65">
        <v>12</v>
      </c>
      <c r="C496" s="75">
        <v>21</v>
      </c>
      <c r="D496" s="64">
        <v>15</v>
      </c>
      <c r="E496" s="5">
        <v>618.04441999999995</v>
      </c>
      <c r="F496" s="57">
        <v>618.04441999999995</v>
      </c>
      <c r="G496" s="57">
        <v>618.04441999999995</v>
      </c>
      <c r="H496" s="57">
        <v>618.04441999999995</v>
      </c>
      <c r="I496" s="57">
        <v>618.04441999999995</v>
      </c>
      <c r="J496" s="57">
        <v>618.04441999999995</v>
      </c>
      <c r="K496" s="57">
        <v>618.04441999999995</v>
      </c>
      <c r="L496" s="57">
        <v>618.04441999999995</v>
      </c>
      <c r="M496" s="57">
        <v>618.04441999999995</v>
      </c>
      <c r="N496" s="57">
        <v>618.04441999999995</v>
      </c>
      <c r="O496" s="57">
        <v>618.04441999999995</v>
      </c>
      <c r="P496" s="57">
        <v>618.04441999999995</v>
      </c>
      <c r="Q496" s="57">
        <v>618.04441999999995</v>
      </c>
      <c r="R496" s="57">
        <v>618.04441999999995</v>
      </c>
      <c r="S496" s="57">
        <v>618.04441999999995</v>
      </c>
      <c r="T496" s="57">
        <v>618.04441999999995</v>
      </c>
      <c r="U496" s="57">
        <v>618.04441999999995</v>
      </c>
      <c r="V496" s="57">
        <v>618.04441999999995</v>
      </c>
      <c r="W496" s="57">
        <v>618.04441999999995</v>
      </c>
      <c r="X496" s="57">
        <v>618.04441999999995</v>
      </c>
      <c r="Y496" s="57">
        <v>618.04441999999995</v>
      </c>
      <c r="Z496" s="57">
        <v>618.04441999999995</v>
      </c>
      <c r="AA496" s="57">
        <v>618.04441999999995</v>
      </c>
      <c r="AB496" s="57">
        <v>618.04441999999995</v>
      </c>
      <c r="AC496" s="57">
        <v>618.04441999999995</v>
      </c>
      <c r="AD496" s="57">
        <v>618.04441999999995</v>
      </c>
      <c r="AE496" s="57">
        <v>618.04441999999995</v>
      </c>
      <c r="AF496" s="57">
        <v>618.04441999999995</v>
      </c>
      <c r="AG496" s="57">
        <v>618.04441999999995</v>
      </c>
      <c r="AH496" s="57">
        <v>618.04441999999995</v>
      </c>
      <c r="AI496" s="57">
        <v>618.04441999999995</v>
      </c>
      <c r="AJ496" s="57">
        <v>618.04441999999995</v>
      </c>
      <c r="AK496" s="57">
        <v>618.04441999999995</v>
      </c>
      <c r="AL496" s="57">
        <v>618.04441999999995</v>
      </c>
      <c r="AM496" s="57">
        <v>618.04441999999995</v>
      </c>
      <c r="AN496" s="57">
        <v>618.04441999999995</v>
      </c>
      <c r="AO496" s="57">
        <v>618.04441999999995</v>
      </c>
      <c r="AP496" s="57">
        <v>618.04441999999995</v>
      </c>
      <c r="AQ496" s="57">
        <v>618.04441999999995</v>
      </c>
      <c r="AR496" s="57">
        <v>618.04441999999995</v>
      </c>
      <c r="AS496" s="57">
        <v>618.04441999999995</v>
      </c>
      <c r="AT496" s="57">
        <v>618.04441999999995</v>
      </c>
    </row>
    <row r="497" spans="1:46" x14ac:dyDescent="0.25">
      <c r="A497" s="65">
        <v>2021</v>
      </c>
      <c r="B497" s="65">
        <v>12</v>
      </c>
      <c r="C497" s="75">
        <v>21</v>
      </c>
      <c r="D497" s="64">
        <v>16</v>
      </c>
      <c r="E497" s="5">
        <v>618.04441999999995</v>
      </c>
      <c r="F497" s="57">
        <v>618.04441999999995</v>
      </c>
      <c r="G497" s="57">
        <v>618.04441999999995</v>
      </c>
      <c r="H497" s="57">
        <v>618.04441999999995</v>
      </c>
      <c r="I497" s="57">
        <v>618.04441999999995</v>
      </c>
      <c r="J497" s="57">
        <v>618.04441999999995</v>
      </c>
      <c r="K497" s="57">
        <v>618.04441999999995</v>
      </c>
      <c r="L497" s="57">
        <v>618.04441999999995</v>
      </c>
      <c r="M497" s="57">
        <v>618.04441999999995</v>
      </c>
      <c r="N497" s="57">
        <v>618.04441999999995</v>
      </c>
      <c r="O497" s="57">
        <v>618.04441999999995</v>
      </c>
      <c r="P497" s="57">
        <v>618.04441999999995</v>
      </c>
      <c r="Q497" s="57">
        <v>618.04441999999995</v>
      </c>
      <c r="R497" s="57">
        <v>618.04441999999995</v>
      </c>
      <c r="S497" s="57">
        <v>618.04441999999995</v>
      </c>
      <c r="T497" s="57">
        <v>618.04441999999995</v>
      </c>
      <c r="U497" s="57">
        <v>618.04441999999995</v>
      </c>
      <c r="V497" s="57">
        <v>618.04441999999995</v>
      </c>
      <c r="W497" s="57">
        <v>618.04441999999995</v>
      </c>
      <c r="X497" s="57">
        <v>618.04441999999995</v>
      </c>
      <c r="Y497" s="57">
        <v>618.04441999999995</v>
      </c>
      <c r="Z497" s="57">
        <v>618.04441999999995</v>
      </c>
      <c r="AA497" s="57">
        <v>618.04441999999995</v>
      </c>
      <c r="AB497" s="57">
        <v>618.04441999999995</v>
      </c>
      <c r="AC497" s="57">
        <v>618.04441999999995</v>
      </c>
      <c r="AD497" s="57">
        <v>618.04441999999995</v>
      </c>
      <c r="AE497" s="57">
        <v>618.04441999999995</v>
      </c>
      <c r="AF497" s="57">
        <v>618.04441999999995</v>
      </c>
      <c r="AG497" s="57">
        <v>618.04441999999995</v>
      </c>
      <c r="AH497" s="57">
        <v>618.04441999999995</v>
      </c>
      <c r="AI497" s="57">
        <v>618.04441999999995</v>
      </c>
      <c r="AJ497" s="57">
        <v>618.04441999999995</v>
      </c>
      <c r="AK497" s="57">
        <v>618.04441999999995</v>
      </c>
      <c r="AL497" s="57">
        <v>618.04441999999995</v>
      </c>
      <c r="AM497" s="57">
        <v>618.04441999999995</v>
      </c>
      <c r="AN497" s="57">
        <v>618.04441999999995</v>
      </c>
      <c r="AO497" s="57">
        <v>618.04441999999995</v>
      </c>
      <c r="AP497" s="57">
        <v>618.04441999999995</v>
      </c>
      <c r="AQ497" s="57">
        <v>618.04441999999995</v>
      </c>
      <c r="AR497" s="57">
        <v>618.04441999999995</v>
      </c>
      <c r="AS497" s="57">
        <v>618.04441999999995</v>
      </c>
      <c r="AT497" s="57">
        <v>618.04441999999995</v>
      </c>
    </row>
    <row r="498" spans="1:46" x14ac:dyDescent="0.25">
      <c r="A498" s="65">
        <v>2021</v>
      </c>
      <c r="B498" s="65">
        <v>12</v>
      </c>
      <c r="C498" s="75">
        <v>21</v>
      </c>
      <c r="D498" s="64">
        <v>17</v>
      </c>
      <c r="E498" s="5">
        <v>618.04441999999995</v>
      </c>
      <c r="F498" s="57">
        <v>618.04441999999995</v>
      </c>
      <c r="G498" s="57">
        <v>618.04441999999995</v>
      </c>
      <c r="H498" s="57">
        <v>618.04441999999995</v>
      </c>
      <c r="I498" s="57">
        <v>618.04441999999995</v>
      </c>
      <c r="J498" s="57">
        <v>618.04441999999995</v>
      </c>
      <c r="K498" s="57">
        <v>618.04441999999995</v>
      </c>
      <c r="L498" s="57">
        <v>618.04441999999995</v>
      </c>
      <c r="M498" s="57">
        <v>618.04441999999995</v>
      </c>
      <c r="N498" s="57">
        <v>618.04441999999995</v>
      </c>
      <c r="O498" s="57">
        <v>618.04441999999995</v>
      </c>
      <c r="P498" s="57">
        <v>618.04441999999995</v>
      </c>
      <c r="Q498" s="57">
        <v>618.04441999999995</v>
      </c>
      <c r="R498" s="57">
        <v>618.04441999999995</v>
      </c>
      <c r="S498" s="57">
        <v>618.04441999999995</v>
      </c>
      <c r="T498" s="57">
        <v>618.04441999999995</v>
      </c>
      <c r="U498" s="57">
        <v>618.04441999999995</v>
      </c>
      <c r="V498" s="57">
        <v>618.04441999999995</v>
      </c>
      <c r="W498" s="57">
        <v>618.04441999999995</v>
      </c>
      <c r="X498" s="57">
        <v>618.04441999999995</v>
      </c>
      <c r="Y498" s="57">
        <v>618.04441999999995</v>
      </c>
      <c r="Z498" s="57">
        <v>618.04441999999995</v>
      </c>
      <c r="AA498" s="57">
        <v>618.04441999999995</v>
      </c>
      <c r="AB498" s="57">
        <v>618.04441999999995</v>
      </c>
      <c r="AC498" s="57">
        <v>618.04441999999995</v>
      </c>
      <c r="AD498" s="57">
        <v>618.04441999999995</v>
      </c>
      <c r="AE498" s="57">
        <v>618.04441999999995</v>
      </c>
      <c r="AF498" s="57">
        <v>618.04441999999995</v>
      </c>
      <c r="AG498" s="57">
        <v>618.04441999999995</v>
      </c>
      <c r="AH498" s="57">
        <v>618.04441999999995</v>
      </c>
      <c r="AI498" s="57">
        <v>618.04441999999995</v>
      </c>
      <c r="AJ498" s="57">
        <v>618.04441999999995</v>
      </c>
      <c r="AK498" s="57">
        <v>618.04441999999995</v>
      </c>
      <c r="AL498" s="57">
        <v>618.04441999999995</v>
      </c>
      <c r="AM498" s="57">
        <v>618.04441999999995</v>
      </c>
      <c r="AN498" s="57">
        <v>618.04441999999995</v>
      </c>
      <c r="AO498" s="57">
        <v>618.04441999999995</v>
      </c>
      <c r="AP498" s="57">
        <v>618.04441999999995</v>
      </c>
      <c r="AQ498" s="57">
        <v>618.04441999999995</v>
      </c>
      <c r="AR498" s="57">
        <v>618.04441999999995</v>
      </c>
      <c r="AS498" s="57">
        <v>618.04441999999995</v>
      </c>
      <c r="AT498" s="57">
        <v>618.04441999999995</v>
      </c>
    </row>
    <row r="499" spans="1:46" x14ac:dyDescent="0.25">
      <c r="A499" s="65">
        <v>2021</v>
      </c>
      <c r="B499" s="65">
        <v>12</v>
      </c>
      <c r="C499" s="75">
        <v>21</v>
      </c>
      <c r="D499" s="64">
        <v>18</v>
      </c>
      <c r="E499" s="5">
        <v>618.04441999999995</v>
      </c>
      <c r="F499" s="57">
        <v>618.04441999999995</v>
      </c>
      <c r="G499" s="57">
        <v>618.04441999999995</v>
      </c>
      <c r="H499" s="57">
        <v>618.04441999999995</v>
      </c>
      <c r="I499" s="57">
        <v>618.04441999999995</v>
      </c>
      <c r="J499" s="57">
        <v>618.04441999999995</v>
      </c>
      <c r="K499" s="57">
        <v>618.04441999999995</v>
      </c>
      <c r="L499" s="57">
        <v>618.04441999999995</v>
      </c>
      <c r="M499" s="57">
        <v>618.04441999999995</v>
      </c>
      <c r="N499" s="57">
        <v>618.04441999999995</v>
      </c>
      <c r="O499" s="57">
        <v>618.04441999999995</v>
      </c>
      <c r="P499" s="57">
        <v>618.04441999999995</v>
      </c>
      <c r="Q499" s="57">
        <v>618.04441999999995</v>
      </c>
      <c r="R499" s="57">
        <v>618.04441999999995</v>
      </c>
      <c r="S499" s="57">
        <v>618.04441999999995</v>
      </c>
      <c r="T499" s="57">
        <v>618.04441999999995</v>
      </c>
      <c r="U499" s="57">
        <v>618.04441999999995</v>
      </c>
      <c r="V499" s="57">
        <v>618.04441999999995</v>
      </c>
      <c r="W499" s="57">
        <v>618.04441999999995</v>
      </c>
      <c r="X499" s="57">
        <v>618.04441999999995</v>
      </c>
      <c r="Y499" s="57">
        <v>618.04441999999995</v>
      </c>
      <c r="Z499" s="57">
        <v>618.04441999999995</v>
      </c>
      <c r="AA499" s="57">
        <v>618.04441999999995</v>
      </c>
      <c r="AB499" s="57">
        <v>618.04441999999995</v>
      </c>
      <c r="AC499" s="57">
        <v>618.04441999999995</v>
      </c>
      <c r="AD499" s="57">
        <v>618.04441999999995</v>
      </c>
      <c r="AE499" s="57">
        <v>618.04441999999995</v>
      </c>
      <c r="AF499" s="57">
        <v>618.04441999999995</v>
      </c>
      <c r="AG499" s="57">
        <v>618.04441999999995</v>
      </c>
      <c r="AH499" s="57">
        <v>618.04441999999995</v>
      </c>
      <c r="AI499" s="57">
        <v>618.04441999999995</v>
      </c>
      <c r="AJ499" s="57">
        <v>618.04441999999995</v>
      </c>
      <c r="AK499" s="57">
        <v>618.04441999999995</v>
      </c>
      <c r="AL499" s="57">
        <v>618.04441999999995</v>
      </c>
      <c r="AM499" s="57">
        <v>618.04441999999995</v>
      </c>
      <c r="AN499" s="57">
        <v>618.04441999999995</v>
      </c>
      <c r="AO499" s="57">
        <v>618.04441999999995</v>
      </c>
      <c r="AP499" s="57">
        <v>618.04441999999995</v>
      </c>
      <c r="AQ499" s="57">
        <v>618.04441999999995</v>
      </c>
      <c r="AR499" s="57">
        <v>618.04441999999995</v>
      </c>
      <c r="AS499" s="57">
        <v>618.04441999999995</v>
      </c>
      <c r="AT499" s="57">
        <v>618.04441999999995</v>
      </c>
    </row>
    <row r="500" spans="1:46" x14ac:dyDescent="0.25">
      <c r="A500" s="65">
        <v>2021</v>
      </c>
      <c r="B500" s="65">
        <v>12</v>
      </c>
      <c r="C500" s="75">
        <v>21</v>
      </c>
      <c r="D500" s="64">
        <v>19</v>
      </c>
      <c r="E500" s="5">
        <v>618.04441999999995</v>
      </c>
      <c r="F500" s="57">
        <v>618.04441999999995</v>
      </c>
      <c r="G500" s="57">
        <v>618.04441999999995</v>
      </c>
      <c r="H500" s="57">
        <v>618.04441999999995</v>
      </c>
      <c r="I500" s="57">
        <v>618.04441999999995</v>
      </c>
      <c r="J500" s="57">
        <v>618.04441999999995</v>
      </c>
      <c r="K500" s="57">
        <v>618.04441999999995</v>
      </c>
      <c r="L500" s="57">
        <v>618.04441999999995</v>
      </c>
      <c r="M500" s="57">
        <v>618.04441999999995</v>
      </c>
      <c r="N500" s="57">
        <v>618.04441999999995</v>
      </c>
      <c r="O500" s="57">
        <v>618.04441999999995</v>
      </c>
      <c r="P500" s="57">
        <v>618.04441999999995</v>
      </c>
      <c r="Q500" s="57">
        <v>618.04441999999995</v>
      </c>
      <c r="R500" s="57">
        <v>618.04441999999995</v>
      </c>
      <c r="S500" s="57">
        <v>618.04441999999995</v>
      </c>
      <c r="T500" s="57">
        <v>618.04441999999995</v>
      </c>
      <c r="U500" s="57">
        <v>618.04441999999995</v>
      </c>
      <c r="V500" s="57">
        <v>618.04441999999995</v>
      </c>
      <c r="W500" s="57">
        <v>618.04441999999995</v>
      </c>
      <c r="X500" s="57">
        <v>618.04441999999995</v>
      </c>
      <c r="Y500" s="57">
        <v>618.04441999999995</v>
      </c>
      <c r="Z500" s="57">
        <v>618.04441999999995</v>
      </c>
      <c r="AA500" s="57">
        <v>618.04441999999995</v>
      </c>
      <c r="AB500" s="57">
        <v>618.04441999999995</v>
      </c>
      <c r="AC500" s="57">
        <v>618.04441999999995</v>
      </c>
      <c r="AD500" s="57">
        <v>618.04441999999995</v>
      </c>
      <c r="AE500" s="57">
        <v>618.04441999999995</v>
      </c>
      <c r="AF500" s="57">
        <v>618.04441999999995</v>
      </c>
      <c r="AG500" s="57">
        <v>618.04441999999995</v>
      </c>
      <c r="AH500" s="57">
        <v>618.04441999999995</v>
      </c>
      <c r="AI500" s="57">
        <v>618.04441999999995</v>
      </c>
      <c r="AJ500" s="57">
        <v>618.04441999999995</v>
      </c>
      <c r="AK500" s="57">
        <v>618.04441999999995</v>
      </c>
      <c r="AL500" s="57">
        <v>618.04441999999995</v>
      </c>
      <c r="AM500" s="57">
        <v>618.04441999999995</v>
      </c>
      <c r="AN500" s="57">
        <v>618.04441999999995</v>
      </c>
      <c r="AO500" s="57">
        <v>618.04441999999995</v>
      </c>
      <c r="AP500" s="57">
        <v>618.04441999999995</v>
      </c>
      <c r="AQ500" s="57">
        <v>618.04441999999995</v>
      </c>
      <c r="AR500" s="57">
        <v>618.04441999999995</v>
      </c>
      <c r="AS500" s="57">
        <v>618.04441999999995</v>
      </c>
      <c r="AT500" s="57">
        <v>618.04441999999995</v>
      </c>
    </row>
    <row r="501" spans="1:46" x14ac:dyDescent="0.25">
      <c r="A501" s="65">
        <v>2021</v>
      </c>
      <c r="B501" s="65">
        <v>12</v>
      </c>
      <c r="C501" s="75">
        <v>21</v>
      </c>
      <c r="D501" s="64">
        <v>20</v>
      </c>
      <c r="E501" s="5">
        <v>618.04441999999995</v>
      </c>
      <c r="F501" s="57">
        <v>618.04441999999995</v>
      </c>
      <c r="G501" s="57">
        <v>618.04441999999995</v>
      </c>
      <c r="H501" s="57">
        <v>618.04441999999995</v>
      </c>
      <c r="I501" s="57">
        <v>618.04441999999995</v>
      </c>
      <c r="J501" s="57">
        <v>618.04441999999995</v>
      </c>
      <c r="K501" s="57">
        <v>618.04441999999995</v>
      </c>
      <c r="L501" s="57">
        <v>618.04441999999995</v>
      </c>
      <c r="M501" s="57">
        <v>618.04441999999995</v>
      </c>
      <c r="N501" s="57">
        <v>618.04441999999995</v>
      </c>
      <c r="O501" s="57">
        <v>618.04441999999995</v>
      </c>
      <c r="P501" s="57">
        <v>618.04441999999995</v>
      </c>
      <c r="Q501" s="57">
        <v>618.04441999999995</v>
      </c>
      <c r="R501" s="57">
        <v>618.04441999999995</v>
      </c>
      <c r="S501" s="57">
        <v>618.04441999999995</v>
      </c>
      <c r="T501" s="57">
        <v>618.04441999999995</v>
      </c>
      <c r="U501" s="57">
        <v>618.04441999999995</v>
      </c>
      <c r="V501" s="57">
        <v>618.04441999999995</v>
      </c>
      <c r="W501" s="57">
        <v>618.04441999999995</v>
      </c>
      <c r="X501" s="57">
        <v>618.04441999999995</v>
      </c>
      <c r="Y501" s="57">
        <v>618.04441999999995</v>
      </c>
      <c r="Z501" s="57">
        <v>618.04441999999995</v>
      </c>
      <c r="AA501" s="57">
        <v>618.04441999999995</v>
      </c>
      <c r="AB501" s="57">
        <v>618.04441999999995</v>
      </c>
      <c r="AC501" s="57">
        <v>618.04441999999995</v>
      </c>
      <c r="AD501" s="57">
        <v>618.04441999999995</v>
      </c>
      <c r="AE501" s="57">
        <v>618.04441999999995</v>
      </c>
      <c r="AF501" s="57">
        <v>618.04441999999995</v>
      </c>
      <c r="AG501" s="57">
        <v>618.04441999999995</v>
      </c>
      <c r="AH501" s="57">
        <v>618.04441999999995</v>
      </c>
      <c r="AI501" s="57">
        <v>618.04441999999995</v>
      </c>
      <c r="AJ501" s="57">
        <v>618.04441999999995</v>
      </c>
      <c r="AK501" s="57">
        <v>618.04441999999995</v>
      </c>
      <c r="AL501" s="57">
        <v>618.04441999999995</v>
      </c>
      <c r="AM501" s="57">
        <v>618.04441999999995</v>
      </c>
      <c r="AN501" s="57">
        <v>618.04441999999995</v>
      </c>
      <c r="AO501" s="57">
        <v>618.04441999999995</v>
      </c>
      <c r="AP501" s="57">
        <v>618.04441999999995</v>
      </c>
      <c r="AQ501" s="57">
        <v>618.04441999999995</v>
      </c>
      <c r="AR501" s="57">
        <v>618.04441999999995</v>
      </c>
      <c r="AS501" s="57">
        <v>618.04441999999995</v>
      </c>
      <c r="AT501" s="57">
        <v>618.04441999999995</v>
      </c>
    </row>
    <row r="502" spans="1:46" x14ac:dyDescent="0.25">
      <c r="A502" s="65">
        <v>2021</v>
      </c>
      <c r="B502" s="65">
        <v>12</v>
      </c>
      <c r="C502" s="75">
        <v>21</v>
      </c>
      <c r="D502" s="64">
        <v>21</v>
      </c>
      <c r="E502" s="5">
        <v>618.04441999999995</v>
      </c>
      <c r="F502" s="57">
        <v>618.04441999999995</v>
      </c>
      <c r="G502" s="57">
        <v>618.04441999999995</v>
      </c>
      <c r="H502" s="57">
        <v>618.04441999999995</v>
      </c>
      <c r="I502" s="57">
        <v>618.04441999999995</v>
      </c>
      <c r="J502" s="57">
        <v>618.04441999999995</v>
      </c>
      <c r="K502" s="57">
        <v>618.04441999999995</v>
      </c>
      <c r="L502" s="57">
        <v>618.04441999999995</v>
      </c>
      <c r="M502" s="57">
        <v>618.04441999999995</v>
      </c>
      <c r="N502" s="57">
        <v>618.04441999999995</v>
      </c>
      <c r="O502" s="57">
        <v>618.04441999999995</v>
      </c>
      <c r="P502" s="57">
        <v>618.04441999999995</v>
      </c>
      <c r="Q502" s="57">
        <v>618.04441999999995</v>
      </c>
      <c r="R502" s="57">
        <v>618.04441999999995</v>
      </c>
      <c r="S502" s="57">
        <v>618.04441999999995</v>
      </c>
      <c r="T502" s="57">
        <v>618.04441999999995</v>
      </c>
      <c r="U502" s="57">
        <v>618.04441999999995</v>
      </c>
      <c r="V502" s="57">
        <v>618.04441999999995</v>
      </c>
      <c r="W502" s="57">
        <v>618.04441999999995</v>
      </c>
      <c r="X502" s="57">
        <v>618.04441999999995</v>
      </c>
      <c r="Y502" s="57">
        <v>618.04441999999995</v>
      </c>
      <c r="Z502" s="57">
        <v>618.04441999999995</v>
      </c>
      <c r="AA502" s="57">
        <v>618.04441999999995</v>
      </c>
      <c r="AB502" s="57">
        <v>618.04441999999995</v>
      </c>
      <c r="AC502" s="57">
        <v>618.04441999999995</v>
      </c>
      <c r="AD502" s="57">
        <v>618.04441999999995</v>
      </c>
      <c r="AE502" s="57">
        <v>618.04441999999995</v>
      </c>
      <c r="AF502" s="57">
        <v>618.04441999999995</v>
      </c>
      <c r="AG502" s="57">
        <v>618.04441999999995</v>
      </c>
      <c r="AH502" s="57">
        <v>618.04441999999995</v>
      </c>
      <c r="AI502" s="57">
        <v>618.04441999999995</v>
      </c>
      <c r="AJ502" s="57">
        <v>618.04441999999995</v>
      </c>
      <c r="AK502" s="57">
        <v>618.04441999999995</v>
      </c>
      <c r="AL502" s="57">
        <v>618.04441999999995</v>
      </c>
      <c r="AM502" s="57">
        <v>618.04441999999995</v>
      </c>
      <c r="AN502" s="57">
        <v>618.04441999999995</v>
      </c>
      <c r="AO502" s="57">
        <v>618.04441999999995</v>
      </c>
      <c r="AP502" s="57">
        <v>618.04441999999995</v>
      </c>
      <c r="AQ502" s="57">
        <v>618.04441999999995</v>
      </c>
      <c r="AR502" s="57">
        <v>618.04441999999995</v>
      </c>
      <c r="AS502" s="57">
        <v>618.04441999999995</v>
      </c>
      <c r="AT502" s="57">
        <v>618.04441999999995</v>
      </c>
    </row>
    <row r="503" spans="1:46" x14ac:dyDescent="0.25">
      <c r="A503" s="65">
        <v>2021</v>
      </c>
      <c r="B503" s="65">
        <v>12</v>
      </c>
      <c r="C503" s="75">
        <v>21</v>
      </c>
      <c r="D503" s="64">
        <v>22</v>
      </c>
      <c r="E503" s="5">
        <v>618.04441999999995</v>
      </c>
      <c r="F503" s="57">
        <v>618.04441999999995</v>
      </c>
      <c r="G503" s="57">
        <v>618.04441999999995</v>
      </c>
      <c r="H503" s="57">
        <v>618.04441999999995</v>
      </c>
      <c r="I503" s="57">
        <v>618.04441999999995</v>
      </c>
      <c r="J503" s="57">
        <v>618.04441999999995</v>
      </c>
      <c r="K503" s="57">
        <v>618.04441999999995</v>
      </c>
      <c r="L503" s="57">
        <v>618.04441999999995</v>
      </c>
      <c r="M503" s="57">
        <v>618.04441999999995</v>
      </c>
      <c r="N503" s="57">
        <v>618.04441999999995</v>
      </c>
      <c r="O503" s="57">
        <v>618.04441999999995</v>
      </c>
      <c r="P503" s="57">
        <v>618.04441999999995</v>
      </c>
      <c r="Q503" s="57">
        <v>618.04441999999995</v>
      </c>
      <c r="R503" s="57">
        <v>618.04441999999995</v>
      </c>
      <c r="S503" s="57">
        <v>618.04441999999995</v>
      </c>
      <c r="T503" s="57">
        <v>618.04441999999995</v>
      </c>
      <c r="U503" s="57">
        <v>618.04441999999995</v>
      </c>
      <c r="V503" s="57">
        <v>618.04441999999995</v>
      </c>
      <c r="W503" s="57">
        <v>618.04441999999995</v>
      </c>
      <c r="X503" s="57">
        <v>618.04441999999995</v>
      </c>
      <c r="Y503" s="57">
        <v>618.04441999999995</v>
      </c>
      <c r="Z503" s="57">
        <v>618.04441999999995</v>
      </c>
      <c r="AA503" s="57">
        <v>618.04441999999995</v>
      </c>
      <c r="AB503" s="57">
        <v>618.04441999999995</v>
      </c>
      <c r="AC503" s="57">
        <v>618.04441999999995</v>
      </c>
      <c r="AD503" s="57">
        <v>618.04441999999995</v>
      </c>
      <c r="AE503" s="57">
        <v>618.04441999999995</v>
      </c>
      <c r="AF503" s="57">
        <v>618.04441999999995</v>
      </c>
      <c r="AG503" s="57">
        <v>618.04441999999995</v>
      </c>
      <c r="AH503" s="57">
        <v>618.04441999999995</v>
      </c>
      <c r="AI503" s="57">
        <v>618.04441999999995</v>
      </c>
      <c r="AJ503" s="57">
        <v>618.04441999999995</v>
      </c>
      <c r="AK503" s="57">
        <v>618.04441999999995</v>
      </c>
      <c r="AL503" s="57">
        <v>618.04441999999995</v>
      </c>
      <c r="AM503" s="57">
        <v>618.04441999999995</v>
      </c>
      <c r="AN503" s="57">
        <v>618.04441999999995</v>
      </c>
      <c r="AO503" s="57">
        <v>618.04441999999995</v>
      </c>
      <c r="AP503" s="57">
        <v>618.04441999999995</v>
      </c>
      <c r="AQ503" s="57">
        <v>618.04441999999995</v>
      </c>
      <c r="AR503" s="57">
        <v>618.04441999999995</v>
      </c>
      <c r="AS503" s="57">
        <v>618.04441999999995</v>
      </c>
      <c r="AT503" s="57">
        <v>618.04441999999995</v>
      </c>
    </row>
    <row r="504" spans="1:46" x14ac:dyDescent="0.25">
      <c r="A504" s="65">
        <v>2021</v>
      </c>
      <c r="B504" s="65">
        <v>12</v>
      </c>
      <c r="C504" s="75">
        <v>21</v>
      </c>
      <c r="D504" s="64">
        <v>23</v>
      </c>
      <c r="E504" s="5">
        <v>618.04441999999995</v>
      </c>
      <c r="F504" s="57">
        <v>618.04441999999995</v>
      </c>
      <c r="G504" s="57">
        <v>618.04441999999995</v>
      </c>
      <c r="H504" s="57">
        <v>618.04441999999995</v>
      </c>
      <c r="I504" s="57">
        <v>618.04441999999995</v>
      </c>
      <c r="J504" s="57">
        <v>618.04441999999995</v>
      </c>
      <c r="K504" s="57">
        <v>618.04441999999995</v>
      </c>
      <c r="L504" s="57">
        <v>618.04441999999995</v>
      </c>
      <c r="M504" s="57">
        <v>618.04441999999995</v>
      </c>
      <c r="N504" s="57">
        <v>618.04441999999995</v>
      </c>
      <c r="O504" s="57">
        <v>618.04441999999995</v>
      </c>
      <c r="P504" s="57">
        <v>618.04441999999995</v>
      </c>
      <c r="Q504" s="57">
        <v>618.04441999999995</v>
      </c>
      <c r="R504" s="57">
        <v>618.04441999999995</v>
      </c>
      <c r="S504" s="57">
        <v>618.04441999999995</v>
      </c>
      <c r="T504" s="57">
        <v>618.04441999999995</v>
      </c>
      <c r="U504" s="57">
        <v>618.04441999999995</v>
      </c>
      <c r="V504" s="57">
        <v>618.04441999999995</v>
      </c>
      <c r="W504" s="57">
        <v>618.04441999999995</v>
      </c>
      <c r="X504" s="57">
        <v>618.04441999999995</v>
      </c>
      <c r="Y504" s="57">
        <v>618.04441999999995</v>
      </c>
      <c r="Z504" s="57">
        <v>618.04441999999995</v>
      </c>
      <c r="AA504" s="57">
        <v>618.04441999999995</v>
      </c>
      <c r="AB504" s="57">
        <v>618.04441999999995</v>
      </c>
      <c r="AC504" s="57">
        <v>618.04441999999995</v>
      </c>
      <c r="AD504" s="57">
        <v>618.04441999999995</v>
      </c>
      <c r="AE504" s="57">
        <v>618.04441999999995</v>
      </c>
      <c r="AF504" s="57">
        <v>618.04441999999995</v>
      </c>
      <c r="AG504" s="57">
        <v>618.04441999999995</v>
      </c>
      <c r="AH504" s="57">
        <v>618.04441999999995</v>
      </c>
      <c r="AI504" s="57">
        <v>618.04441999999995</v>
      </c>
      <c r="AJ504" s="57">
        <v>618.04441999999995</v>
      </c>
      <c r="AK504" s="57">
        <v>618.04441999999995</v>
      </c>
      <c r="AL504" s="57">
        <v>618.04441999999995</v>
      </c>
      <c r="AM504" s="57">
        <v>618.04441999999995</v>
      </c>
      <c r="AN504" s="57">
        <v>618.04441999999995</v>
      </c>
      <c r="AO504" s="57">
        <v>618.04441999999995</v>
      </c>
      <c r="AP504" s="57">
        <v>618.04441999999995</v>
      </c>
      <c r="AQ504" s="57">
        <v>618.04441999999995</v>
      </c>
      <c r="AR504" s="57">
        <v>618.04441999999995</v>
      </c>
      <c r="AS504" s="57">
        <v>618.04441999999995</v>
      </c>
      <c r="AT504" s="57">
        <v>618.04441999999995</v>
      </c>
    </row>
    <row r="505" spans="1:46" x14ac:dyDescent="0.25">
      <c r="A505" s="65">
        <v>2021</v>
      </c>
      <c r="B505" s="65">
        <v>12</v>
      </c>
      <c r="C505" s="75">
        <v>21</v>
      </c>
      <c r="D505" s="64">
        <v>24</v>
      </c>
      <c r="E505" s="5">
        <v>618.04441999999995</v>
      </c>
      <c r="F505" s="57">
        <v>618.04441999999995</v>
      </c>
      <c r="G505" s="57">
        <v>618.04441999999995</v>
      </c>
      <c r="H505" s="57">
        <v>618.04441999999995</v>
      </c>
      <c r="I505" s="57">
        <v>618.04441999999995</v>
      </c>
      <c r="J505" s="57">
        <v>618.04441999999995</v>
      </c>
      <c r="K505" s="57">
        <v>618.04441999999995</v>
      </c>
      <c r="L505" s="57">
        <v>618.04441999999995</v>
      </c>
      <c r="M505" s="57">
        <v>618.04441999999995</v>
      </c>
      <c r="N505" s="57">
        <v>618.04441999999995</v>
      </c>
      <c r="O505" s="57">
        <v>618.04441999999995</v>
      </c>
      <c r="P505" s="57">
        <v>618.04441999999995</v>
      </c>
      <c r="Q505" s="57">
        <v>618.04441999999995</v>
      </c>
      <c r="R505" s="57">
        <v>618.04441999999995</v>
      </c>
      <c r="S505" s="57">
        <v>618.04441999999995</v>
      </c>
      <c r="T505" s="57">
        <v>618.04441999999995</v>
      </c>
      <c r="U505" s="57">
        <v>618.04441999999995</v>
      </c>
      <c r="V505" s="57">
        <v>618.04441999999995</v>
      </c>
      <c r="W505" s="57">
        <v>618.04441999999995</v>
      </c>
      <c r="X505" s="57">
        <v>618.04441999999995</v>
      </c>
      <c r="Y505" s="57">
        <v>618.04441999999995</v>
      </c>
      <c r="Z505" s="57">
        <v>618.04441999999995</v>
      </c>
      <c r="AA505" s="57">
        <v>618.04441999999995</v>
      </c>
      <c r="AB505" s="57">
        <v>618.04441999999995</v>
      </c>
      <c r="AC505" s="57">
        <v>618.04441999999995</v>
      </c>
      <c r="AD505" s="57">
        <v>618.04441999999995</v>
      </c>
      <c r="AE505" s="57">
        <v>618.04441999999995</v>
      </c>
      <c r="AF505" s="57">
        <v>618.04441999999995</v>
      </c>
      <c r="AG505" s="57">
        <v>618.04441999999995</v>
      </c>
      <c r="AH505" s="57">
        <v>618.04441999999995</v>
      </c>
      <c r="AI505" s="57">
        <v>618.04441999999995</v>
      </c>
      <c r="AJ505" s="57">
        <v>618.04441999999995</v>
      </c>
      <c r="AK505" s="57">
        <v>618.04441999999995</v>
      </c>
      <c r="AL505" s="57">
        <v>618.04441999999995</v>
      </c>
      <c r="AM505" s="57">
        <v>618.04441999999995</v>
      </c>
      <c r="AN505" s="57">
        <v>618.04441999999995</v>
      </c>
      <c r="AO505" s="57">
        <v>618.04441999999995</v>
      </c>
      <c r="AP505" s="57">
        <v>618.04441999999995</v>
      </c>
      <c r="AQ505" s="57">
        <v>618.04441999999995</v>
      </c>
      <c r="AR505" s="57">
        <v>618.04441999999995</v>
      </c>
      <c r="AS505" s="57">
        <v>618.04441999999995</v>
      </c>
      <c r="AT505" s="57">
        <v>618.04441999999995</v>
      </c>
    </row>
    <row r="506" spans="1:46" x14ac:dyDescent="0.25">
      <c r="A506" s="65">
        <v>2021</v>
      </c>
      <c r="B506" s="65">
        <v>12</v>
      </c>
      <c r="C506" s="75">
        <v>22</v>
      </c>
      <c r="D506" s="64">
        <v>1</v>
      </c>
      <c r="E506" s="5">
        <v>618.04441999999995</v>
      </c>
      <c r="F506" s="57">
        <v>618.04441999999995</v>
      </c>
      <c r="G506" s="57">
        <v>618.04441999999995</v>
      </c>
      <c r="H506" s="57">
        <v>618.04441999999995</v>
      </c>
      <c r="I506" s="57">
        <v>618.04441999999995</v>
      </c>
      <c r="J506" s="57">
        <v>618.04441999999995</v>
      </c>
      <c r="K506" s="57">
        <v>618.04441999999995</v>
      </c>
      <c r="L506" s="57">
        <v>618.04441999999995</v>
      </c>
      <c r="M506" s="57">
        <v>618.04441999999995</v>
      </c>
      <c r="N506" s="57">
        <v>618.04441999999995</v>
      </c>
      <c r="O506" s="57">
        <v>618.04441999999995</v>
      </c>
      <c r="P506" s="57">
        <v>618.04441999999995</v>
      </c>
      <c r="Q506" s="57">
        <v>618.04441999999995</v>
      </c>
      <c r="R506" s="57">
        <v>618.04441999999995</v>
      </c>
      <c r="S506" s="57">
        <v>618.04441999999995</v>
      </c>
      <c r="T506" s="57">
        <v>618.04441999999995</v>
      </c>
      <c r="U506" s="57">
        <v>618.04441999999995</v>
      </c>
      <c r="V506" s="57">
        <v>618.04441999999995</v>
      </c>
      <c r="W506" s="57">
        <v>618.04441999999995</v>
      </c>
      <c r="X506" s="57">
        <v>618.04441999999995</v>
      </c>
      <c r="Y506" s="57">
        <v>618.04441999999995</v>
      </c>
      <c r="Z506" s="57">
        <v>618.04441999999995</v>
      </c>
      <c r="AA506" s="57">
        <v>618.04441999999995</v>
      </c>
      <c r="AB506" s="57">
        <v>618.04441999999995</v>
      </c>
      <c r="AC506" s="57">
        <v>618.04441999999995</v>
      </c>
      <c r="AD506" s="57">
        <v>618.04441999999995</v>
      </c>
      <c r="AE506" s="57">
        <v>618.04441999999995</v>
      </c>
      <c r="AF506" s="57">
        <v>618.04441999999995</v>
      </c>
      <c r="AG506" s="57">
        <v>618.04441999999995</v>
      </c>
      <c r="AH506" s="57">
        <v>618.04441999999995</v>
      </c>
      <c r="AI506" s="57">
        <v>618.04441999999995</v>
      </c>
      <c r="AJ506" s="57">
        <v>618.04441999999995</v>
      </c>
      <c r="AK506" s="57">
        <v>618.04441999999995</v>
      </c>
      <c r="AL506" s="57">
        <v>618.04441999999995</v>
      </c>
      <c r="AM506" s="57">
        <v>618.04441999999995</v>
      </c>
      <c r="AN506" s="57">
        <v>618.04441999999995</v>
      </c>
      <c r="AO506" s="57">
        <v>618.04441999999995</v>
      </c>
      <c r="AP506" s="57">
        <v>618.04441999999995</v>
      </c>
      <c r="AQ506" s="57">
        <v>618.04441999999995</v>
      </c>
      <c r="AR506" s="57">
        <v>618.04441999999995</v>
      </c>
      <c r="AS506" s="57">
        <v>618.04441999999995</v>
      </c>
      <c r="AT506" s="57">
        <v>618.04441999999995</v>
      </c>
    </row>
    <row r="507" spans="1:46" x14ac:dyDescent="0.25">
      <c r="A507" s="65">
        <v>2021</v>
      </c>
      <c r="B507" s="65">
        <v>12</v>
      </c>
      <c r="C507" s="75">
        <v>22</v>
      </c>
      <c r="D507" s="64">
        <v>2</v>
      </c>
      <c r="E507" s="5">
        <v>618.04441999999995</v>
      </c>
      <c r="F507" s="57">
        <v>618.04441999999995</v>
      </c>
      <c r="G507" s="57">
        <v>618.04441999999995</v>
      </c>
      <c r="H507" s="57">
        <v>618.04441999999995</v>
      </c>
      <c r="I507" s="57">
        <v>618.04441999999995</v>
      </c>
      <c r="J507" s="57">
        <v>618.04441999999995</v>
      </c>
      <c r="K507" s="57">
        <v>618.04441999999995</v>
      </c>
      <c r="L507" s="57">
        <v>618.04441999999995</v>
      </c>
      <c r="M507" s="57">
        <v>618.04441999999995</v>
      </c>
      <c r="N507" s="57">
        <v>618.04441999999995</v>
      </c>
      <c r="O507" s="57">
        <v>618.04441999999995</v>
      </c>
      <c r="P507" s="57">
        <v>618.04441999999995</v>
      </c>
      <c r="Q507" s="57">
        <v>618.04441999999995</v>
      </c>
      <c r="R507" s="57">
        <v>618.04441999999995</v>
      </c>
      <c r="S507" s="57">
        <v>618.04441999999995</v>
      </c>
      <c r="T507" s="57">
        <v>618.04441999999995</v>
      </c>
      <c r="U507" s="57">
        <v>618.04441999999995</v>
      </c>
      <c r="V507" s="57">
        <v>618.04441999999995</v>
      </c>
      <c r="W507" s="57">
        <v>618.04441999999995</v>
      </c>
      <c r="X507" s="57">
        <v>618.04441999999995</v>
      </c>
      <c r="Y507" s="57">
        <v>618.04441999999995</v>
      </c>
      <c r="Z507" s="57">
        <v>618.04441999999995</v>
      </c>
      <c r="AA507" s="57">
        <v>618.04441999999995</v>
      </c>
      <c r="AB507" s="57">
        <v>618.04441999999995</v>
      </c>
      <c r="AC507" s="57">
        <v>618.04441999999995</v>
      </c>
      <c r="AD507" s="57">
        <v>618.04441999999995</v>
      </c>
      <c r="AE507" s="57">
        <v>618.04441999999995</v>
      </c>
      <c r="AF507" s="57">
        <v>618.04441999999995</v>
      </c>
      <c r="AG507" s="57">
        <v>618.04441999999995</v>
      </c>
      <c r="AH507" s="57">
        <v>618.04441999999995</v>
      </c>
      <c r="AI507" s="57">
        <v>618.04441999999995</v>
      </c>
      <c r="AJ507" s="57">
        <v>618.04441999999995</v>
      </c>
      <c r="AK507" s="57">
        <v>618.04441999999995</v>
      </c>
      <c r="AL507" s="57">
        <v>618.04441999999995</v>
      </c>
      <c r="AM507" s="57">
        <v>618.04441999999995</v>
      </c>
      <c r="AN507" s="57">
        <v>618.04441999999995</v>
      </c>
      <c r="AO507" s="57">
        <v>618.04441999999995</v>
      </c>
      <c r="AP507" s="57">
        <v>618.04441999999995</v>
      </c>
      <c r="AQ507" s="57">
        <v>618.04441999999995</v>
      </c>
      <c r="AR507" s="57">
        <v>618.04441999999995</v>
      </c>
      <c r="AS507" s="57">
        <v>618.04441999999995</v>
      </c>
      <c r="AT507" s="57">
        <v>618.04441999999995</v>
      </c>
    </row>
    <row r="508" spans="1:46" x14ac:dyDescent="0.25">
      <c r="A508" s="65">
        <v>2021</v>
      </c>
      <c r="B508" s="65">
        <v>12</v>
      </c>
      <c r="C508" s="75">
        <v>22</v>
      </c>
      <c r="D508" s="64">
        <v>3</v>
      </c>
      <c r="E508" s="5">
        <v>618.04441999999995</v>
      </c>
      <c r="F508" s="57">
        <v>618.04441999999995</v>
      </c>
      <c r="G508" s="57">
        <v>618.04441999999995</v>
      </c>
      <c r="H508" s="57">
        <v>618.04441999999995</v>
      </c>
      <c r="I508" s="57">
        <v>618.04441999999995</v>
      </c>
      <c r="J508" s="57">
        <v>618.04441999999995</v>
      </c>
      <c r="K508" s="57">
        <v>618.04441999999995</v>
      </c>
      <c r="L508" s="57">
        <v>618.04441999999995</v>
      </c>
      <c r="M508" s="57">
        <v>618.04441999999995</v>
      </c>
      <c r="N508" s="57">
        <v>618.04441999999995</v>
      </c>
      <c r="O508" s="57">
        <v>618.04441999999995</v>
      </c>
      <c r="P508" s="57">
        <v>618.04441999999995</v>
      </c>
      <c r="Q508" s="57">
        <v>618.04441999999995</v>
      </c>
      <c r="R508" s="57">
        <v>618.04441999999995</v>
      </c>
      <c r="S508" s="57">
        <v>618.04441999999995</v>
      </c>
      <c r="T508" s="57">
        <v>618.04441999999995</v>
      </c>
      <c r="U508" s="57">
        <v>618.04441999999995</v>
      </c>
      <c r="V508" s="57">
        <v>618.04441999999995</v>
      </c>
      <c r="W508" s="57">
        <v>618.04441999999995</v>
      </c>
      <c r="X508" s="57">
        <v>618.04441999999995</v>
      </c>
      <c r="Y508" s="57">
        <v>618.04441999999995</v>
      </c>
      <c r="Z508" s="57">
        <v>618.04441999999995</v>
      </c>
      <c r="AA508" s="57">
        <v>618.04441999999995</v>
      </c>
      <c r="AB508" s="57">
        <v>618.04441999999995</v>
      </c>
      <c r="AC508" s="57">
        <v>618.04441999999995</v>
      </c>
      <c r="AD508" s="57">
        <v>618.04441999999995</v>
      </c>
      <c r="AE508" s="57">
        <v>618.04441999999995</v>
      </c>
      <c r="AF508" s="57">
        <v>618.04441999999995</v>
      </c>
      <c r="AG508" s="57">
        <v>618.04441999999995</v>
      </c>
      <c r="AH508" s="57">
        <v>618.04441999999995</v>
      </c>
      <c r="AI508" s="57">
        <v>618.04441999999995</v>
      </c>
      <c r="AJ508" s="57">
        <v>618.04441999999995</v>
      </c>
      <c r="AK508" s="57">
        <v>618.04441999999995</v>
      </c>
      <c r="AL508" s="57">
        <v>618.04441999999995</v>
      </c>
      <c r="AM508" s="57">
        <v>618.04441999999995</v>
      </c>
      <c r="AN508" s="57">
        <v>618.04441999999995</v>
      </c>
      <c r="AO508" s="57">
        <v>618.04441999999995</v>
      </c>
      <c r="AP508" s="57">
        <v>618.04441999999995</v>
      </c>
      <c r="AQ508" s="57">
        <v>618.04441999999995</v>
      </c>
      <c r="AR508" s="57">
        <v>618.04441999999995</v>
      </c>
      <c r="AS508" s="57">
        <v>618.04441999999995</v>
      </c>
      <c r="AT508" s="57">
        <v>618.04441999999995</v>
      </c>
    </row>
    <row r="509" spans="1:46" x14ac:dyDescent="0.25">
      <c r="A509" s="65">
        <v>2021</v>
      </c>
      <c r="B509" s="65">
        <v>12</v>
      </c>
      <c r="C509" s="75">
        <v>22</v>
      </c>
      <c r="D509" s="64">
        <v>4</v>
      </c>
      <c r="E509" s="5">
        <v>618.04441999999995</v>
      </c>
      <c r="F509" s="57">
        <v>618.04441999999995</v>
      </c>
      <c r="G509" s="57">
        <v>618.04441999999995</v>
      </c>
      <c r="H509" s="57">
        <v>618.04441999999995</v>
      </c>
      <c r="I509" s="57">
        <v>618.04441999999995</v>
      </c>
      <c r="J509" s="57">
        <v>618.04441999999995</v>
      </c>
      <c r="K509" s="57">
        <v>618.04441999999995</v>
      </c>
      <c r="L509" s="57">
        <v>618.04441999999995</v>
      </c>
      <c r="M509" s="57">
        <v>618.04441999999995</v>
      </c>
      <c r="N509" s="57">
        <v>618.04441999999995</v>
      </c>
      <c r="O509" s="57">
        <v>618.04441999999995</v>
      </c>
      <c r="P509" s="57">
        <v>618.04441999999995</v>
      </c>
      <c r="Q509" s="57">
        <v>618.04441999999995</v>
      </c>
      <c r="R509" s="57">
        <v>618.04441999999995</v>
      </c>
      <c r="S509" s="57">
        <v>618.04441999999995</v>
      </c>
      <c r="T509" s="57">
        <v>618.04441999999995</v>
      </c>
      <c r="U509" s="57">
        <v>618.04441999999995</v>
      </c>
      <c r="V509" s="57">
        <v>618.04441999999995</v>
      </c>
      <c r="W509" s="57">
        <v>618.04441999999995</v>
      </c>
      <c r="X509" s="57">
        <v>618.04441999999995</v>
      </c>
      <c r="Y509" s="57">
        <v>618.04441999999995</v>
      </c>
      <c r="Z509" s="57">
        <v>618.04441999999995</v>
      </c>
      <c r="AA509" s="57">
        <v>618.04441999999995</v>
      </c>
      <c r="AB509" s="57">
        <v>618.04441999999995</v>
      </c>
      <c r="AC509" s="57">
        <v>618.04441999999995</v>
      </c>
      <c r="AD509" s="57">
        <v>618.04441999999995</v>
      </c>
      <c r="AE509" s="57">
        <v>618.04441999999995</v>
      </c>
      <c r="AF509" s="57">
        <v>618.04441999999995</v>
      </c>
      <c r="AG509" s="57">
        <v>618.04441999999995</v>
      </c>
      <c r="AH509" s="57">
        <v>618.04441999999995</v>
      </c>
      <c r="AI509" s="57">
        <v>618.04441999999995</v>
      </c>
      <c r="AJ509" s="57">
        <v>618.04441999999995</v>
      </c>
      <c r="AK509" s="57">
        <v>618.04441999999995</v>
      </c>
      <c r="AL509" s="57">
        <v>618.04441999999995</v>
      </c>
      <c r="AM509" s="57">
        <v>618.04441999999995</v>
      </c>
      <c r="AN509" s="57">
        <v>618.04441999999995</v>
      </c>
      <c r="AO509" s="57">
        <v>618.04441999999995</v>
      </c>
      <c r="AP509" s="57">
        <v>618.04441999999995</v>
      </c>
      <c r="AQ509" s="57">
        <v>618.04441999999995</v>
      </c>
      <c r="AR509" s="57">
        <v>618.04441999999995</v>
      </c>
      <c r="AS509" s="57">
        <v>618.04441999999995</v>
      </c>
      <c r="AT509" s="57">
        <v>618.04441999999995</v>
      </c>
    </row>
    <row r="510" spans="1:46" x14ac:dyDescent="0.25">
      <c r="A510" s="65">
        <v>2021</v>
      </c>
      <c r="B510" s="65">
        <v>12</v>
      </c>
      <c r="C510" s="75">
        <v>22</v>
      </c>
      <c r="D510" s="64">
        <v>5</v>
      </c>
      <c r="E510" s="5">
        <v>618.04441999999995</v>
      </c>
      <c r="F510" s="57">
        <v>618.04441999999995</v>
      </c>
      <c r="G510" s="57">
        <v>618.04441999999995</v>
      </c>
      <c r="H510" s="57">
        <v>618.04441999999995</v>
      </c>
      <c r="I510" s="57">
        <v>618.04441999999995</v>
      </c>
      <c r="J510" s="57">
        <v>618.04441999999995</v>
      </c>
      <c r="K510" s="57">
        <v>618.04441999999995</v>
      </c>
      <c r="L510" s="57">
        <v>618.04441999999995</v>
      </c>
      <c r="M510" s="57">
        <v>618.04441999999995</v>
      </c>
      <c r="N510" s="57">
        <v>618.04441999999995</v>
      </c>
      <c r="O510" s="57">
        <v>618.04441999999995</v>
      </c>
      <c r="P510" s="57">
        <v>618.04441999999995</v>
      </c>
      <c r="Q510" s="57">
        <v>618.04441999999995</v>
      </c>
      <c r="R510" s="57">
        <v>618.04441999999995</v>
      </c>
      <c r="S510" s="57">
        <v>618.04441999999995</v>
      </c>
      <c r="T510" s="57">
        <v>618.04441999999995</v>
      </c>
      <c r="U510" s="57">
        <v>618.04441999999995</v>
      </c>
      <c r="V510" s="57">
        <v>618.04441999999995</v>
      </c>
      <c r="W510" s="57">
        <v>618.04441999999995</v>
      </c>
      <c r="X510" s="57">
        <v>618.04441999999995</v>
      </c>
      <c r="Y510" s="57">
        <v>618.04441999999995</v>
      </c>
      <c r="Z510" s="57">
        <v>618.04441999999995</v>
      </c>
      <c r="AA510" s="57">
        <v>618.04441999999995</v>
      </c>
      <c r="AB510" s="57">
        <v>618.04441999999995</v>
      </c>
      <c r="AC510" s="57">
        <v>618.04441999999995</v>
      </c>
      <c r="AD510" s="57">
        <v>618.04441999999995</v>
      </c>
      <c r="AE510" s="57">
        <v>618.04441999999995</v>
      </c>
      <c r="AF510" s="57">
        <v>618.04441999999995</v>
      </c>
      <c r="AG510" s="57">
        <v>618.04441999999995</v>
      </c>
      <c r="AH510" s="57">
        <v>618.04441999999995</v>
      </c>
      <c r="AI510" s="57">
        <v>618.04441999999995</v>
      </c>
      <c r="AJ510" s="57">
        <v>618.04441999999995</v>
      </c>
      <c r="AK510" s="57">
        <v>618.04441999999995</v>
      </c>
      <c r="AL510" s="57">
        <v>618.04441999999995</v>
      </c>
      <c r="AM510" s="57">
        <v>618.04441999999995</v>
      </c>
      <c r="AN510" s="57">
        <v>618.04441999999995</v>
      </c>
      <c r="AO510" s="57">
        <v>618.04441999999995</v>
      </c>
      <c r="AP510" s="57">
        <v>618.04441999999995</v>
      </c>
      <c r="AQ510" s="57">
        <v>618.04441999999995</v>
      </c>
      <c r="AR510" s="57">
        <v>618.04441999999995</v>
      </c>
      <c r="AS510" s="57">
        <v>618.04441999999995</v>
      </c>
      <c r="AT510" s="57">
        <v>618.04441999999995</v>
      </c>
    </row>
    <row r="511" spans="1:46" x14ac:dyDescent="0.25">
      <c r="A511" s="65">
        <v>2021</v>
      </c>
      <c r="B511" s="65">
        <v>12</v>
      </c>
      <c r="C511" s="75">
        <v>22</v>
      </c>
      <c r="D511" s="64">
        <v>6</v>
      </c>
      <c r="E511" s="5">
        <v>618.04441999999995</v>
      </c>
      <c r="F511" s="57">
        <v>618.04441999999995</v>
      </c>
      <c r="G511" s="57">
        <v>618.04441999999995</v>
      </c>
      <c r="H511" s="57">
        <v>618.04441999999995</v>
      </c>
      <c r="I511" s="57">
        <v>618.04441999999995</v>
      </c>
      <c r="J511" s="57">
        <v>618.04441999999995</v>
      </c>
      <c r="K511" s="57">
        <v>618.04441999999995</v>
      </c>
      <c r="L511" s="57">
        <v>618.04441999999995</v>
      </c>
      <c r="M511" s="57">
        <v>618.04441999999995</v>
      </c>
      <c r="N511" s="57">
        <v>618.04441999999995</v>
      </c>
      <c r="O511" s="57">
        <v>618.04441999999995</v>
      </c>
      <c r="P511" s="57">
        <v>618.04441999999995</v>
      </c>
      <c r="Q511" s="57">
        <v>618.04441999999995</v>
      </c>
      <c r="R511" s="57">
        <v>618.04441999999995</v>
      </c>
      <c r="S511" s="57">
        <v>618.04441999999995</v>
      </c>
      <c r="T511" s="57">
        <v>618.04441999999995</v>
      </c>
      <c r="U511" s="57">
        <v>618.04441999999995</v>
      </c>
      <c r="V511" s="57">
        <v>618.04441999999995</v>
      </c>
      <c r="W511" s="57">
        <v>618.04441999999995</v>
      </c>
      <c r="X511" s="57">
        <v>618.04441999999995</v>
      </c>
      <c r="Y511" s="57">
        <v>618.04441999999995</v>
      </c>
      <c r="Z511" s="57">
        <v>618.04441999999995</v>
      </c>
      <c r="AA511" s="57">
        <v>618.04441999999995</v>
      </c>
      <c r="AB511" s="57">
        <v>618.04441999999995</v>
      </c>
      <c r="AC511" s="57">
        <v>618.04441999999995</v>
      </c>
      <c r="AD511" s="57">
        <v>618.04441999999995</v>
      </c>
      <c r="AE511" s="57">
        <v>618.04441999999995</v>
      </c>
      <c r="AF511" s="57">
        <v>618.04441999999995</v>
      </c>
      <c r="AG511" s="57">
        <v>618.04441999999995</v>
      </c>
      <c r="AH511" s="57">
        <v>618.04441999999995</v>
      </c>
      <c r="AI511" s="57">
        <v>618.04441999999995</v>
      </c>
      <c r="AJ511" s="57">
        <v>618.04441999999995</v>
      </c>
      <c r="AK511" s="57">
        <v>618.04441999999995</v>
      </c>
      <c r="AL511" s="57">
        <v>618.04441999999995</v>
      </c>
      <c r="AM511" s="57">
        <v>618.04441999999995</v>
      </c>
      <c r="AN511" s="57">
        <v>618.04441999999995</v>
      </c>
      <c r="AO511" s="57">
        <v>618.04441999999995</v>
      </c>
      <c r="AP511" s="57">
        <v>618.04441999999995</v>
      </c>
      <c r="AQ511" s="57">
        <v>618.04441999999995</v>
      </c>
      <c r="AR511" s="57">
        <v>618.04441999999995</v>
      </c>
      <c r="AS511" s="57">
        <v>618.04441999999995</v>
      </c>
      <c r="AT511" s="57">
        <v>618.04441999999995</v>
      </c>
    </row>
    <row r="512" spans="1:46" x14ac:dyDescent="0.25">
      <c r="A512" s="65">
        <v>2021</v>
      </c>
      <c r="B512" s="65">
        <v>12</v>
      </c>
      <c r="C512" s="75">
        <v>22</v>
      </c>
      <c r="D512" s="64">
        <v>7</v>
      </c>
      <c r="E512" s="5">
        <v>618.04441999999995</v>
      </c>
      <c r="F512" s="57">
        <v>618.04441999999995</v>
      </c>
      <c r="G512" s="57">
        <v>618.04441999999995</v>
      </c>
      <c r="H512" s="57">
        <v>618.04441999999995</v>
      </c>
      <c r="I512" s="57">
        <v>618.04441999999995</v>
      </c>
      <c r="J512" s="57">
        <v>618.04441999999995</v>
      </c>
      <c r="K512" s="57">
        <v>618.04441999999995</v>
      </c>
      <c r="L512" s="57">
        <v>618.04441999999995</v>
      </c>
      <c r="M512" s="57">
        <v>618.04441999999995</v>
      </c>
      <c r="N512" s="57">
        <v>618.04441999999995</v>
      </c>
      <c r="O512" s="57">
        <v>618.04441999999995</v>
      </c>
      <c r="P512" s="57">
        <v>618.04441999999995</v>
      </c>
      <c r="Q512" s="57">
        <v>618.04441999999995</v>
      </c>
      <c r="R512" s="57">
        <v>618.04441999999995</v>
      </c>
      <c r="S512" s="57">
        <v>618.04441999999995</v>
      </c>
      <c r="T512" s="57">
        <v>618.04441999999995</v>
      </c>
      <c r="U512" s="57">
        <v>618.04441999999995</v>
      </c>
      <c r="V512" s="57">
        <v>618.04441999999995</v>
      </c>
      <c r="W512" s="57">
        <v>618.04441999999995</v>
      </c>
      <c r="X512" s="57">
        <v>618.04441999999995</v>
      </c>
      <c r="Y512" s="57">
        <v>618.04441999999995</v>
      </c>
      <c r="Z512" s="57">
        <v>618.04441999999995</v>
      </c>
      <c r="AA512" s="57">
        <v>618.04441999999995</v>
      </c>
      <c r="AB512" s="57">
        <v>618.04441999999995</v>
      </c>
      <c r="AC512" s="57">
        <v>618.04441999999995</v>
      </c>
      <c r="AD512" s="57">
        <v>618.04441999999995</v>
      </c>
      <c r="AE512" s="57">
        <v>618.04441999999995</v>
      </c>
      <c r="AF512" s="57">
        <v>618.04441999999995</v>
      </c>
      <c r="AG512" s="57">
        <v>618.04441999999995</v>
      </c>
      <c r="AH512" s="57">
        <v>618.04441999999995</v>
      </c>
      <c r="AI512" s="57">
        <v>618.04441999999995</v>
      </c>
      <c r="AJ512" s="57">
        <v>618.04441999999995</v>
      </c>
      <c r="AK512" s="57">
        <v>618.04441999999995</v>
      </c>
      <c r="AL512" s="57">
        <v>618.04441999999995</v>
      </c>
      <c r="AM512" s="57">
        <v>618.04441999999995</v>
      </c>
      <c r="AN512" s="57">
        <v>618.04441999999995</v>
      </c>
      <c r="AO512" s="57">
        <v>618.04441999999995</v>
      </c>
      <c r="AP512" s="57">
        <v>618.04441999999995</v>
      </c>
      <c r="AQ512" s="57">
        <v>618.04441999999995</v>
      </c>
      <c r="AR512" s="57">
        <v>618.04441999999995</v>
      </c>
      <c r="AS512" s="57">
        <v>618.04441999999995</v>
      </c>
      <c r="AT512" s="57">
        <v>618.04441999999995</v>
      </c>
    </row>
    <row r="513" spans="1:46" x14ac:dyDescent="0.25">
      <c r="A513" s="65">
        <v>2021</v>
      </c>
      <c r="B513" s="65">
        <v>12</v>
      </c>
      <c r="C513" s="75">
        <v>22</v>
      </c>
      <c r="D513" s="64">
        <v>8</v>
      </c>
      <c r="E513" s="5">
        <v>618.04441999999995</v>
      </c>
      <c r="F513" s="57">
        <v>618.04441999999995</v>
      </c>
      <c r="G513" s="57">
        <v>618.04441999999995</v>
      </c>
      <c r="H513" s="57">
        <v>618.04441999999995</v>
      </c>
      <c r="I513" s="57">
        <v>618.04441999999995</v>
      </c>
      <c r="J513" s="57">
        <v>618.04441999999995</v>
      </c>
      <c r="K513" s="57">
        <v>618.04441999999995</v>
      </c>
      <c r="L513" s="57">
        <v>618.04441999999995</v>
      </c>
      <c r="M513" s="57">
        <v>618.04441999999995</v>
      </c>
      <c r="N513" s="57">
        <v>618.04441999999995</v>
      </c>
      <c r="O513" s="57">
        <v>618.04441999999995</v>
      </c>
      <c r="P513" s="57">
        <v>618.04441999999995</v>
      </c>
      <c r="Q513" s="57">
        <v>618.04441999999995</v>
      </c>
      <c r="R513" s="57">
        <v>618.04441999999995</v>
      </c>
      <c r="S513" s="57">
        <v>618.04441999999995</v>
      </c>
      <c r="T513" s="57">
        <v>618.04441999999995</v>
      </c>
      <c r="U513" s="57">
        <v>618.04441999999995</v>
      </c>
      <c r="V513" s="57">
        <v>618.04441999999995</v>
      </c>
      <c r="W513" s="57">
        <v>618.04441999999995</v>
      </c>
      <c r="X513" s="57">
        <v>618.04441999999995</v>
      </c>
      <c r="Y513" s="57">
        <v>618.04441999999995</v>
      </c>
      <c r="Z513" s="57">
        <v>618.04441999999995</v>
      </c>
      <c r="AA513" s="57">
        <v>618.04441999999995</v>
      </c>
      <c r="AB513" s="57">
        <v>618.04441999999995</v>
      </c>
      <c r="AC513" s="57">
        <v>618.04441999999995</v>
      </c>
      <c r="AD513" s="57">
        <v>618.04441999999995</v>
      </c>
      <c r="AE513" s="57">
        <v>618.04441999999995</v>
      </c>
      <c r="AF513" s="57">
        <v>618.04441999999995</v>
      </c>
      <c r="AG513" s="57">
        <v>618.04441999999995</v>
      </c>
      <c r="AH513" s="57">
        <v>618.04441999999995</v>
      </c>
      <c r="AI513" s="57">
        <v>618.04441999999995</v>
      </c>
      <c r="AJ513" s="57">
        <v>618.04441999999995</v>
      </c>
      <c r="AK513" s="57">
        <v>618.04441999999995</v>
      </c>
      <c r="AL513" s="57">
        <v>618.04441999999995</v>
      </c>
      <c r="AM513" s="57">
        <v>618.04441999999995</v>
      </c>
      <c r="AN513" s="57">
        <v>618.04441999999995</v>
      </c>
      <c r="AO513" s="57">
        <v>618.04441999999995</v>
      </c>
      <c r="AP513" s="57">
        <v>618.04441999999995</v>
      </c>
      <c r="AQ513" s="57">
        <v>618.04441999999995</v>
      </c>
      <c r="AR513" s="57">
        <v>618.04441999999995</v>
      </c>
      <c r="AS513" s="57">
        <v>618.04441999999995</v>
      </c>
      <c r="AT513" s="57">
        <v>618.04441999999995</v>
      </c>
    </row>
    <row r="514" spans="1:46" x14ac:dyDescent="0.25">
      <c r="A514" s="65">
        <v>2021</v>
      </c>
      <c r="B514" s="65">
        <v>12</v>
      </c>
      <c r="C514" s="75">
        <v>22</v>
      </c>
      <c r="D514" s="64">
        <v>9</v>
      </c>
      <c r="E514" s="5">
        <v>618.04441999999995</v>
      </c>
      <c r="F514" s="57">
        <v>618.04441999999995</v>
      </c>
      <c r="G514" s="57">
        <v>618.04441999999995</v>
      </c>
      <c r="H514" s="57">
        <v>618.04441999999995</v>
      </c>
      <c r="I514" s="57">
        <v>618.04441999999995</v>
      </c>
      <c r="J514" s="57">
        <v>618.04441999999995</v>
      </c>
      <c r="K514" s="57">
        <v>618.04441999999995</v>
      </c>
      <c r="L514" s="57">
        <v>618.04441999999995</v>
      </c>
      <c r="M514" s="57">
        <v>618.04441999999995</v>
      </c>
      <c r="N514" s="57">
        <v>618.04441999999995</v>
      </c>
      <c r="O514" s="57">
        <v>618.04441999999995</v>
      </c>
      <c r="P514" s="57">
        <v>618.04441999999995</v>
      </c>
      <c r="Q514" s="57">
        <v>618.04441999999995</v>
      </c>
      <c r="R514" s="57">
        <v>618.04441999999995</v>
      </c>
      <c r="S514" s="57">
        <v>618.04441999999995</v>
      </c>
      <c r="T514" s="57">
        <v>618.04441999999995</v>
      </c>
      <c r="U514" s="57">
        <v>618.04441999999995</v>
      </c>
      <c r="V514" s="57">
        <v>618.04441999999995</v>
      </c>
      <c r="W514" s="57">
        <v>618.04441999999995</v>
      </c>
      <c r="X514" s="57">
        <v>618.04441999999995</v>
      </c>
      <c r="Y514" s="57">
        <v>618.04441999999995</v>
      </c>
      <c r="Z514" s="57">
        <v>618.04441999999995</v>
      </c>
      <c r="AA514" s="57">
        <v>618.04441999999995</v>
      </c>
      <c r="AB514" s="57">
        <v>618.04441999999995</v>
      </c>
      <c r="AC514" s="57">
        <v>618.04441999999995</v>
      </c>
      <c r="AD514" s="57">
        <v>618.04441999999995</v>
      </c>
      <c r="AE514" s="57">
        <v>618.04441999999995</v>
      </c>
      <c r="AF514" s="57">
        <v>618.04441999999995</v>
      </c>
      <c r="AG514" s="57">
        <v>618.04441999999995</v>
      </c>
      <c r="AH514" s="57">
        <v>618.04441999999995</v>
      </c>
      <c r="AI514" s="57">
        <v>618.04441999999995</v>
      </c>
      <c r="AJ514" s="57">
        <v>618.04441999999995</v>
      </c>
      <c r="AK514" s="57">
        <v>618.04441999999995</v>
      </c>
      <c r="AL514" s="57">
        <v>618.04441999999995</v>
      </c>
      <c r="AM514" s="57">
        <v>618.04441999999995</v>
      </c>
      <c r="AN514" s="57">
        <v>618.04441999999995</v>
      </c>
      <c r="AO514" s="57">
        <v>618.04441999999995</v>
      </c>
      <c r="AP514" s="57">
        <v>618.04441999999995</v>
      </c>
      <c r="AQ514" s="57">
        <v>618.04441999999995</v>
      </c>
      <c r="AR514" s="57">
        <v>618.04441999999995</v>
      </c>
      <c r="AS514" s="57">
        <v>618.04441999999995</v>
      </c>
      <c r="AT514" s="57">
        <v>618.04441999999995</v>
      </c>
    </row>
    <row r="515" spans="1:46" x14ac:dyDescent="0.25">
      <c r="A515" s="65">
        <v>2021</v>
      </c>
      <c r="B515" s="65">
        <v>12</v>
      </c>
      <c r="C515" s="75">
        <v>22</v>
      </c>
      <c r="D515" s="64">
        <v>10</v>
      </c>
      <c r="E515" s="5">
        <v>618.04441999999995</v>
      </c>
      <c r="F515" s="57">
        <v>618.04441999999995</v>
      </c>
      <c r="G515" s="57">
        <v>618.04441999999995</v>
      </c>
      <c r="H515" s="57">
        <v>618.04441999999995</v>
      </c>
      <c r="I515" s="57">
        <v>618.04441999999995</v>
      </c>
      <c r="J515" s="57">
        <v>618.04441999999995</v>
      </c>
      <c r="K515" s="57">
        <v>618.04441999999995</v>
      </c>
      <c r="L515" s="57">
        <v>618.04441999999995</v>
      </c>
      <c r="M515" s="57">
        <v>618.04441999999995</v>
      </c>
      <c r="N515" s="57">
        <v>618.04441999999995</v>
      </c>
      <c r="O515" s="57">
        <v>618.04441999999995</v>
      </c>
      <c r="P515" s="57">
        <v>618.04441999999995</v>
      </c>
      <c r="Q515" s="57">
        <v>618.04441999999995</v>
      </c>
      <c r="R515" s="57">
        <v>618.04441999999995</v>
      </c>
      <c r="S515" s="57">
        <v>618.04441999999995</v>
      </c>
      <c r="T515" s="57">
        <v>618.04441999999995</v>
      </c>
      <c r="U515" s="57">
        <v>618.04441999999995</v>
      </c>
      <c r="V515" s="57">
        <v>618.04441999999995</v>
      </c>
      <c r="W515" s="57">
        <v>618.04441999999995</v>
      </c>
      <c r="X515" s="57">
        <v>618.04441999999995</v>
      </c>
      <c r="Y515" s="57">
        <v>618.04441999999995</v>
      </c>
      <c r="Z515" s="57">
        <v>618.04441999999995</v>
      </c>
      <c r="AA515" s="57">
        <v>618.04441999999995</v>
      </c>
      <c r="AB515" s="57">
        <v>618.04441999999995</v>
      </c>
      <c r="AC515" s="57">
        <v>618.04441999999995</v>
      </c>
      <c r="AD515" s="57">
        <v>618.04441999999995</v>
      </c>
      <c r="AE515" s="57">
        <v>618.04441999999995</v>
      </c>
      <c r="AF515" s="57">
        <v>618.04441999999995</v>
      </c>
      <c r="AG515" s="57">
        <v>618.04441999999995</v>
      </c>
      <c r="AH515" s="57">
        <v>618.04441999999995</v>
      </c>
      <c r="AI515" s="57">
        <v>618.04441999999995</v>
      </c>
      <c r="AJ515" s="57">
        <v>618.04441999999995</v>
      </c>
      <c r="AK515" s="57">
        <v>618.04441999999995</v>
      </c>
      <c r="AL515" s="57">
        <v>618.04441999999995</v>
      </c>
      <c r="AM515" s="57">
        <v>618.04441999999995</v>
      </c>
      <c r="AN515" s="57">
        <v>618.04441999999995</v>
      </c>
      <c r="AO515" s="57">
        <v>618.04441999999995</v>
      </c>
      <c r="AP515" s="57">
        <v>618.04441999999995</v>
      </c>
      <c r="AQ515" s="57">
        <v>618.04441999999995</v>
      </c>
      <c r="AR515" s="57">
        <v>618.04441999999995</v>
      </c>
      <c r="AS515" s="57">
        <v>618.04441999999995</v>
      </c>
      <c r="AT515" s="57">
        <v>618.04441999999995</v>
      </c>
    </row>
    <row r="516" spans="1:46" x14ac:dyDescent="0.25">
      <c r="A516" s="65">
        <v>2021</v>
      </c>
      <c r="B516" s="65">
        <v>12</v>
      </c>
      <c r="C516" s="75">
        <v>22</v>
      </c>
      <c r="D516" s="64">
        <v>11</v>
      </c>
      <c r="E516" s="5">
        <v>618.04441999999995</v>
      </c>
      <c r="F516" s="57">
        <v>618.04441999999995</v>
      </c>
      <c r="G516" s="57">
        <v>618.04441999999995</v>
      </c>
      <c r="H516" s="57">
        <v>618.04441999999995</v>
      </c>
      <c r="I516" s="57">
        <v>618.04441999999995</v>
      </c>
      <c r="J516" s="57">
        <v>618.04441999999995</v>
      </c>
      <c r="K516" s="57">
        <v>618.04441999999995</v>
      </c>
      <c r="L516" s="57">
        <v>618.04441999999995</v>
      </c>
      <c r="M516" s="57">
        <v>618.04441999999995</v>
      </c>
      <c r="N516" s="57">
        <v>618.04441999999995</v>
      </c>
      <c r="O516" s="57">
        <v>618.04441999999995</v>
      </c>
      <c r="P516" s="57">
        <v>618.04441999999995</v>
      </c>
      <c r="Q516" s="57">
        <v>618.04441999999995</v>
      </c>
      <c r="R516" s="57">
        <v>618.04441999999995</v>
      </c>
      <c r="S516" s="57">
        <v>618.04441999999995</v>
      </c>
      <c r="T516" s="57">
        <v>618.04441999999995</v>
      </c>
      <c r="U516" s="57">
        <v>618.04441999999995</v>
      </c>
      <c r="V516" s="57">
        <v>618.04441999999995</v>
      </c>
      <c r="W516" s="57">
        <v>618.04441999999995</v>
      </c>
      <c r="X516" s="57">
        <v>618.04441999999995</v>
      </c>
      <c r="Y516" s="57">
        <v>618.04441999999995</v>
      </c>
      <c r="Z516" s="57">
        <v>618.04441999999995</v>
      </c>
      <c r="AA516" s="57">
        <v>618.04441999999995</v>
      </c>
      <c r="AB516" s="57">
        <v>618.04441999999995</v>
      </c>
      <c r="AC516" s="57">
        <v>618.04441999999995</v>
      </c>
      <c r="AD516" s="57">
        <v>618.04441999999995</v>
      </c>
      <c r="AE516" s="57">
        <v>618.04441999999995</v>
      </c>
      <c r="AF516" s="57">
        <v>618.04441999999995</v>
      </c>
      <c r="AG516" s="57">
        <v>618.04441999999995</v>
      </c>
      <c r="AH516" s="57">
        <v>618.04441999999995</v>
      </c>
      <c r="AI516" s="57">
        <v>618.04441999999995</v>
      </c>
      <c r="AJ516" s="57">
        <v>618.04441999999995</v>
      </c>
      <c r="AK516" s="57">
        <v>618.04441999999995</v>
      </c>
      <c r="AL516" s="57">
        <v>618.04441999999995</v>
      </c>
      <c r="AM516" s="57">
        <v>618.04441999999995</v>
      </c>
      <c r="AN516" s="57">
        <v>618.04441999999995</v>
      </c>
      <c r="AO516" s="57">
        <v>618.04441999999995</v>
      </c>
      <c r="AP516" s="57">
        <v>618.04441999999995</v>
      </c>
      <c r="AQ516" s="57">
        <v>618.04441999999995</v>
      </c>
      <c r="AR516" s="57">
        <v>618.04441999999995</v>
      </c>
      <c r="AS516" s="57">
        <v>618.04441999999995</v>
      </c>
      <c r="AT516" s="57">
        <v>618.04441999999995</v>
      </c>
    </row>
    <row r="517" spans="1:46" x14ac:dyDescent="0.25">
      <c r="A517" s="65">
        <v>2021</v>
      </c>
      <c r="B517" s="65">
        <v>12</v>
      </c>
      <c r="C517" s="75">
        <v>22</v>
      </c>
      <c r="D517" s="64">
        <v>12</v>
      </c>
      <c r="E517" s="5">
        <v>618.04441999999995</v>
      </c>
      <c r="F517" s="57">
        <v>618.04441999999995</v>
      </c>
      <c r="G517" s="57">
        <v>618.04441999999995</v>
      </c>
      <c r="H517" s="57">
        <v>618.04441999999995</v>
      </c>
      <c r="I517" s="57">
        <v>618.04441999999995</v>
      </c>
      <c r="J517" s="57">
        <v>618.04441999999995</v>
      </c>
      <c r="K517" s="57">
        <v>618.04441999999995</v>
      </c>
      <c r="L517" s="57">
        <v>618.04441999999995</v>
      </c>
      <c r="M517" s="57">
        <v>618.04441999999995</v>
      </c>
      <c r="N517" s="57">
        <v>618.04441999999995</v>
      </c>
      <c r="O517" s="57">
        <v>618.04441999999995</v>
      </c>
      <c r="P517" s="57">
        <v>618.04441999999995</v>
      </c>
      <c r="Q517" s="57">
        <v>618.04441999999995</v>
      </c>
      <c r="R517" s="57">
        <v>618.04441999999995</v>
      </c>
      <c r="S517" s="57">
        <v>618.04441999999995</v>
      </c>
      <c r="T517" s="57">
        <v>618.04441999999995</v>
      </c>
      <c r="U517" s="57">
        <v>618.04441999999995</v>
      </c>
      <c r="V517" s="57">
        <v>618.04441999999995</v>
      </c>
      <c r="W517" s="57">
        <v>618.04441999999995</v>
      </c>
      <c r="X517" s="57">
        <v>618.04441999999995</v>
      </c>
      <c r="Y517" s="57">
        <v>618.04441999999995</v>
      </c>
      <c r="Z517" s="57">
        <v>618.04441999999995</v>
      </c>
      <c r="AA517" s="57">
        <v>618.04441999999995</v>
      </c>
      <c r="AB517" s="57">
        <v>618.04441999999995</v>
      </c>
      <c r="AC517" s="57">
        <v>618.04441999999995</v>
      </c>
      <c r="AD517" s="57">
        <v>618.04441999999995</v>
      </c>
      <c r="AE517" s="57">
        <v>618.04441999999995</v>
      </c>
      <c r="AF517" s="57">
        <v>618.04441999999995</v>
      </c>
      <c r="AG517" s="57">
        <v>618.04441999999995</v>
      </c>
      <c r="AH517" s="57">
        <v>618.04441999999995</v>
      </c>
      <c r="AI517" s="57">
        <v>618.04441999999995</v>
      </c>
      <c r="AJ517" s="57">
        <v>618.04441999999995</v>
      </c>
      <c r="AK517" s="57">
        <v>618.04441999999995</v>
      </c>
      <c r="AL517" s="57">
        <v>618.04441999999995</v>
      </c>
      <c r="AM517" s="57">
        <v>618.04441999999995</v>
      </c>
      <c r="AN517" s="57">
        <v>618.04441999999995</v>
      </c>
      <c r="AO517" s="57">
        <v>618.04441999999995</v>
      </c>
      <c r="AP517" s="57">
        <v>618.04441999999995</v>
      </c>
      <c r="AQ517" s="57">
        <v>618.04441999999995</v>
      </c>
      <c r="AR517" s="57">
        <v>618.04441999999995</v>
      </c>
      <c r="AS517" s="57">
        <v>618.04441999999995</v>
      </c>
      <c r="AT517" s="57">
        <v>618.04441999999995</v>
      </c>
    </row>
    <row r="518" spans="1:46" x14ac:dyDescent="0.25">
      <c r="A518" s="65">
        <v>2021</v>
      </c>
      <c r="B518" s="65">
        <v>12</v>
      </c>
      <c r="C518" s="75">
        <v>22</v>
      </c>
      <c r="D518" s="64">
        <v>13</v>
      </c>
      <c r="E518" s="5">
        <v>618.04441999999995</v>
      </c>
      <c r="F518" s="57">
        <v>618.04441999999995</v>
      </c>
      <c r="G518" s="57">
        <v>618.04441999999995</v>
      </c>
      <c r="H518" s="57">
        <v>618.04441999999995</v>
      </c>
      <c r="I518" s="57">
        <v>618.04441999999995</v>
      </c>
      <c r="J518" s="57">
        <v>618.04441999999995</v>
      </c>
      <c r="K518" s="57">
        <v>618.04441999999995</v>
      </c>
      <c r="L518" s="57">
        <v>618.04441999999995</v>
      </c>
      <c r="M518" s="57">
        <v>618.04441999999995</v>
      </c>
      <c r="N518" s="57">
        <v>618.04441999999995</v>
      </c>
      <c r="O518" s="57">
        <v>618.04441999999995</v>
      </c>
      <c r="P518" s="57">
        <v>618.04441999999995</v>
      </c>
      <c r="Q518" s="57">
        <v>618.04441999999995</v>
      </c>
      <c r="R518" s="57">
        <v>618.04441999999995</v>
      </c>
      <c r="S518" s="57">
        <v>618.04441999999995</v>
      </c>
      <c r="T518" s="57">
        <v>618.04441999999995</v>
      </c>
      <c r="U518" s="57">
        <v>618.04441999999995</v>
      </c>
      <c r="V518" s="57">
        <v>618.04441999999995</v>
      </c>
      <c r="W518" s="57">
        <v>618.04441999999995</v>
      </c>
      <c r="X518" s="57">
        <v>618.04441999999995</v>
      </c>
      <c r="Y518" s="57">
        <v>618.04441999999995</v>
      </c>
      <c r="Z518" s="57">
        <v>618.04441999999995</v>
      </c>
      <c r="AA518" s="57">
        <v>618.04441999999995</v>
      </c>
      <c r="AB518" s="57">
        <v>618.04441999999995</v>
      </c>
      <c r="AC518" s="57">
        <v>618.04441999999995</v>
      </c>
      <c r="AD518" s="57">
        <v>618.04441999999995</v>
      </c>
      <c r="AE518" s="57">
        <v>618.04441999999995</v>
      </c>
      <c r="AF518" s="57">
        <v>618.04441999999995</v>
      </c>
      <c r="AG518" s="57">
        <v>618.04441999999995</v>
      </c>
      <c r="AH518" s="57">
        <v>618.04441999999995</v>
      </c>
      <c r="AI518" s="57">
        <v>618.04441999999995</v>
      </c>
      <c r="AJ518" s="57">
        <v>618.04441999999995</v>
      </c>
      <c r="AK518" s="57">
        <v>618.04441999999995</v>
      </c>
      <c r="AL518" s="57">
        <v>618.04441999999995</v>
      </c>
      <c r="AM518" s="57">
        <v>618.04441999999995</v>
      </c>
      <c r="AN518" s="57">
        <v>618.04441999999995</v>
      </c>
      <c r="AO518" s="57">
        <v>618.04441999999995</v>
      </c>
      <c r="AP518" s="57">
        <v>618.04441999999995</v>
      </c>
      <c r="AQ518" s="57">
        <v>618.04441999999995</v>
      </c>
      <c r="AR518" s="57">
        <v>618.04441999999995</v>
      </c>
      <c r="AS518" s="57">
        <v>618.04441999999995</v>
      </c>
      <c r="AT518" s="57">
        <v>618.04441999999995</v>
      </c>
    </row>
    <row r="519" spans="1:46" x14ac:dyDescent="0.25">
      <c r="A519" s="65">
        <v>2021</v>
      </c>
      <c r="B519" s="65">
        <v>12</v>
      </c>
      <c r="C519" s="75">
        <v>22</v>
      </c>
      <c r="D519" s="64">
        <v>14</v>
      </c>
      <c r="E519" s="5">
        <v>618.04441999999995</v>
      </c>
      <c r="F519" s="57">
        <v>618.04441999999995</v>
      </c>
      <c r="G519" s="57">
        <v>618.04441999999995</v>
      </c>
      <c r="H519" s="57">
        <v>618.04441999999995</v>
      </c>
      <c r="I519" s="57">
        <v>618.04441999999995</v>
      </c>
      <c r="J519" s="57">
        <v>618.04441999999995</v>
      </c>
      <c r="K519" s="57">
        <v>618.04441999999995</v>
      </c>
      <c r="L519" s="57">
        <v>618.04441999999995</v>
      </c>
      <c r="M519" s="57">
        <v>618.04441999999995</v>
      </c>
      <c r="N519" s="57">
        <v>618.04441999999995</v>
      </c>
      <c r="O519" s="57">
        <v>618.04441999999995</v>
      </c>
      <c r="P519" s="57">
        <v>618.04441999999995</v>
      </c>
      <c r="Q519" s="57">
        <v>618.04441999999995</v>
      </c>
      <c r="R519" s="57">
        <v>618.04441999999995</v>
      </c>
      <c r="S519" s="57">
        <v>618.04441999999995</v>
      </c>
      <c r="T519" s="57">
        <v>618.04441999999995</v>
      </c>
      <c r="U519" s="57">
        <v>618.04441999999995</v>
      </c>
      <c r="V519" s="57">
        <v>618.04441999999995</v>
      </c>
      <c r="W519" s="57">
        <v>618.04441999999995</v>
      </c>
      <c r="X519" s="57">
        <v>618.04441999999995</v>
      </c>
      <c r="Y519" s="57">
        <v>618.04441999999995</v>
      </c>
      <c r="Z519" s="57">
        <v>618.04441999999995</v>
      </c>
      <c r="AA519" s="57">
        <v>618.04441999999995</v>
      </c>
      <c r="AB519" s="57">
        <v>618.04441999999995</v>
      </c>
      <c r="AC519" s="57">
        <v>618.04441999999995</v>
      </c>
      <c r="AD519" s="57">
        <v>618.04441999999995</v>
      </c>
      <c r="AE519" s="57">
        <v>618.04441999999995</v>
      </c>
      <c r="AF519" s="57">
        <v>618.04441999999995</v>
      </c>
      <c r="AG519" s="57">
        <v>618.04441999999995</v>
      </c>
      <c r="AH519" s="57">
        <v>618.04441999999995</v>
      </c>
      <c r="AI519" s="57">
        <v>618.04441999999995</v>
      </c>
      <c r="AJ519" s="57">
        <v>618.04441999999995</v>
      </c>
      <c r="AK519" s="57">
        <v>618.04441999999995</v>
      </c>
      <c r="AL519" s="57">
        <v>618.04441999999995</v>
      </c>
      <c r="AM519" s="57">
        <v>618.04441999999995</v>
      </c>
      <c r="AN519" s="57">
        <v>618.04441999999995</v>
      </c>
      <c r="AO519" s="57">
        <v>618.04441999999995</v>
      </c>
      <c r="AP519" s="57">
        <v>618.04441999999995</v>
      </c>
      <c r="AQ519" s="57">
        <v>618.04441999999995</v>
      </c>
      <c r="AR519" s="57">
        <v>618.04441999999995</v>
      </c>
      <c r="AS519" s="57">
        <v>618.04441999999995</v>
      </c>
      <c r="AT519" s="57">
        <v>618.04441999999995</v>
      </c>
    </row>
    <row r="520" spans="1:46" x14ac:dyDescent="0.25">
      <c r="A520" s="65">
        <v>2021</v>
      </c>
      <c r="B520" s="65">
        <v>12</v>
      </c>
      <c r="C520" s="75">
        <v>22</v>
      </c>
      <c r="D520" s="64">
        <v>15</v>
      </c>
      <c r="E520" s="5">
        <v>618.04441999999995</v>
      </c>
      <c r="F520" s="57">
        <v>618.04441999999995</v>
      </c>
      <c r="G520" s="57">
        <v>618.04441999999995</v>
      </c>
      <c r="H520" s="57">
        <v>618.04441999999995</v>
      </c>
      <c r="I520" s="57">
        <v>618.04441999999995</v>
      </c>
      <c r="J520" s="57">
        <v>618.04441999999995</v>
      </c>
      <c r="K520" s="57">
        <v>618.04441999999995</v>
      </c>
      <c r="L520" s="57">
        <v>618.04441999999995</v>
      </c>
      <c r="M520" s="57">
        <v>618.04441999999995</v>
      </c>
      <c r="N520" s="57">
        <v>618.04441999999995</v>
      </c>
      <c r="O520" s="57">
        <v>618.04441999999995</v>
      </c>
      <c r="P520" s="57">
        <v>618.04441999999995</v>
      </c>
      <c r="Q520" s="57">
        <v>618.04441999999995</v>
      </c>
      <c r="R520" s="57">
        <v>618.04441999999995</v>
      </c>
      <c r="S520" s="57">
        <v>618.04441999999995</v>
      </c>
      <c r="T520" s="57">
        <v>618.04441999999995</v>
      </c>
      <c r="U520" s="57">
        <v>618.04441999999995</v>
      </c>
      <c r="V520" s="57">
        <v>618.04441999999995</v>
      </c>
      <c r="W520" s="57">
        <v>618.04441999999995</v>
      </c>
      <c r="X520" s="57">
        <v>618.04441999999995</v>
      </c>
      <c r="Y520" s="57">
        <v>618.04441999999995</v>
      </c>
      <c r="Z520" s="57">
        <v>618.04441999999995</v>
      </c>
      <c r="AA520" s="57">
        <v>618.04441999999995</v>
      </c>
      <c r="AB520" s="57">
        <v>618.04441999999995</v>
      </c>
      <c r="AC520" s="57">
        <v>618.04441999999995</v>
      </c>
      <c r="AD520" s="57">
        <v>618.04441999999995</v>
      </c>
      <c r="AE520" s="57">
        <v>618.04441999999995</v>
      </c>
      <c r="AF520" s="57">
        <v>618.04441999999995</v>
      </c>
      <c r="AG520" s="57">
        <v>618.04441999999995</v>
      </c>
      <c r="AH520" s="57">
        <v>618.04441999999995</v>
      </c>
      <c r="AI520" s="57">
        <v>618.04441999999995</v>
      </c>
      <c r="AJ520" s="57">
        <v>618.04441999999995</v>
      </c>
      <c r="AK520" s="57">
        <v>618.04441999999995</v>
      </c>
      <c r="AL520" s="57">
        <v>618.04441999999995</v>
      </c>
      <c r="AM520" s="57">
        <v>618.04441999999995</v>
      </c>
      <c r="AN520" s="57">
        <v>618.04441999999995</v>
      </c>
      <c r="AO520" s="57">
        <v>618.04441999999995</v>
      </c>
      <c r="AP520" s="57">
        <v>618.04441999999995</v>
      </c>
      <c r="AQ520" s="57">
        <v>618.04441999999995</v>
      </c>
      <c r="AR520" s="57">
        <v>618.04441999999995</v>
      </c>
      <c r="AS520" s="57">
        <v>618.04441999999995</v>
      </c>
      <c r="AT520" s="57">
        <v>618.04441999999995</v>
      </c>
    </row>
    <row r="521" spans="1:46" x14ac:dyDescent="0.25">
      <c r="A521" s="65">
        <v>2021</v>
      </c>
      <c r="B521" s="65">
        <v>12</v>
      </c>
      <c r="C521" s="75">
        <v>22</v>
      </c>
      <c r="D521" s="64">
        <v>16</v>
      </c>
      <c r="E521" s="5">
        <v>618.04441999999995</v>
      </c>
      <c r="F521" s="57">
        <v>618.04441999999995</v>
      </c>
      <c r="G521" s="57">
        <v>618.04441999999995</v>
      </c>
      <c r="H521" s="57">
        <v>618.04441999999995</v>
      </c>
      <c r="I521" s="57">
        <v>618.04441999999995</v>
      </c>
      <c r="J521" s="57">
        <v>618.04441999999995</v>
      </c>
      <c r="K521" s="57">
        <v>618.04441999999995</v>
      </c>
      <c r="L521" s="57">
        <v>618.04441999999995</v>
      </c>
      <c r="M521" s="57">
        <v>618.04441999999995</v>
      </c>
      <c r="N521" s="57">
        <v>618.04441999999995</v>
      </c>
      <c r="O521" s="57">
        <v>618.04441999999995</v>
      </c>
      <c r="P521" s="57">
        <v>618.04441999999995</v>
      </c>
      <c r="Q521" s="57">
        <v>618.04441999999995</v>
      </c>
      <c r="R521" s="57">
        <v>618.04441999999995</v>
      </c>
      <c r="S521" s="57">
        <v>618.04441999999995</v>
      </c>
      <c r="T521" s="57">
        <v>618.04441999999995</v>
      </c>
      <c r="U521" s="57">
        <v>618.04441999999995</v>
      </c>
      <c r="V521" s="57">
        <v>618.04441999999995</v>
      </c>
      <c r="W521" s="57">
        <v>618.04441999999995</v>
      </c>
      <c r="X521" s="57">
        <v>618.04441999999995</v>
      </c>
      <c r="Y521" s="57">
        <v>618.04441999999995</v>
      </c>
      <c r="Z521" s="57">
        <v>618.04441999999995</v>
      </c>
      <c r="AA521" s="57">
        <v>618.04441999999995</v>
      </c>
      <c r="AB521" s="57">
        <v>618.04441999999995</v>
      </c>
      <c r="AC521" s="57">
        <v>618.04441999999995</v>
      </c>
      <c r="AD521" s="57">
        <v>618.04441999999995</v>
      </c>
      <c r="AE521" s="57">
        <v>618.04441999999995</v>
      </c>
      <c r="AF521" s="57">
        <v>618.04441999999995</v>
      </c>
      <c r="AG521" s="57">
        <v>618.04441999999995</v>
      </c>
      <c r="AH521" s="57">
        <v>618.04441999999995</v>
      </c>
      <c r="AI521" s="57">
        <v>618.04441999999995</v>
      </c>
      <c r="AJ521" s="57">
        <v>618.04441999999995</v>
      </c>
      <c r="AK521" s="57">
        <v>618.04441999999995</v>
      </c>
      <c r="AL521" s="57">
        <v>618.04441999999995</v>
      </c>
      <c r="AM521" s="57">
        <v>618.04441999999995</v>
      </c>
      <c r="AN521" s="57">
        <v>618.04441999999995</v>
      </c>
      <c r="AO521" s="57">
        <v>618.04441999999995</v>
      </c>
      <c r="AP521" s="57">
        <v>618.04441999999995</v>
      </c>
      <c r="AQ521" s="57">
        <v>618.04441999999995</v>
      </c>
      <c r="AR521" s="57">
        <v>618.04441999999995</v>
      </c>
      <c r="AS521" s="57">
        <v>618.04441999999995</v>
      </c>
      <c r="AT521" s="57">
        <v>618.04441999999995</v>
      </c>
    </row>
    <row r="522" spans="1:46" x14ac:dyDescent="0.25">
      <c r="A522" s="65">
        <v>2021</v>
      </c>
      <c r="B522" s="65">
        <v>12</v>
      </c>
      <c r="C522" s="75">
        <v>22</v>
      </c>
      <c r="D522" s="64">
        <v>17</v>
      </c>
      <c r="E522" s="5">
        <v>618.04441999999995</v>
      </c>
      <c r="F522" s="57">
        <v>618.04441999999995</v>
      </c>
      <c r="G522" s="57">
        <v>618.04441999999995</v>
      </c>
      <c r="H522" s="57">
        <v>618.04441999999995</v>
      </c>
      <c r="I522" s="57">
        <v>618.04441999999995</v>
      </c>
      <c r="J522" s="57">
        <v>618.04441999999995</v>
      </c>
      <c r="K522" s="57">
        <v>618.04441999999995</v>
      </c>
      <c r="L522" s="57">
        <v>618.04441999999995</v>
      </c>
      <c r="M522" s="57">
        <v>618.04441999999995</v>
      </c>
      <c r="N522" s="57">
        <v>618.04441999999995</v>
      </c>
      <c r="O522" s="57">
        <v>618.04441999999995</v>
      </c>
      <c r="P522" s="57">
        <v>618.04441999999995</v>
      </c>
      <c r="Q522" s="57">
        <v>618.04441999999995</v>
      </c>
      <c r="R522" s="57">
        <v>618.04441999999995</v>
      </c>
      <c r="S522" s="57">
        <v>618.04441999999995</v>
      </c>
      <c r="T522" s="57">
        <v>618.04441999999995</v>
      </c>
      <c r="U522" s="57">
        <v>618.04441999999995</v>
      </c>
      <c r="V522" s="57">
        <v>618.04441999999995</v>
      </c>
      <c r="W522" s="57">
        <v>618.04441999999995</v>
      </c>
      <c r="X522" s="57">
        <v>618.04441999999995</v>
      </c>
      <c r="Y522" s="57">
        <v>618.04441999999995</v>
      </c>
      <c r="Z522" s="57">
        <v>618.04441999999995</v>
      </c>
      <c r="AA522" s="57">
        <v>618.04441999999995</v>
      </c>
      <c r="AB522" s="57">
        <v>618.04441999999995</v>
      </c>
      <c r="AC522" s="57">
        <v>618.04441999999995</v>
      </c>
      <c r="AD522" s="57">
        <v>618.04441999999995</v>
      </c>
      <c r="AE522" s="57">
        <v>618.04441999999995</v>
      </c>
      <c r="AF522" s="57">
        <v>618.04441999999995</v>
      </c>
      <c r="AG522" s="57">
        <v>618.04441999999995</v>
      </c>
      <c r="AH522" s="57">
        <v>618.04441999999995</v>
      </c>
      <c r="AI522" s="57">
        <v>618.04441999999995</v>
      </c>
      <c r="AJ522" s="57">
        <v>618.04441999999995</v>
      </c>
      <c r="AK522" s="57">
        <v>618.04441999999995</v>
      </c>
      <c r="AL522" s="57">
        <v>618.04441999999995</v>
      </c>
      <c r="AM522" s="57">
        <v>618.04441999999995</v>
      </c>
      <c r="AN522" s="57">
        <v>618.04441999999995</v>
      </c>
      <c r="AO522" s="57">
        <v>618.04441999999995</v>
      </c>
      <c r="AP522" s="57">
        <v>618.04441999999995</v>
      </c>
      <c r="AQ522" s="57">
        <v>618.04441999999995</v>
      </c>
      <c r="AR522" s="57">
        <v>618.04441999999995</v>
      </c>
      <c r="AS522" s="57">
        <v>618.04441999999995</v>
      </c>
      <c r="AT522" s="57">
        <v>618.04441999999995</v>
      </c>
    </row>
    <row r="523" spans="1:46" x14ac:dyDescent="0.25">
      <c r="A523" s="65">
        <v>2021</v>
      </c>
      <c r="B523" s="65">
        <v>12</v>
      </c>
      <c r="C523" s="75">
        <v>22</v>
      </c>
      <c r="D523" s="64">
        <v>18</v>
      </c>
      <c r="E523" s="5">
        <v>618.04441999999995</v>
      </c>
      <c r="F523" s="57">
        <v>618.04441999999995</v>
      </c>
      <c r="G523" s="57">
        <v>618.04441999999995</v>
      </c>
      <c r="H523" s="57">
        <v>618.04441999999995</v>
      </c>
      <c r="I523" s="57">
        <v>618.04441999999995</v>
      </c>
      <c r="J523" s="57">
        <v>618.04441999999995</v>
      </c>
      <c r="K523" s="57">
        <v>618.04441999999995</v>
      </c>
      <c r="L523" s="57">
        <v>618.04441999999995</v>
      </c>
      <c r="M523" s="57">
        <v>618.04441999999995</v>
      </c>
      <c r="N523" s="57">
        <v>618.04441999999995</v>
      </c>
      <c r="O523" s="57">
        <v>618.04441999999995</v>
      </c>
      <c r="P523" s="57">
        <v>618.04441999999995</v>
      </c>
      <c r="Q523" s="57">
        <v>618.04441999999995</v>
      </c>
      <c r="R523" s="57">
        <v>618.04441999999995</v>
      </c>
      <c r="S523" s="57">
        <v>618.04441999999995</v>
      </c>
      <c r="T523" s="57">
        <v>618.04441999999995</v>
      </c>
      <c r="U523" s="57">
        <v>618.04441999999995</v>
      </c>
      <c r="V523" s="57">
        <v>618.04441999999995</v>
      </c>
      <c r="W523" s="57">
        <v>618.04441999999995</v>
      </c>
      <c r="X523" s="57">
        <v>618.04441999999995</v>
      </c>
      <c r="Y523" s="57">
        <v>618.04441999999995</v>
      </c>
      <c r="Z523" s="57">
        <v>618.04441999999995</v>
      </c>
      <c r="AA523" s="57">
        <v>618.04441999999995</v>
      </c>
      <c r="AB523" s="57">
        <v>618.04441999999995</v>
      </c>
      <c r="AC523" s="57">
        <v>618.04441999999995</v>
      </c>
      <c r="AD523" s="57">
        <v>618.04441999999995</v>
      </c>
      <c r="AE523" s="57">
        <v>618.04441999999995</v>
      </c>
      <c r="AF523" s="57">
        <v>618.04441999999995</v>
      </c>
      <c r="AG523" s="57">
        <v>618.04441999999995</v>
      </c>
      <c r="AH523" s="57">
        <v>618.04441999999995</v>
      </c>
      <c r="AI523" s="57">
        <v>618.04441999999995</v>
      </c>
      <c r="AJ523" s="57">
        <v>618.04441999999995</v>
      </c>
      <c r="AK523" s="57">
        <v>618.04441999999995</v>
      </c>
      <c r="AL523" s="57">
        <v>618.04441999999995</v>
      </c>
      <c r="AM523" s="57">
        <v>618.04441999999995</v>
      </c>
      <c r="AN523" s="57">
        <v>618.04441999999995</v>
      </c>
      <c r="AO523" s="57">
        <v>618.04441999999995</v>
      </c>
      <c r="AP523" s="57">
        <v>618.04441999999995</v>
      </c>
      <c r="AQ523" s="57">
        <v>618.04441999999995</v>
      </c>
      <c r="AR523" s="57">
        <v>618.04441999999995</v>
      </c>
      <c r="AS523" s="57">
        <v>618.04441999999995</v>
      </c>
      <c r="AT523" s="57">
        <v>618.04441999999995</v>
      </c>
    </row>
    <row r="524" spans="1:46" x14ac:dyDescent="0.25">
      <c r="A524" s="65">
        <v>2021</v>
      </c>
      <c r="B524" s="65">
        <v>12</v>
      </c>
      <c r="C524" s="75">
        <v>22</v>
      </c>
      <c r="D524" s="64">
        <v>19</v>
      </c>
      <c r="E524" s="5">
        <v>618.04441999999995</v>
      </c>
      <c r="F524" s="57">
        <v>618.04441999999995</v>
      </c>
      <c r="G524" s="57">
        <v>618.04441999999995</v>
      </c>
      <c r="H524" s="57">
        <v>618.04441999999995</v>
      </c>
      <c r="I524" s="57">
        <v>618.04441999999995</v>
      </c>
      <c r="J524" s="57">
        <v>618.04441999999995</v>
      </c>
      <c r="K524" s="57">
        <v>618.04441999999995</v>
      </c>
      <c r="L524" s="57">
        <v>618.04441999999995</v>
      </c>
      <c r="M524" s="57">
        <v>618.04441999999995</v>
      </c>
      <c r="N524" s="57">
        <v>618.04441999999995</v>
      </c>
      <c r="O524" s="57">
        <v>618.04441999999995</v>
      </c>
      <c r="P524" s="57">
        <v>618.04441999999995</v>
      </c>
      <c r="Q524" s="57">
        <v>618.04441999999995</v>
      </c>
      <c r="R524" s="57">
        <v>618.04441999999995</v>
      </c>
      <c r="S524" s="57">
        <v>618.04441999999995</v>
      </c>
      <c r="T524" s="57">
        <v>618.04441999999995</v>
      </c>
      <c r="U524" s="57">
        <v>618.04441999999995</v>
      </c>
      <c r="V524" s="57">
        <v>618.04441999999995</v>
      </c>
      <c r="W524" s="57">
        <v>618.04441999999995</v>
      </c>
      <c r="X524" s="57">
        <v>618.04441999999995</v>
      </c>
      <c r="Y524" s="57">
        <v>618.04441999999995</v>
      </c>
      <c r="Z524" s="57">
        <v>618.04441999999995</v>
      </c>
      <c r="AA524" s="57">
        <v>618.04441999999995</v>
      </c>
      <c r="AB524" s="57">
        <v>618.04441999999995</v>
      </c>
      <c r="AC524" s="57">
        <v>618.04441999999995</v>
      </c>
      <c r="AD524" s="57">
        <v>618.04441999999995</v>
      </c>
      <c r="AE524" s="57">
        <v>618.04441999999995</v>
      </c>
      <c r="AF524" s="57">
        <v>618.04441999999995</v>
      </c>
      <c r="AG524" s="57">
        <v>618.04441999999995</v>
      </c>
      <c r="AH524" s="57">
        <v>618.04441999999995</v>
      </c>
      <c r="AI524" s="57">
        <v>618.04441999999995</v>
      </c>
      <c r="AJ524" s="57">
        <v>618.04441999999995</v>
      </c>
      <c r="AK524" s="57">
        <v>618.04441999999995</v>
      </c>
      <c r="AL524" s="57">
        <v>618.04441999999995</v>
      </c>
      <c r="AM524" s="57">
        <v>618.04441999999995</v>
      </c>
      <c r="AN524" s="57">
        <v>618.04441999999995</v>
      </c>
      <c r="AO524" s="57">
        <v>618.04441999999995</v>
      </c>
      <c r="AP524" s="57">
        <v>618.04441999999995</v>
      </c>
      <c r="AQ524" s="57">
        <v>618.04441999999995</v>
      </c>
      <c r="AR524" s="57">
        <v>618.04441999999995</v>
      </c>
      <c r="AS524" s="57">
        <v>618.04441999999995</v>
      </c>
      <c r="AT524" s="57">
        <v>618.04441999999995</v>
      </c>
    </row>
    <row r="525" spans="1:46" x14ac:dyDescent="0.25">
      <c r="A525" s="65">
        <v>2021</v>
      </c>
      <c r="B525" s="65">
        <v>12</v>
      </c>
      <c r="C525" s="75">
        <v>22</v>
      </c>
      <c r="D525" s="64">
        <v>20</v>
      </c>
      <c r="E525" s="5">
        <v>618.04441999999995</v>
      </c>
      <c r="F525" s="57">
        <v>618.04441999999995</v>
      </c>
      <c r="G525" s="57">
        <v>618.04441999999995</v>
      </c>
      <c r="H525" s="57">
        <v>618.04441999999995</v>
      </c>
      <c r="I525" s="57">
        <v>618.04441999999995</v>
      </c>
      <c r="J525" s="57">
        <v>618.04441999999995</v>
      </c>
      <c r="K525" s="57">
        <v>618.04441999999995</v>
      </c>
      <c r="L525" s="57">
        <v>618.04441999999995</v>
      </c>
      <c r="M525" s="57">
        <v>618.04441999999995</v>
      </c>
      <c r="N525" s="57">
        <v>618.04441999999995</v>
      </c>
      <c r="O525" s="57">
        <v>618.04441999999995</v>
      </c>
      <c r="P525" s="57">
        <v>618.04441999999995</v>
      </c>
      <c r="Q525" s="57">
        <v>618.04441999999995</v>
      </c>
      <c r="R525" s="57">
        <v>618.04441999999995</v>
      </c>
      <c r="S525" s="57">
        <v>618.04441999999995</v>
      </c>
      <c r="T525" s="57">
        <v>618.04441999999995</v>
      </c>
      <c r="U525" s="57">
        <v>618.04441999999995</v>
      </c>
      <c r="V525" s="57">
        <v>618.04441999999995</v>
      </c>
      <c r="W525" s="57">
        <v>618.04441999999995</v>
      </c>
      <c r="X525" s="57">
        <v>618.04441999999995</v>
      </c>
      <c r="Y525" s="57">
        <v>618.04441999999995</v>
      </c>
      <c r="Z525" s="57">
        <v>618.04441999999995</v>
      </c>
      <c r="AA525" s="57">
        <v>618.04441999999995</v>
      </c>
      <c r="AB525" s="57">
        <v>618.04441999999995</v>
      </c>
      <c r="AC525" s="57">
        <v>618.04441999999995</v>
      </c>
      <c r="AD525" s="57">
        <v>618.04441999999995</v>
      </c>
      <c r="AE525" s="57">
        <v>618.04441999999995</v>
      </c>
      <c r="AF525" s="57">
        <v>618.04441999999995</v>
      </c>
      <c r="AG525" s="57">
        <v>618.04441999999995</v>
      </c>
      <c r="AH525" s="57">
        <v>618.04441999999995</v>
      </c>
      <c r="AI525" s="57">
        <v>618.04441999999995</v>
      </c>
      <c r="AJ525" s="57">
        <v>618.04441999999995</v>
      </c>
      <c r="AK525" s="57">
        <v>618.04441999999995</v>
      </c>
      <c r="AL525" s="57">
        <v>618.04441999999995</v>
      </c>
      <c r="AM525" s="57">
        <v>618.04441999999995</v>
      </c>
      <c r="AN525" s="57">
        <v>618.04441999999995</v>
      </c>
      <c r="AO525" s="57">
        <v>618.04441999999995</v>
      </c>
      <c r="AP525" s="57">
        <v>618.04441999999995</v>
      </c>
      <c r="AQ525" s="57">
        <v>618.04441999999995</v>
      </c>
      <c r="AR525" s="57">
        <v>618.04441999999995</v>
      </c>
      <c r="AS525" s="57">
        <v>618.04441999999995</v>
      </c>
      <c r="AT525" s="57">
        <v>618.04441999999995</v>
      </c>
    </row>
    <row r="526" spans="1:46" x14ac:dyDescent="0.25">
      <c r="A526" s="65">
        <v>2021</v>
      </c>
      <c r="B526" s="65">
        <v>12</v>
      </c>
      <c r="C526" s="75">
        <v>22</v>
      </c>
      <c r="D526" s="64">
        <v>21</v>
      </c>
      <c r="E526" s="5">
        <v>618.04441999999995</v>
      </c>
      <c r="F526" s="57">
        <v>618.04441999999995</v>
      </c>
      <c r="G526" s="57">
        <v>618.04441999999995</v>
      </c>
      <c r="H526" s="57">
        <v>618.04441999999995</v>
      </c>
      <c r="I526" s="57">
        <v>618.04441999999995</v>
      </c>
      <c r="J526" s="57">
        <v>618.04441999999995</v>
      </c>
      <c r="K526" s="57">
        <v>618.04441999999995</v>
      </c>
      <c r="L526" s="57">
        <v>618.04441999999995</v>
      </c>
      <c r="M526" s="57">
        <v>618.04441999999995</v>
      </c>
      <c r="N526" s="57">
        <v>618.04441999999995</v>
      </c>
      <c r="O526" s="57">
        <v>618.04441999999995</v>
      </c>
      <c r="P526" s="57">
        <v>618.04441999999995</v>
      </c>
      <c r="Q526" s="57">
        <v>618.04441999999995</v>
      </c>
      <c r="R526" s="57">
        <v>618.04441999999995</v>
      </c>
      <c r="S526" s="57">
        <v>618.04441999999995</v>
      </c>
      <c r="T526" s="57">
        <v>618.04441999999995</v>
      </c>
      <c r="U526" s="57">
        <v>618.04441999999995</v>
      </c>
      <c r="V526" s="57">
        <v>618.04441999999995</v>
      </c>
      <c r="W526" s="57">
        <v>618.04441999999995</v>
      </c>
      <c r="X526" s="57">
        <v>618.04441999999995</v>
      </c>
      <c r="Y526" s="57">
        <v>618.04441999999995</v>
      </c>
      <c r="Z526" s="57">
        <v>618.04441999999995</v>
      </c>
      <c r="AA526" s="57">
        <v>618.04441999999995</v>
      </c>
      <c r="AB526" s="57">
        <v>618.04441999999995</v>
      </c>
      <c r="AC526" s="57">
        <v>618.04441999999995</v>
      </c>
      <c r="AD526" s="57">
        <v>618.04441999999995</v>
      </c>
      <c r="AE526" s="57">
        <v>618.04441999999995</v>
      </c>
      <c r="AF526" s="57">
        <v>618.04441999999995</v>
      </c>
      <c r="AG526" s="57">
        <v>618.04441999999995</v>
      </c>
      <c r="AH526" s="57">
        <v>618.04441999999995</v>
      </c>
      <c r="AI526" s="57">
        <v>618.04441999999995</v>
      </c>
      <c r="AJ526" s="57">
        <v>618.04441999999995</v>
      </c>
      <c r="AK526" s="57">
        <v>618.04441999999995</v>
      </c>
      <c r="AL526" s="57">
        <v>618.04441999999995</v>
      </c>
      <c r="AM526" s="57">
        <v>618.04441999999995</v>
      </c>
      <c r="AN526" s="57">
        <v>618.04441999999995</v>
      </c>
      <c r="AO526" s="57">
        <v>618.04441999999995</v>
      </c>
      <c r="AP526" s="57">
        <v>618.04441999999995</v>
      </c>
      <c r="AQ526" s="57">
        <v>618.04441999999995</v>
      </c>
      <c r="AR526" s="57">
        <v>618.04441999999995</v>
      </c>
      <c r="AS526" s="57">
        <v>618.04441999999995</v>
      </c>
      <c r="AT526" s="57">
        <v>618.04441999999995</v>
      </c>
    </row>
    <row r="527" spans="1:46" x14ac:dyDescent="0.25">
      <c r="A527" s="65">
        <v>2021</v>
      </c>
      <c r="B527" s="65">
        <v>12</v>
      </c>
      <c r="C527" s="75">
        <v>22</v>
      </c>
      <c r="D527" s="64">
        <v>22</v>
      </c>
      <c r="E527" s="5">
        <v>618.04441999999995</v>
      </c>
      <c r="F527" s="57">
        <v>618.04441999999995</v>
      </c>
      <c r="G527" s="57">
        <v>618.04441999999995</v>
      </c>
      <c r="H527" s="57">
        <v>618.04441999999995</v>
      </c>
      <c r="I527" s="57">
        <v>618.04441999999995</v>
      </c>
      <c r="J527" s="57">
        <v>618.04441999999995</v>
      </c>
      <c r="K527" s="57">
        <v>618.04441999999995</v>
      </c>
      <c r="L527" s="57">
        <v>618.04441999999995</v>
      </c>
      <c r="M527" s="57">
        <v>618.04441999999995</v>
      </c>
      <c r="N527" s="57">
        <v>618.04441999999995</v>
      </c>
      <c r="O527" s="57">
        <v>618.04441999999995</v>
      </c>
      <c r="P527" s="57">
        <v>618.04441999999995</v>
      </c>
      <c r="Q527" s="57">
        <v>618.04441999999995</v>
      </c>
      <c r="R527" s="57">
        <v>618.04441999999995</v>
      </c>
      <c r="S527" s="57">
        <v>618.04441999999995</v>
      </c>
      <c r="T527" s="57">
        <v>618.04441999999995</v>
      </c>
      <c r="U527" s="57">
        <v>618.04441999999995</v>
      </c>
      <c r="V527" s="57">
        <v>618.04441999999995</v>
      </c>
      <c r="W527" s="57">
        <v>618.04441999999995</v>
      </c>
      <c r="X527" s="57">
        <v>618.04441999999995</v>
      </c>
      <c r="Y527" s="57">
        <v>618.04441999999995</v>
      </c>
      <c r="Z527" s="57">
        <v>618.04441999999995</v>
      </c>
      <c r="AA527" s="57">
        <v>618.04441999999995</v>
      </c>
      <c r="AB527" s="57">
        <v>618.04441999999995</v>
      </c>
      <c r="AC527" s="57">
        <v>618.04441999999995</v>
      </c>
      <c r="AD527" s="57">
        <v>618.04441999999995</v>
      </c>
      <c r="AE527" s="57">
        <v>618.04441999999995</v>
      </c>
      <c r="AF527" s="57">
        <v>618.04441999999995</v>
      </c>
      <c r="AG527" s="57">
        <v>618.04441999999995</v>
      </c>
      <c r="AH527" s="57">
        <v>618.04441999999995</v>
      </c>
      <c r="AI527" s="57">
        <v>618.04441999999995</v>
      </c>
      <c r="AJ527" s="57">
        <v>618.04441999999995</v>
      </c>
      <c r="AK527" s="57">
        <v>618.04441999999995</v>
      </c>
      <c r="AL527" s="57">
        <v>618.04441999999995</v>
      </c>
      <c r="AM527" s="57">
        <v>618.04441999999995</v>
      </c>
      <c r="AN527" s="57">
        <v>618.04441999999995</v>
      </c>
      <c r="AO527" s="57">
        <v>618.04441999999995</v>
      </c>
      <c r="AP527" s="57">
        <v>618.04441999999995</v>
      </c>
      <c r="AQ527" s="57">
        <v>618.04441999999995</v>
      </c>
      <c r="AR527" s="57">
        <v>618.04441999999995</v>
      </c>
      <c r="AS527" s="57">
        <v>618.04441999999995</v>
      </c>
      <c r="AT527" s="57">
        <v>618.04441999999995</v>
      </c>
    </row>
    <row r="528" spans="1:46" x14ac:dyDescent="0.25">
      <c r="A528" s="65">
        <v>2021</v>
      </c>
      <c r="B528" s="65">
        <v>12</v>
      </c>
      <c r="C528" s="75">
        <v>22</v>
      </c>
      <c r="D528" s="64">
        <v>23</v>
      </c>
      <c r="E528" s="5">
        <v>618.04441999999995</v>
      </c>
      <c r="F528" s="57">
        <v>618.04441999999995</v>
      </c>
      <c r="G528" s="57">
        <v>618.04441999999995</v>
      </c>
      <c r="H528" s="57">
        <v>618.04441999999995</v>
      </c>
      <c r="I528" s="57">
        <v>618.04441999999995</v>
      </c>
      <c r="J528" s="57">
        <v>618.04441999999995</v>
      </c>
      <c r="K528" s="57">
        <v>618.04441999999995</v>
      </c>
      <c r="L528" s="57">
        <v>618.04441999999995</v>
      </c>
      <c r="M528" s="57">
        <v>618.04441999999995</v>
      </c>
      <c r="N528" s="57">
        <v>618.04441999999995</v>
      </c>
      <c r="O528" s="57">
        <v>618.04441999999995</v>
      </c>
      <c r="P528" s="57">
        <v>618.04441999999995</v>
      </c>
      <c r="Q528" s="57">
        <v>618.04441999999995</v>
      </c>
      <c r="R528" s="57">
        <v>618.04441999999995</v>
      </c>
      <c r="S528" s="57">
        <v>618.04441999999995</v>
      </c>
      <c r="T528" s="57">
        <v>618.04441999999995</v>
      </c>
      <c r="U528" s="57">
        <v>618.04441999999995</v>
      </c>
      <c r="V528" s="57">
        <v>618.04441999999995</v>
      </c>
      <c r="W528" s="57">
        <v>618.04441999999995</v>
      </c>
      <c r="X528" s="57">
        <v>618.04441999999995</v>
      </c>
      <c r="Y528" s="57">
        <v>618.04441999999995</v>
      </c>
      <c r="Z528" s="57">
        <v>618.04441999999995</v>
      </c>
      <c r="AA528" s="57">
        <v>618.04441999999995</v>
      </c>
      <c r="AB528" s="57">
        <v>618.04441999999995</v>
      </c>
      <c r="AC528" s="57">
        <v>618.04441999999995</v>
      </c>
      <c r="AD528" s="57">
        <v>618.04441999999995</v>
      </c>
      <c r="AE528" s="57">
        <v>618.04441999999995</v>
      </c>
      <c r="AF528" s="57">
        <v>618.04441999999995</v>
      </c>
      <c r="AG528" s="57">
        <v>618.04441999999995</v>
      </c>
      <c r="AH528" s="57">
        <v>618.04441999999995</v>
      </c>
      <c r="AI528" s="57">
        <v>618.04441999999995</v>
      </c>
      <c r="AJ528" s="57">
        <v>618.04441999999995</v>
      </c>
      <c r="AK528" s="57">
        <v>618.04441999999995</v>
      </c>
      <c r="AL528" s="57">
        <v>618.04441999999995</v>
      </c>
      <c r="AM528" s="57">
        <v>618.04441999999995</v>
      </c>
      <c r="AN528" s="57">
        <v>618.04441999999995</v>
      </c>
      <c r="AO528" s="57">
        <v>618.04441999999995</v>
      </c>
      <c r="AP528" s="57">
        <v>618.04441999999995</v>
      </c>
      <c r="AQ528" s="57">
        <v>618.04441999999995</v>
      </c>
      <c r="AR528" s="57">
        <v>618.04441999999995</v>
      </c>
      <c r="AS528" s="57">
        <v>618.04441999999995</v>
      </c>
      <c r="AT528" s="57">
        <v>618.04441999999995</v>
      </c>
    </row>
    <row r="529" spans="1:46" x14ac:dyDescent="0.25">
      <c r="A529" s="65">
        <v>2021</v>
      </c>
      <c r="B529" s="65">
        <v>12</v>
      </c>
      <c r="C529" s="75">
        <v>22</v>
      </c>
      <c r="D529" s="64">
        <v>24</v>
      </c>
      <c r="E529" s="5">
        <v>618.04441999999995</v>
      </c>
      <c r="F529" s="57">
        <v>618.04441999999995</v>
      </c>
      <c r="G529" s="57">
        <v>618.04441999999995</v>
      </c>
      <c r="H529" s="57">
        <v>618.04441999999995</v>
      </c>
      <c r="I529" s="57">
        <v>618.04441999999995</v>
      </c>
      <c r="J529" s="57">
        <v>618.04441999999995</v>
      </c>
      <c r="K529" s="57">
        <v>618.04441999999995</v>
      </c>
      <c r="L529" s="57">
        <v>618.04441999999995</v>
      </c>
      <c r="M529" s="57">
        <v>618.04441999999995</v>
      </c>
      <c r="N529" s="57">
        <v>618.04441999999995</v>
      </c>
      <c r="O529" s="57">
        <v>618.04441999999995</v>
      </c>
      <c r="P529" s="57">
        <v>618.04441999999995</v>
      </c>
      <c r="Q529" s="57">
        <v>618.04441999999995</v>
      </c>
      <c r="R529" s="57">
        <v>618.04441999999995</v>
      </c>
      <c r="S529" s="57">
        <v>618.04441999999995</v>
      </c>
      <c r="T529" s="57">
        <v>618.04441999999995</v>
      </c>
      <c r="U529" s="57">
        <v>618.04441999999995</v>
      </c>
      <c r="V529" s="57">
        <v>618.04441999999995</v>
      </c>
      <c r="W529" s="57">
        <v>618.04441999999995</v>
      </c>
      <c r="X529" s="57">
        <v>618.04441999999995</v>
      </c>
      <c r="Y529" s="57">
        <v>618.04441999999995</v>
      </c>
      <c r="Z529" s="57">
        <v>618.04441999999995</v>
      </c>
      <c r="AA529" s="57">
        <v>618.04441999999995</v>
      </c>
      <c r="AB529" s="57">
        <v>618.04441999999995</v>
      </c>
      <c r="AC529" s="57">
        <v>618.04441999999995</v>
      </c>
      <c r="AD529" s="57">
        <v>618.04441999999995</v>
      </c>
      <c r="AE529" s="57">
        <v>618.04441999999995</v>
      </c>
      <c r="AF529" s="57">
        <v>618.04441999999995</v>
      </c>
      <c r="AG529" s="57">
        <v>618.04441999999995</v>
      </c>
      <c r="AH529" s="57">
        <v>618.04441999999995</v>
      </c>
      <c r="AI529" s="57">
        <v>618.04441999999995</v>
      </c>
      <c r="AJ529" s="57">
        <v>618.04441999999995</v>
      </c>
      <c r="AK529" s="57">
        <v>618.04441999999995</v>
      </c>
      <c r="AL529" s="57">
        <v>618.04441999999995</v>
      </c>
      <c r="AM529" s="57">
        <v>618.04441999999995</v>
      </c>
      <c r="AN529" s="57">
        <v>618.04441999999995</v>
      </c>
      <c r="AO529" s="57">
        <v>618.04441999999995</v>
      </c>
      <c r="AP529" s="57">
        <v>618.04441999999995</v>
      </c>
      <c r="AQ529" s="57">
        <v>618.04441999999995</v>
      </c>
      <c r="AR529" s="57">
        <v>618.04441999999995</v>
      </c>
      <c r="AS529" s="57">
        <v>618.04441999999995</v>
      </c>
      <c r="AT529" s="57">
        <v>618.04441999999995</v>
      </c>
    </row>
    <row r="530" spans="1:46" x14ac:dyDescent="0.25">
      <c r="A530" s="65">
        <v>2021</v>
      </c>
      <c r="B530" s="65">
        <v>12</v>
      </c>
      <c r="C530" s="75">
        <v>23</v>
      </c>
      <c r="D530" s="64">
        <v>1</v>
      </c>
      <c r="E530" s="5">
        <v>618.04441999999995</v>
      </c>
      <c r="F530" s="57">
        <v>618.04441999999995</v>
      </c>
      <c r="G530" s="57">
        <v>618.04441999999995</v>
      </c>
      <c r="H530" s="57">
        <v>618.04441999999995</v>
      </c>
      <c r="I530" s="57">
        <v>618.04441999999995</v>
      </c>
      <c r="J530" s="57">
        <v>618.04441999999995</v>
      </c>
      <c r="K530" s="57">
        <v>618.04441999999995</v>
      </c>
      <c r="L530" s="57">
        <v>618.04441999999995</v>
      </c>
      <c r="M530" s="57">
        <v>618.04441999999995</v>
      </c>
      <c r="N530" s="57">
        <v>618.04441999999995</v>
      </c>
      <c r="O530" s="57">
        <v>618.04441999999995</v>
      </c>
      <c r="P530" s="57">
        <v>618.04441999999995</v>
      </c>
      <c r="Q530" s="57">
        <v>618.04441999999995</v>
      </c>
      <c r="R530" s="57">
        <v>618.04441999999995</v>
      </c>
      <c r="S530" s="57">
        <v>618.04441999999995</v>
      </c>
      <c r="T530" s="57">
        <v>618.04441999999995</v>
      </c>
      <c r="U530" s="57">
        <v>618.04441999999995</v>
      </c>
      <c r="V530" s="57">
        <v>618.04441999999995</v>
      </c>
      <c r="W530" s="57">
        <v>618.04441999999995</v>
      </c>
      <c r="X530" s="57">
        <v>618.04441999999995</v>
      </c>
      <c r="Y530" s="57">
        <v>618.04441999999995</v>
      </c>
      <c r="Z530" s="57">
        <v>618.04441999999995</v>
      </c>
      <c r="AA530" s="57">
        <v>618.04441999999995</v>
      </c>
      <c r="AB530" s="57">
        <v>618.04441999999995</v>
      </c>
      <c r="AC530" s="57">
        <v>618.04441999999995</v>
      </c>
      <c r="AD530" s="57">
        <v>618.04441999999995</v>
      </c>
      <c r="AE530" s="57">
        <v>618.04441999999995</v>
      </c>
      <c r="AF530" s="57">
        <v>618.04441999999995</v>
      </c>
      <c r="AG530" s="57">
        <v>618.04441999999995</v>
      </c>
      <c r="AH530" s="57">
        <v>618.04441999999995</v>
      </c>
      <c r="AI530" s="57">
        <v>618.04441999999995</v>
      </c>
      <c r="AJ530" s="57">
        <v>618.04441999999995</v>
      </c>
      <c r="AK530" s="57">
        <v>618.04441999999995</v>
      </c>
      <c r="AL530" s="57">
        <v>618.04441999999995</v>
      </c>
      <c r="AM530" s="57">
        <v>618.04441999999995</v>
      </c>
      <c r="AN530" s="57">
        <v>618.04441999999995</v>
      </c>
      <c r="AO530" s="57">
        <v>618.04441999999995</v>
      </c>
      <c r="AP530" s="57">
        <v>618.04441999999995</v>
      </c>
      <c r="AQ530" s="57">
        <v>618.04441999999995</v>
      </c>
      <c r="AR530" s="57">
        <v>618.04441999999995</v>
      </c>
      <c r="AS530" s="57">
        <v>618.04441999999995</v>
      </c>
      <c r="AT530" s="57">
        <v>618.04441999999995</v>
      </c>
    </row>
    <row r="531" spans="1:46" x14ac:dyDescent="0.25">
      <c r="A531" s="65">
        <v>2021</v>
      </c>
      <c r="B531" s="65">
        <v>12</v>
      </c>
      <c r="C531" s="75">
        <v>23</v>
      </c>
      <c r="D531" s="64">
        <v>2</v>
      </c>
      <c r="E531" s="5">
        <v>618.04441999999995</v>
      </c>
      <c r="F531" s="57">
        <v>618.04441999999995</v>
      </c>
      <c r="G531" s="57">
        <v>618.04441999999995</v>
      </c>
      <c r="H531" s="57">
        <v>618.04441999999995</v>
      </c>
      <c r="I531" s="57">
        <v>618.04441999999995</v>
      </c>
      <c r="J531" s="57">
        <v>618.04441999999995</v>
      </c>
      <c r="K531" s="57">
        <v>618.04441999999995</v>
      </c>
      <c r="L531" s="57">
        <v>618.04441999999995</v>
      </c>
      <c r="M531" s="57">
        <v>618.04441999999995</v>
      </c>
      <c r="N531" s="57">
        <v>618.04441999999995</v>
      </c>
      <c r="O531" s="57">
        <v>618.04441999999995</v>
      </c>
      <c r="P531" s="57">
        <v>618.04441999999995</v>
      </c>
      <c r="Q531" s="57">
        <v>618.04441999999995</v>
      </c>
      <c r="R531" s="57">
        <v>618.04441999999995</v>
      </c>
      <c r="S531" s="57">
        <v>618.04441999999995</v>
      </c>
      <c r="T531" s="57">
        <v>618.04441999999995</v>
      </c>
      <c r="U531" s="57">
        <v>618.04441999999995</v>
      </c>
      <c r="V531" s="57">
        <v>618.04441999999995</v>
      </c>
      <c r="W531" s="57">
        <v>618.04441999999995</v>
      </c>
      <c r="X531" s="57">
        <v>618.04441999999995</v>
      </c>
      <c r="Y531" s="57">
        <v>618.04441999999995</v>
      </c>
      <c r="Z531" s="57">
        <v>618.04441999999995</v>
      </c>
      <c r="AA531" s="57">
        <v>618.04441999999995</v>
      </c>
      <c r="AB531" s="57">
        <v>618.04441999999995</v>
      </c>
      <c r="AC531" s="57">
        <v>618.04441999999995</v>
      </c>
      <c r="AD531" s="57">
        <v>618.04441999999995</v>
      </c>
      <c r="AE531" s="57">
        <v>618.04441999999995</v>
      </c>
      <c r="AF531" s="57">
        <v>618.04441999999995</v>
      </c>
      <c r="AG531" s="57">
        <v>618.04441999999995</v>
      </c>
      <c r="AH531" s="57">
        <v>618.04441999999995</v>
      </c>
      <c r="AI531" s="57">
        <v>618.04441999999995</v>
      </c>
      <c r="AJ531" s="57">
        <v>618.04441999999995</v>
      </c>
      <c r="AK531" s="57">
        <v>618.04441999999995</v>
      </c>
      <c r="AL531" s="57">
        <v>618.04441999999995</v>
      </c>
      <c r="AM531" s="57">
        <v>618.04441999999995</v>
      </c>
      <c r="AN531" s="57">
        <v>618.04441999999995</v>
      </c>
      <c r="AO531" s="57">
        <v>618.04441999999995</v>
      </c>
      <c r="AP531" s="57">
        <v>618.04441999999995</v>
      </c>
      <c r="AQ531" s="57">
        <v>618.04441999999995</v>
      </c>
      <c r="AR531" s="57">
        <v>618.04441999999995</v>
      </c>
      <c r="AS531" s="57">
        <v>618.04441999999995</v>
      </c>
      <c r="AT531" s="57">
        <v>618.04441999999995</v>
      </c>
    </row>
    <row r="532" spans="1:46" x14ac:dyDescent="0.25">
      <c r="A532" s="65">
        <v>2021</v>
      </c>
      <c r="B532" s="65">
        <v>12</v>
      </c>
      <c r="C532" s="75">
        <v>23</v>
      </c>
      <c r="D532" s="64">
        <v>3</v>
      </c>
      <c r="E532" s="5">
        <v>618.04441999999995</v>
      </c>
      <c r="F532" s="57">
        <v>618.04441999999995</v>
      </c>
      <c r="G532" s="57">
        <v>618.04441999999995</v>
      </c>
      <c r="H532" s="57">
        <v>618.04441999999995</v>
      </c>
      <c r="I532" s="57">
        <v>618.04441999999995</v>
      </c>
      <c r="J532" s="57">
        <v>618.04441999999995</v>
      </c>
      <c r="K532" s="57">
        <v>618.04441999999995</v>
      </c>
      <c r="L532" s="57">
        <v>618.04441999999995</v>
      </c>
      <c r="M532" s="57">
        <v>618.04441999999995</v>
      </c>
      <c r="N532" s="57">
        <v>618.04441999999995</v>
      </c>
      <c r="O532" s="57">
        <v>618.04441999999995</v>
      </c>
      <c r="P532" s="57">
        <v>618.04441999999995</v>
      </c>
      <c r="Q532" s="57">
        <v>618.04441999999995</v>
      </c>
      <c r="R532" s="57">
        <v>618.04441999999995</v>
      </c>
      <c r="S532" s="57">
        <v>618.04441999999995</v>
      </c>
      <c r="T532" s="57">
        <v>618.04441999999995</v>
      </c>
      <c r="U532" s="57">
        <v>618.04441999999995</v>
      </c>
      <c r="V532" s="57">
        <v>618.04441999999995</v>
      </c>
      <c r="W532" s="57">
        <v>618.04441999999995</v>
      </c>
      <c r="X532" s="57">
        <v>618.04441999999995</v>
      </c>
      <c r="Y532" s="57">
        <v>618.04441999999995</v>
      </c>
      <c r="Z532" s="57">
        <v>618.04441999999995</v>
      </c>
      <c r="AA532" s="57">
        <v>618.04441999999995</v>
      </c>
      <c r="AB532" s="57">
        <v>618.04441999999995</v>
      </c>
      <c r="AC532" s="57">
        <v>618.04441999999995</v>
      </c>
      <c r="AD532" s="57">
        <v>618.04441999999995</v>
      </c>
      <c r="AE532" s="57">
        <v>618.04441999999995</v>
      </c>
      <c r="AF532" s="57">
        <v>618.04441999999995</v>
      </c>
      <c r="AG532" s="57">
        <v>618.04441999999995</v>
      </c>
      <c r="AH532" s="57">
        <v>618.04441999999995</v>
      </c>
      <c r="AI532" s="57">
        <v>618.04441999999995</v>
      </c>
      <c r="AJ532" s="57">
        <v>618.04441999999995</v>
      </c>
      <c r="AK532" s="57">
        <v>618.04441999999995</v>
      </c>
      <c r="AL532" s="57">
        <v>618.04441999999995</v>
      </c>
      <c r="AM532" s="57">
        <v>618.04441999999995</v>
      </c>
      <c r="AN532" s="57">
        <v>618.04441999999995</v>
      </c>
      <c r="AO532" s="57">
        <v>618.04441999999995</v>
      </c>
      <c r="AP532" s="57">
        <v>618.04441999999995</v>
      </c>
      <c r="AQ532" s="57">
        <v>618.04441999999995</v>
      </c>
      <c r="AR532" s="57">
        <v>618.04441999999995</v>
      </c>
      <c r="AS532" s="57">
        <v>618.04441999999995</v>
      </c>
      <c r="AT532" s="57">
        <v>618.04441999999995</v>
      </c>
    </row>
    <row r="533" spans="1:46" x14ac:dyDescent="0.25">
      <c r="A533" s="65">
        <v>2021</v>
      </c>
      <c r="B533" s="65">
        <v>12</v>
      </c>
      <c r="C533" s="75">
        <v>23</v>
      </c>
      <c r="D533" s="64">
        <v>4</v>
      </c>
      <c r="E533" s="5">
        <v>618.04441999999995</v>
      </c>
      <c r="F533" s="57">
        <v>618.04441999999995</v>
      </c>
      <c r="G533" s="57">
        <v>618.04441999999995</v>
      </c>
      <c r="H533" s="57">
        <v>618.04441999999995</v>
      </c>
      <c r="I533" s="57">
        <v>618.04441999999995</v>
      </c>
      <c r="J533" s="57">
        <v>618.04441999999995</v>
      </c>
      <c r="K533" s="57">
        <v>618.04441999999995</v>
      </c>
      <c r="L533" s="57">
        <v>618.04441999999995</v>
      </c>
      <c r="M533" s="57">
        <v>618.04441999999995</v>
      </c>
      <c r="N533" s="57">
        <v>618.04441999999995</v>
      </c>
      <c r="O533" s="57">
        <v>618.04441999999995</v>
      </c>
      <c r="P533" s="57">
        <v>618.04441999999995</v>
      </c>
      <c r="Q533" s="57">
        <v>618.04441999999995</v>
      </c>
      <c r="R533" s="57">
        <v>618.04441999999995</v>
      </c>
      <c r="S533" s="57">
        <v>618.04441999999995</v>
      </c>
      <c r="T533" s="57">
        <v>618.04441999999995</v>
      </c>
      <c r="U533" s="57">
        <v>618.04441999999995</v>
      </c>
      <c r="V533" s="57">
        <v>618.04441999999995</v>
      </c>
      <c r="W533" s="57">
        <v>618.04441999999995</v>
      </c>
      <c r="X533" s="57">
        <v>618.04441999999995</v>
      </c>
      <c r="Y533" s="57">
        <v>618.04441999999995</v>
      </c>
      <c r="Z533" s="57">
        <v>618.04441999999995</v>
      </c>
      <c r="AA533" s="57">
        <v>618.04441999999995</v>
      </c>
      <c r="AB533" s="57">
        <v>618.04441999999995</v>
      </c>
      <c r="AC533" s="57">
        <v>618.04441999999995</v>
      </c>
      <c r="AD533" s="57">
        <v>618.04441999999995</v>
      </c>
      <c r="AE533" s="57">
        <v>618.04441999999995</v>
      </c>
      <c r="AF533" s="57">
        <v>618.04441999999995</v>
      </c>
      <c r="AG533" s="57">
        <v>618.04441999999995</v>
      </c>
      <c r="AH533" s="57">
        <v>618.04441999999995</v>
      </c>
      <c r="AI533" s="57">
        <v>618.04441999999995</v>
      </c>
      <c r="AJ533" s="57">
        <v>618.04441999999995</v>
      </c>
      <c r="AK533" s="57">
        <v>618.04441999999995</v>
      </c>
      <c r="AL533" s="57">
        <v>618.04441999999995</v>
      </c>
      <c r="AM533" s="57">
        <v>618.04441999999995</v>
      </c>
      <c r="AN533" s="57">
        <v>618.04441999999995</v>
      </c>
      <c r="AO533" s="57">
        <v>618.04441999999995</v>
      </c>
      <c r="AP533" s="57">
        <v>618.04441999999995</v>
      </c>
      <c r="AQ533" s="57">
        <v>618.04441999999995</v>
      </c>
      <c r="AR533" s="57">
        <v>618.04441999999995</v>
      </c>
      <c r="AS533" s="57">
        <v>618.04441999999995</v>
      </c>
      <c r="AT533" s="57">
        <v>618.04441999999995</v>
      </c>
    </row>
    <row r="534" spans="1:46" x14ac:dyDescent="0.25">
      <c r="A534" s="65">
        <v>2021</v>
      </c>
      <c r="B534" s="65">
        <v>12</v>
      </c>
      <c r="C534" s="75">
        <v>23</v>
      </c>
      <c r="D534" s="64">
        <v>5</v>
      </c>
      <c r="E534" s="5">
        <v>618.04441999999995</v>
      </c>
      <c r="F534" s="57">
        <v>618.04441999999995</v>
      </c>
      <c r="G534" s="57">
        <v>618.04441999999995</v>
      </c>
      <c r="H534" s="57">
        <v>618.04441999999995</v>
      </c>
      <c r="I534" s="57">
        <v>618.04441999999995</v>
      </c>
      <c r="J534" s="57">
        <v>618.04441999999995</v>
      </c>
      <c r="K534" s="57">
        <v>618.04441999999995</v>
      </c>
      <c r="L534" s="57">
        <v>618.04441999999995</v>
      </c>
      <c r="M534" s="57">
        <v>618.04441999999995</v>
      </c>
      <c r="N534" s="57">
        <v>618.04441999999995</v>
      </c>
      <c r="O534" s="57">
        <v>618.04441999999995</v>
      </c>
      <c r="P534" s="57">
        <v>618.04441999999995</v>
      </c>
      <c r="Q534" s="57">
        <v>618.04441999999995</v>
      </c>
      <c r="R534" s="57">
        <v>618.04441999999995</v>
      </c>
      <c r="S534" s="57">
        <v>618.04441999999995</v>
      </c>
      <c r="T534" s="57">
        <v>618.04441999999995</v>
      </c>
      <c r="U534" s="57">
        <v>618.04441999999995</v>
      </c>
      <c r="V534" s="57">
        <v>618.04441999999995</v>
      </c>
      <c r="W534" s="57">
        <v>618.04441999999995</v>
      </c>
      <c r="X534" s="57">
        <v>618.04441999999995</v>
      </c>
      <c r="Y534" s="57">
        <v>618.04441999999995</v>
      </c>
      <c r="Z534" s="57">
        <v>618.04441999999995</v>
      </c>
      <c r="AA534" s="57">
        <v>618.04441999999995</v>
      </c>
      <c r="AB534" s="57">
        <v>618.04441999999995</v>
      </c>
      <c r="AC534" s="57">
        <v>618.04441999999995</v>
      </c>
      <c r="AD534" s="57">
        <v>618.04441999999995</v>
      </c>
      <c r="AE534" s="57">
        <v>618.04441999999995</v>
      </c>
      <c r="AF534" s="57">
        <v>618.04441999999995</v>
      </c>
      <c r="AG534" s="57">
        <v>618.04441999999995</v>
      </c>
      <c r="AH534" s="57">
        <v>618.04441999999995</v>
      </c>
      <c r="AI534" s="57">
        <v>618.04441999999995</v>
      </c>
      <c r="AJ534" s="57">
        <v>618.04441999999995</v>
      </c>
      <c r="AK534" s="57">
        <v>618.04441999999995</v>
      </c>
      <c r="AL534" s="57">
        <v>618.04441999999995</v>
      </c>
      <c r="AM534" s="57">
        <v>618.04441999999995</v>
      </c>
      <c r="AN534" s="57">
        <v>618.04441999999995</v>
      </c>
      <c r="AO534" s="57">
        <v>618.04441999999995</v>
      </c>
      <c r="AP534" s="57">
        <v>618.04441999999995</v>
      </c>
      <c r="AQ534" s="57">
        <v>618.04441999999995</v>
      </c>
      <c r="AR534" s="57">
        <v>618.04441999999995</v>
      </c>
      <c r="AS534" s="57">
        <v>618.04441999999995</v>
      </c>
      <c r="AT534" s="57">
        <v>618.04441999999995</v>
      </c>
    </row>
    <row r="535" spans="1:46" x14ac:dyDescent="0.25">
      <c r="A535" s="65">
        <v>2021</v>
      </c>
      <c r="B535" s="65">
        <v>12</v>
      </c>
      <c r="C535" s="75">
        <v>23</v>
      </c>
      <c r="D535" s="64">
        <v>6</v>
      </c>
      <c r="E535" s="5">
        <v>618.04441999999995</v>
      </c>
      <c r="F535" s="57">
        <v>618.04441999999995</v>
      </c>
      <c r="G535" s="57">
        <v>618.04441999999995</v>
      </c>
      <c r="H535" s="57">
        <v>618.04441999999995</v>
      </c>
      <c r="I535" s="57">
        <v>618.04441999999995</v>
      </c>
      <c r="J535" s="57">
        <v>618.04441999999995</v>
      </c>
      <c r="K535" s="57">
        <v>618.04441999999995</v>
      </c>
      <c r="L535" s="57">
        <v>618.04441999999995</v>
      </c>
      <c r="M535" s="57">
        <v>618.04441999999995</v>
      </c>
      <c r="N535" s="57">
        <v>618.04441999999995</v>
      </c>
      <c r="O535" s="57">
        <v>618.04441999999995</v>
      </c>
      <c r="P535" s="57">
        <v>618.04441999999995</v>
      </c>
      <c r="Q535" s="57">
        <v>618.04441999999995</v>
      </c>
      <c r="R535" s="57">
        <v>618.04441999999995</v>
      </c>
      <c r="S535" s="57">
        <v>618.04441999999995</v>
      </c>
      <c r="T535" s="57">
        <v>618.04441999999995</v>
      </c>
      <c r="U535" s="57">
        <v>618.04441999999995</v>
      </c>
      <c r="V535" s="57">
        <v>618.04441999999995</v>
      </c>
      <c r="W535" s="57">
        <v>618.04441999999995</v>
      </c>
      <c r="X535" s="57">
        <v>618.04441999999995</v>
      </c>
      <c r="Y535" s="57">
        <v>618.04441999999995</v>
      </c>
      <c r="Z535" s="57">
        <v>618.04441999999995</v>
      </c>
      <c r="AA535" s="57">
        <v>618.04441999999995</v>
      </c>
      <c r="AB535" s="57">
        <v>618.04441999999995</v>
      </c>
      <c r="AC535" s="57">
        <v>618.04441999999995</v>
      </c>
      <c r="AD535" s="57">
        <v>618.04441999999995</v>
      </c>
      <c r="AE535" s="57">
        <v>618.04441999999995</v>
      </c>
      <c r="AF535" s="57">
        <v>618.04441999999995</v>
      </c>
      <c r="AG535" s="57">
        <v>618.04441999999995</v>
      </c>
      <c r="AH535" s="57">
        <v>618.04441999999995</v>
      </c>
      <c r="AI535" s="57">
        <v>618.04441999999995</v>
      </c>
      <c r="AJ535" s="57">
        <v>618.04441999999995</v>
      </c>
      <c r="AK535" s="57">
        <v>618.04441999999995</v>
      </c>
      <c r="AL535" s="57">
        <v>618.04441999999995</v>
      </c>
      <c r="AM535" s="57">
        <v>618.04441999999995</v>
      </c>
      <c r="AN535" s="57">
        <v>618.04441999999995</v>
      </c>
      <c r="AO535" s="57">
        <v>618.04441999999995</v>
      </c>
      <c r="AP535" s="57">
        <v>618.04441999999995</v>
      </c>
      <c r="AQ535" s="57">
        <v>618.04441999999995</v>
      </c>
      <c r="AR535" s="57">
        <v>618.04441999999995</v>
      </c>
      <c r="AS535" s="57">
        <v>618.04441999999995</v>
      </c>
      <c r="AT535" s="57">
        <v>618.04441999999995</v>
      </c>
    </row>
    <row r="536" spans="1:46" x14ac:dyDescent="0.25">
      <c r="A536" s="65">
        <v>2021</v>
      </c>
      <c r="B536" s="65">
        <v>12</v>
      </c>
      <c r="C536" s="75">
        <v>23</v>
      </c>
      <c r="D536" s="64">
        <v>7</v>
      </c>
      <c r="E536" s="5">
        <v>618.04441999999995</v>
      </c>
      <c r="F536" s="57">
        <v>618.04441999999995</v>
      </c>
      <c r="G536" s="57">
        <v>618.04441999999995</v>
      </c>
      <c r="H536" s="57">
        <v>618.04441999999995</v>
      </c>
      <c r="I536" s="57">
        <v>618.04441999999995</v>
      </c>
      <c r="J536" s="57">
        <v>618.04441999999995</v>
      </c>
      <c r="K536" s="57">
        <v>618.04441999999995</v>
      </c>
      <c r="L536" s="57">
        <v>618.04441999999995</v>
      </c>
      <c r="M536" s="57">
        <v>618.04441999999995</v>
      </c>
      <c r="N536" s="57">
        <v>618.04441999999995</v>
      </c>
      <c r="O536" s="57">
        <v>618.04441999999995</v>
      </c>
      <c r="P536" s="57">
        <v>618.04441999999995</v>
      </c>
      <c r="Q536" s="57">
        <v>618.04441999999995</v>
      </c>
      <c r="R536" s="57">
        <v>618.04441999999995</v>
      </c>
      <c r="S536" s="57">
        <v>618.04441999999995</v>
      </c>
      <c r="T536" s="57">
        <v>618.04441999999995</v>
      </c>
      <c r="U536" s="57">
        <v>618.04441999999995</v>
      </c>
      <c r="V536" s="57">
        <v>618.04441999999995</v>
      </c>
      <c r="W536" s="57">
        <v>618.04441999999995</v>
      </c>
      <c r="X536" s="57">
        <v>618.04441999999995</v>
      </c>
      <c r="Y536" s="57">
        <v>618.04441999999995</v>
      </c>
      <c r="Z536" s="57">
        <v>618.04441999999995</v>
      </c>
      <c r="AA536" s="57">
        <v>618.04441999999995</v>
      </c>
      <c r="AB536" s="57">
        <v>618.04441999999995</v>
      </c>
      <c r="AC536" s="57">
        <v>618.04441999999995</v>
      </c>
      <c r="AD536" s="57">
        <v>618.04441999999995</v>
      </c>
      <c r="AE536" s="57">
        <v>618.04441999999995</v>
      </c>
      <c r="AF536" s="57">
        <v>618.04441999999995</v>
      </c>
      <c r="AG536" s="57">
        <v>618.04441999999995</v>
      </c>
      <c r="AH536" s="57">
        <v>618.04441999999995</v>
      </c>
      <c r="AI536" s="57">
        <v>618.04441999999995</v>
      </c>
      <c r="AJ536" s="57">
        <v>618.04441999999995</v>
      </c>
      <c r="AK536" s="57">
        <v>618.04441999999995</v>
      </c>
      <c r="AL536" s="57">
        <v>618.04441999999995</v>
      </c>
      <c r="AM536" s="57">
        <v>618.04441999999995</v>
      </c>
      <c r="AN536" s="57">
        <v>618.04441999999995</v>
      </c>
      <c r="AO536" s="57">
        <v>618.04441999999995</v>
      </c>
      <c r="AP536" s="57">
        <v>618.04441999999995</v>
      </c>
      <c r="AQ536" s="57">
        <v>618.04441999999995</v>
      </c>
      <c r="AR536" s="57">
        <v>618.04441999999995</v>
      </c>
      <c r="AS536" s="57">
        <v>618.04441999999995</v>
      </c>
      <c r="AT536" s="57">
        <v>618.04441999999995</v>
      </c>
    </row>
    <row r="537" spans="1:46" x14ac:dyDescent="0.25">
      <c r="A537" s="65">
        <v>2021</v>
      </c>
      <c r="B537" s="65">
        <v>12</v>
      </c>
      <c r="C537" s="75">
        <v>23</v>
      </c>
      <c r="D537" s="64">
        <v>8</v>
      </c>
      <c r="E537" s="5">
        <v>618.04441999999995</v>
      </c>
      <c r="F537" s="57">
        <v>618.04441999999995</v>
      </c>
      <c r="G537" s="57">
        <v>618.04441999999995</v>
      </c>
      <c r="H537" s="57">
        <v>618.04441999999995</v>
      </c>
      <c r="I537" s="57">
        <v>618.04441999999995</v>
      </c>
      <c r="J537" s="57">
        <v>618.04441999999995</v>
      </c>
      <c r="K537" s="57">
        <v>618.04441999999995</v>
      </c>
      <c r="L537" s="57">
        <v>618.04441999999995</v>
      </c>
      <c r="M537" s="57">
        <v>618.04441999999995</v>
      </c>
      <c r="N537" s="57">
        <v>618.04441999999995</v>
      </c>
      <c r="O537" s="57">
        <v>618.04441999999995</v>
      </c>
      <c r="P537" s="57">
        <v>618.04441999999995</v>
      </c>
      <c r="Q537" s="57">
        <v>618.04441999999995</v>
      </c>
      <c r="R537" s="57">
        <v>618.04441999999995</v>
      </c>
      <c r="S537" s="57">
        <v>618.04441999999995</v>
      </c>
      <c r="T537" s="57">
        <v>618.04441999999995</v>
      </c>
      <c r="U537" s="57">
        <v>618.04441999999995</v>
      </c>
      <c r="V537" s="57">
        <v>618.04441999999995</v>
      </c>
      <c r="W537" s="57">
        <v>618.04441999999995</v>
      </c>
      <c r="X537" s="57">
        <v>618.04441999999995</v>
      </c>
      <c r="Y537" s="57">
        <v>618.04441999999995</v>
      </c>
      <c r="Z537" s="57">
        <v>618.04441999999995</v>
      </c>
      <c r="AA537" s="57">
        <v>618.04441999999995</v>
      </c>
      <c r="AB537" s="57">
        <v>618.04441999999995</v>
      </c>
      <c r="AC537" s="57">
        <v>618.04441999999995</v>
      </c>
      <c r="AD537" s="57">
        <v>618.04441999999995</v>
      </c>
      <c r="AE537" s="57">
        <v>618.04441999999995</v>
      </c>
      <c r="AF537" s="57">
        <v>618.04441999999995</v>
      </c>
      <c r="AG537" s="57">
        <v>618.04441999999995</v>
      </c>
      <c r="AH537" s="57">
        <v>618.04441999999995</v>
      </c>
      <c r="AI537" s="57">
        <v>618.04441999999995</v>
      </c>
      <c r="AJ537" s="57">
        <v>618.04441999999995</v>
      </c>
      <c r="AK537" s="57">
        <v>618.04441999999995</v>
      </c>
      <c r="AL537" s="57">
        <v>618.04441999999995</v>
      </c>
      <c r="AM537" s="57">
        <v>618.04441999999995</v>
      </c>
      <c r="AN537" s="57">
        <v>618.04441999999995</v>
      </c>
      <c r="AO537" s="57">
        <v>618.04441999999995</v>
      </c>
      <c r="AP537" s="57">
        <v>618.04441999999995</v>
      </c>
      <c r="AQ537" s="57">
        <v>618.04441999999995</v>
      </c>
      <c r="AR537" s="57">
        <v>618.04441999999995</v>
      </c>
      <c r="AS537" s="57">
        <v>618.04441999999995</v>
      </c>
      <c r="AT537" s="57">
        <v>618.04441999999995</v>
      </c>
    </row>
    <row r="538" spans="1:46" x14ac:dyDescent="0.25">
      <c r="A538" s="65">
        <v>2021</v>
      </c>
      <c r="B538" s="65">
        <v>12</v>
      </c>
      <c r="C538" s="75">
        <v>23</v>
      </c>
      <c r="D538" s="64">
        <v>9</v>
      </c>
      <c r="E538" s="5">
        <v>618.04441999999995</v>
      </c>
      <c r="F538" s="57">
        <v>618.04441999999995</v>
      </c>
      <c r="G538" s="57">
        <v>618.04441999999995</v>
      </c>
      <c r="H538" s="57">
        <v>618.04441999999995</v>
      </c>
      <c r="I538" s="57">
        <v>618.04441999999995</v>
      </c>
      <c r="J538" s="57">
        <v>618.04441999999995</v>
      </c>
      <c r="K538" s="57">
        <v>618.04441999999995</v>
      </c>
      <c r="L538" s="57">
        <v>618.04441999999995</v>
      </c>
      <c r="M538" s="57">
        <v>618.04441999999995</v>
      </c>
      <c r="N538" s="57">
        <v>618.04441999999995</v>
      </c>
      <c r="O538" s="57">
        <v>618.04441999999995</v>
      </c>
      <c r="P538" s="57">
        <v>618.04441999999995</v>
      </c>
      <c r="Q538" s="57">
        <v>618.04441999999995</v>
      </c>
      <c r="R538" s="57">
        <v>618.04441999999995</v>
      </c>
      <c r="S538" s="57">
        <v>618.04441999999995</v>
      </c>
      <c r="T538" s="57">
        <v>618.04441999999995</v>
      </c>
      <c r="U538" s="57">
        <v>618.04441999999995</v>
      </c>
      <c r="V538" s="57">
        <v>618.04441999999995</v>
      </c>
      <c r="W538" s="57">
        <v>618.04441999999995</v>
      </c>
      <c r="X538" s="57">
        <v>618.04441999999995</v>
      </c>
      <c r="Y538" s="57">
        <v>618.04441999999995</v>
      </c>
      <c r="Z538" s="57">
        <v>618.04441999999995</v>
      </c>
      <c r="AA538" s="57">
        <v>618.04441999999995</v>
      </c>
      <c r="AB538" s="57">
        <v>618.04441999999995</v>
      </c>
      <c r="AC538" s="57">
        <v>618.04441999999995</v>
      </c>
      <c r="AD538" s="57">
        <v>618.04441999999995</v>
      </c>
      <c r="AE538" s="57">
        <v>618.04441999999995</v>
      </c>
      <c r="AF538" s="57">
        <v>618.04441999999995</v>
      </c>
      <c r="AG538" s="57">
        <v>618.04441999999995</v>
      </c>
      <c r="AH538" s="57">
        <v>618.04441999999995</v>
      </c>
      <c r="AI538" s="57">
        <v>618.04441999999995</v>
      </c>
      <c r="AJ538" s="57">
        <v>618.04441999999995</v>
      </c>
      <c r="AK538" s="57">
        <v>618.04441999999995</v>
      </c>
      <c r="AL538" s="57">
        <v>618.04441999999995</v>
      </c>
      <c r="AM538" s="57">
        <v>618.04441999999995</v>
      </c>
      <c r="AN538" s="57">
        <v>618.04441999999995</v>
      </c>
      <c r="AO538" s="57">
        <v>618.04441999999995</v>
      </c>
      <c r="AP538" s="57">
        <v>618.04441999999995</v>
      </c>
      <c r="AQ538" s="57">
        <v>618.04441999999995</v>
      </c>
      <c r="AR538" s="57">
        <v>618.04441999999995</v>
      </c>
      <c r="AS538" s="57">
        <v>618.04441999999995</v>
      </c>
      <c r="AT538" s="57">
        <v>618.04441999999995</v>
      </c>
    </row>
    <row r="539" spans="1:46" x14ac:dyDescent="0.25">
      <c r="A539" s="65">
        <v>2021</v>
      </c>
      <c r="B539" s="65">
        <v>12</v>
      </c>
      <c r="C539" s="75">
        <v>23</v>
      </c>
      <c r="D539" s="64">
        <v>10</v>
      </c>
      <c r="E539" s="5">
        <v>618.04441999999995</v>
      </c>
      <c r="F539" s="57">
        <v>618.04441999999995</v>
      </c>
      <c r="G539" s="57">
        <v>618.04441999999995</v>
      </c>
      <c r="H539" s="57">
        <v>618.04441999999995</v>
      </c>
      <c r="I539" s="57">
        <v>618.04441999999995</v>
      </c>
      <c r="J539" s="57">
        <v>618.04441999999995</v>
      </c>
      <c r="K539" s="57">
        <v>618.04441999999995</v>
      </c>
      <c r="L539" s="57">
        <v>618.04441999999995</v>
      </c>
      <c r="M539" s="57">
        <v>618.04441999999995</v>
      </c>
      <c r="N539" s="57">
        <v>618.04441999999995</v>
      </c>
      <c r="O539" s="57">
        <v>618.04441999999995</v>
      </c>
      <c r="P539" s="57">
        <v>618.04441999999995</v>
      </c>
      <c r="Q539" s="57">
        <v>618.04441999999995</v>
      </c>
      <c r="R539" s="57">
        <v>618.04441999999995</v>
      </c>
      <c r="S539" s="57">
        <v>618.04441999999995</v>
      </c>
      <c r="T539" s="57">
        <v>618.04441999999995</v>
      </c>
      <c r="U539" s="57">
        <v>618.04441999999995</v>
      </c>
      <c r="V539" s="57">
        <v>618.04441999999995</v>
      </c>
      <c r="W539" s="57">
        <v>618.04441999999995</v>
      </c>
      <c r="X539" s="57">
        <v>618.04441999999995</v>
      </c>
      <c r="Y539" s="57">
        <v>618.04441999999995</v>
      </c>
      <c r="Z539" s="57">
        <v>618.04441999999995</v>
      </c>
      <c r="AA539" s="57">
        <v>618.04441999999995</v>
      </c>
      <c r="AB539" s="57">
        <v>618.04441999999995</v>
      </c>
      <c r="AC539" s="57">
        <v>618.04441999999995</v>
      </c>
      <c r="AD539" s="57">
        <v>618.04441999999995</v>
      </c>
      <c r="AE539" s="57">
        <v>618.04441999999995</v>
      </c>
      <c r="AF539" s="57">
        <v>618.04441999999995</v>
      </c>
      <c r="AG539" s="57">
        <v>618.04441999999995</v>
      </c>
      <c r="AH539" s="57">
        <v>618.04441999999995</v>
      </c>
      <c r="AI539" s="57">
        <v>618.04441999999995</v>
      </c>
      <c r="AJ539" s="57">
        <v>618.04441999999995</v>
      </c>
      <c r="AK539" s="57">
        <v>618.04441999999995</v>
      </c>
      <c r="AL539" s="57">
        <v>618.04441999999995</v>
      </c>
      <c r="AM539" s="57">
        <v>618.04441999999995</v>
      </c>
      <c r="AN539" s="57">
        <v>618.04441999999995</v>
      </c>
      <c r="AO539" s="57">
        <v>618.04441999999995</v>
      </c>
      <c r="AP539" s="57">
        <v>618.04441999999995</v>
      </c>
      <c r="AQ539" s="57">
        <v>618.04441999999995</v>
      </c>
      <c r="AR539" s="57">
        <v>618.04441999999995</v>
      </c>
      <c r="AS539" s="57">
        <v>618.04441999999995</v>
      </c>
      <c r="AT539" s="57">
        <v>618.04441999999995</v>
      </c>
    </row>
    <row r="540" spans="1:46" x14ac:dyDescent="0.25">
      <c r="A540" s="65">
        <v>2021</v>
      </c>
      <c r="B540" s="65">
        <v>12</v>
      </c>
      <c r="C540" s="75">
        <v>23</v>
      </c>
      <c r="D540" s="64">
        <v>11</v>
      </c>
      <c r="E540" s="5">
        <v>618.04441999999995</v>
      </c>
      <c r="F540" s="57">
        <v>618.04441999999995</v>
      </c>
      <c r="G540" s="57">
        <v>618.04441999999995</v>
      </c>
      <c r="H540" s="57">
        <v>618.04441999999995</v>
      </c>
      <c r="I540" s="57">
        <v>618.04441999999995</v>
      </c>
      <c r="J540" s="57">
        <v>618.04441999999995</v>
      </c>
      <c r="K540" s="57">
        <v>618.04441999999995</v>
      </c>
      <c r="L540" s="57">
        <v>618.04441999999995</v>
      </c>
      <c r="M540" s="57">
        <v>618.04441999999995</v>
      </c>
      <c r="N540" s="57">
        <v>618.04441999999995</v>
      </c>
      <c r="O540" s="57">
        <v>618.04441999999995</v>
      </c>
      <c r="P540" s="57">
        <v>618.04441999999995</v>
      </c>
      <c r="Q540" s="57">
        <v>618.04441999999995</v>
      </c>
      <c r="R540" s="57">
        <v>618.04441999999995</v>
      </c>
      <c r="S540" s="57">
        <v>618.04441999999995</v>
      </c>
      <c r="T540" s="57">
        <v>618.04441999999995</v>
      </c>
      <c r="U540" s="57">
        <v>618.04441999999995</v>
      </c>
      <c r="V540" s="57">
        <v>618.04441999999995</v>
      </c>
      <c r="W540" s="57">
        <v>618.04441999999995</v>
      </c>
      <c r="X540" s="57">
        <v>618.04441999999995</v>
      </c>
      <c r="Y540" s="57">
        <v>618.04441999999995</v>
      </c>
      <c r="Z540" s="57">
        <v>618.04441999999995</v>
      </c>
      <c r="AA540" s="57">
        <v>618.04441999999995</v>
      </c>
      <c r="AB540" s="57">
        <v>618.04441999999995</v>
      </c>
      <c r="AC540" s="57">
        <v>618.04441999999995</v>
      </c>
      <c r="AD540" s="57">
        <v>618.04441999999995</v>
      </c>
      <c r="AE540" s="57">
        <v>618.04441999999995</v>
      </c>
      <c r="AF540" s="57">
        <v>618.04441999999995</v>
      </c>
      <c r="AG540" s="57">
        <v>618.04441999999995</v>
      </c>
      <c r="AH540" s="57">
        <v>618.04441999999995</v>
      </c>
      <c r="AI540" s="57">
        <v>618.04441999999995</v>
      </c>
      <c r="AJ540" s="57">
        <v>618.04441999999995</v>
      </c>
      <c r="AK540" s="57">
        <v>618.04441999999995</v>
      </c>
      <c r="AL540" s="57">
        <v>618.04441999999995</v>
      </c>
      <c r="AM540" s="57">
        <v>618.04441999999995</v>
      </c>
      <c r="AN540" s="57">
        <v>618.04441999999995</v>
      </c>
      <c r="AO540" s="57">
        <v>618.04441999999995</v>
      </c>
      <c r="AP540" s="57">
        <v>618.04441999999995</v>
      </c>
      <c r="AQ540" s="57">
        <v>618.04441999999995</v>
      </c>
      <c r="AR540" s="57">
        <v>618.04441999999995</v>
      </c>
      <c r="AS540" s="57">
        <v>618.04441999999995</v>
      </c>
      <c r="AT540" s="57">
        <v>618.04441999999995</v>
      </c>
    </row>
    <row r="541" spans="1:46" x14ac:dyDescent="0.25">
      <c r="A541" s="65">
        <v>2021</v>
      </c>
      <c r="B541" s="65">
        <v>12</v>
      </c>
      <c r="C541" s="75">
        <v>23</v>
      </c>
      <c r="D541" s="64">
        <v>12</v>
      </c>
      <c r="E541" s="5">
        <v>618.04441999999995</v>
      </c>
      <c r="F541" s="57">
        <v>618.04441999999995</v>
      </c>
      <c r="G541" s="57">
        <v>618.04441999999995</v>
      </c>
      <c r="H541" s="57">
        <v>618.04441999999995</v>
      </c>
      <c r="I541" s="57">
        <v>618.04441999999995</v>
      </c>
      <c r="J541" s="57">
        <v>618.04441999999995</v>
      </c>
      <c r="K541" s="57">
        <v>618.04441999999995</v>
      </c>
      <c r="L541" s="57">
        <v>618.04441999999995</v>
      </c>
      <c r="M541" s="57">
        <v>618.04441999999995</v>
      </c>
      <c r="N541" s="57">
        <v>618.04441999999995</v>
      </c>
      <c r="O541" s="57">
        <v>618.04441999999995</v>
      </c>
      <c r="P541" s="57">
        <v>618.04441999999995</v>
      </c>
      <c r="Q541" s="57">
        <v>618.04441999999995</v>
      </c>
      <c r="R541" s="57">
        <v>618.04441999999995</v>
      </c>
      <c r="S541" s="57">
        <v>618.04441999999995</v>
      </c>
      <c r="T541" s="57">
        <v>618.04441999999995</v>
      </c>
      <c r="U541" s="57">
        <v>618.04441999999995</v>
      </c>
      <c r="V541" s="57">
        <v>618.04441999999995</v>
      </c>
      <c r="W541" s="57">
        <v>618.04441999999995</v>
      </c>
      <c r="X541" s="57">
        <v>618.04441999999995</v>
      </c>
      <c r="Y541" s="57">
        <v>618.04441999999995</v>
      </c>
      <c r="Z541" s="57">
        <v>618.04441999999995</v>
      </c>
      <c r="AA541" s="57">
        <v>618.04441999999995</v>
      </c>
      <c r="AB541" s="57">
        <v>618.04441999999995</v>
      </c>
      <c r="AC541" s="57">
        <v>618.04441999999995</v>
      </c>
      <c r="AD541" s="57">
        <v>618.04441999999995</v>
      </c>
      <c r="AE541" s="57">
        <v>618.04441999999995</v>
      </c>
      <c r="AF541" s="57">
        <v>618.04441999999995</v>
      </c>
      <c r="AG541" s="57">
        <v>618.04441999999995</v>
      </c>
      <c r="AH541" s="57">
        <v>618.04441999999995</v>
      </c>
      <c r="AI541" s="57">
        <v>618.04441999999995</v>
      </c>
      <c r="AJ541" s="57">
        <v>618.04441999999995</v>
      </c>
      <c r="AK541" s="57">
        <v>618.04441999999995</v>
      </c>
      <c r="AL541" s="57">
        <v>618.04441999999995</v>
      </c>
      <c r="AM541" s="57">
        <v>618.04441999999995</v>
      </c>
      <c r="AN541" s="57">
        <v>618.04441999999995</v>
      </c>
      <c r="AO541" s="57">
        <v>618.04441999999995</v>
      </c>
      <c r="AP541" s="57">
        <v>618.04441999999995</v>
      </c>
      <c r="AQ541" s="57">
        <v>618.04441999999995</v>
      </c>
      <c r="AR541" s="57">
        <v>618.04441999999995</v>
      </c>
      <c r="AS541" s="57">
        <v>618.04441999999995</v>
      </c>
      <c r="AT541" s="57">
        <v>618.04441999999995</v>
      </c>
    </row>
    <row r="542" spans="1:46" x14ac:dyDescent="0.25">
      <c r="A542" s="65">
        <v>2021</v>
      </c>
      <c r="B542" s="65">
        <v>12</v>
      </c>
      <c r="C542" s="75">
        <v>23</v>
      </c>
      <c r="D542" s="64">
        <v>13</v>
      </c>
      <c r="E542" s="5">
        <v>618.04441999999995</v>
      </c>
      <c r="F542" s="57">
        <v>618.04441999999995</v>
      </c>
      <c r="G542" s="57">
        <v>618.04441999999995</v>
      </c>
      <c r="H542" s="57">
        <v>618.04441999999995</v>
      </c>
      <c r="I542" s="57">
        <v>618.04441999999995</v>
      </c>
      <c r="J542" s="57">
        <v>618.04441999999995</v>
      </c>
      <c r="K542" s="57">
        <v>618.04441999999995</v>
      </c>
      <c r="L542" s="57">
        <v>618.04441999999995</v>
      </c>
      <c r="M542" s="57">
        <v>618.04441999999995</v>
      </c>
      <c r="N542" s="57">
        <v>618.04441999999995</v>
      </c>
      <c r="O542" s="57">
        <v>618.04441999999995</v>
      </c>
      <c r="P542" s="57">
        <v>618.04441999999995</v>
      </c>
      <c r="Q542" s="57">
        <v>618.04441999999995</v>
      </c>
      <c r="R542" s="57">
        <v>618.04441999999995</v>
      </c>
      <c r="S542" s="57">
        <v>618.04441999999995</v>
      </c>
      <c r="T542" s="57">
        <v>618.04441999999995</v>
      </c>
      <c r="U542" s="57">
        <v>618.04441999999995</v>
      </c>
      <c r="V542" s="57">
        <v>618.04441999999995</v>
      </c>
      <c r="W542" s="57">
        <v>618.04441999999995</v>
      </c>
      <c r="X542" s="57">
        <v>618.04441999999995</v>
      </c>
      <c r="Y542" s="57">
        <v>618.04441999999995</v>
      </c>
      <c r="Z542" s="57">
        <v>618.04441999999995</v>
      </c>
      <c r="AA542" s="57">
        <v>618.04441999999995</v>
      </c>
      <c r="AB542" s="57">
        <v>618.04441999999995</v>
      </c>
      <c r="AC542" s="57">
        <v>618.04441999999995</v>
      </c>
      <c r="AD542" s="57">
        <v>618.04441999999995</v>
      </c>
      <c r="AE542" s="57">
        <v>618.04441999999995</v>
      </c>
      <c r="AF542" s="57">
        <v>618.04441999999995</v>
      </c>
      <c r="AG542" s="57">
        <v>618.04441999999995</v>
      </c>
      <c r="AH542" s="57">
        <v>618.04441999999995</v>
      </c>
      <c r="AI542" s="57">
        <v>618.04441999999995</v>
      </c>
      <c r="AJ542" s="57">
        <v>618.04441999999995</v>
      </c>
      <c r="AK542" s="57">
        <v>618.04441999999995</v>
      </c>
      <c r="AL542" s="57">
        <v>618.04441999999995</v>
      </c>
      <c r="AM542" s="57">
        <v>618.04441999999995</v>
      </c>
      <c r="AN542" s="57">
        <v>618.04441999999995</v>
      </c>
      <c r="AO542" s="57">
        <v>618.04441999999995</v>
      </c>
      <c r="AP542" s="57">
        <v>618.04441999999995</v>
      </c>
      <c r="AQ542" s="57">
        <v>618.04441999999995</v>
      </c>
      <c r="AR542" s="57">
        <v>618.04441999999995</v>
      </c>
      <c r="AS542" s="57">
        <v>618.04441999999995</v>
      </c>
      <c r="AT542" s="57">
        <v>618.04441999999995</v>
      </c>
    </row>
    <row r="543" spans="1:46" x14ac:dyDescent="0.25">
      <c r="A543" s="65">
        <v>2021</v>
      </c>
      <c r="B543" s="65">
        <v>12</v>
      </c>
      <c r="C543" s="75">
        <v>23</v>
      </c>
      <c r="D543" s="64">
        <v>14</v>
      </c>
      <c r="E543" s="5">
        <v>618.04441999999995</v>
      </c>
      <c r="F543" s="57">
        <v>618.04441999999995</v>
      </c>
      <c r="G543" s="57">
        <v>618.04441999999995</v>
      </c>
      <c r="H543" s="57">
        <v>618.04441999999995</v>
      </c>
      <c r="I543" s="57">
        <v>618.04441999999995</v>
      </c>
      <c r="J543" s="57">
        <v>618.04441999999995</v>
      </c>
      <c r="K543" s="57">
        <v>618.04441999999995</v>
      </c>
      <c r="L543" s="57">
        <v>618.04441999999995</v>
      </c>
      <c r="M543" s="57">
        <v>618.04441999999995</v>
      </c>
      <c r="N543" s="57">
        <v>618.04441999999995</v>
      </c>
      <c r="O543" s="57">
        <v>618.04441999999995</v>
      </c>
      <c r="P543" s="57">
        <v>618.04441999999995</v>
      </c>
      <c r="Q543" s="57">
        <v>618.04441999999995</v>
      </c>
      <c r="R543" s="57">
        <v>618.04441999999995</v>
      </c>
      <c r="S543" s="57">
        <v>618.04441999999995</v>
      </c>
      <c r="T543" s="57">
        <v>618.04441999999995</v>
      </c>
      <c r="U543" s="57">
        <v>618.04441999999995</v>
      </c>
      <c r="V543" s="57">
        <v>618.04441999999995</v>
      </c>
      <c r="W543" s="57">
        <v>618.04441999999995</v>
      </c>
      <c r="X543" s="57">
        <v>618.04441999999995</v>
      </c>
      <c r="Y543" s="57">
        <v>618.04441999999995</v>
      </c>
      <c r="Z543" s="57">
        <v>618.04441999999995</v>
      </c>
      <c r="AA543" s="57">
        <v>618.04441999999995</v>
      </c>
      <c r="AB543" s="57">
        <v>618.04441999999995</v>
      </c>
      <c r="AC543" s="57">
        <v>618.04441999999995</v>
      </c>
      <c r="AD543" s="57">
        <v>618.04441999999995</v>
      </c>
      <c r="AE543" s="57">
        <v>618.04441999999995</v>
      </c>
      <c r="AF543" s="57">
        <v>618.04441999999995</v>
      </c>
      <c r="AG543" s="57">
        <v>618.04441999999995</v>
      </c>
      <c r="AH543" s="57">
        <v>618.04441999999995</v>
      </c>
      <c r="AI543" s="57">
        <v>618.04441999999995</v>
      </c>
      <c r="AJ543" s="57">
        <v>618.04441999999995</v>
      </c>
      <c r="AK543" s="57">
        <v>618.04441999999995</v>
      </c>
      <c r="AL543" s="57">
        <v>618.04441999999995</v>
      </c>
      <c r="AM543" s="57">
        <v>618.04441999999995</v>
      </c>
      <c r="AN543" s="57">
        <v>618.04441999999995</v>
      </c>
      <c r="AO543" s="57">
        <v>618.04441999999995</v>
      </c>
      <c r="AP543" s="57">
        <v>618.04441999999995</v>
      </c>
      <c r="AQ543" s="57">
        <v>618.04441999999995</v>
      </c>
      <c r="AR543" s="57">
        <v>618.04441999999995</v>
      </c>
      <c r="AS543" s="57">
        <v>618.04441999999995</v>
      </c>
      <c r="AT543" s="57">
        <v>618.04441999999995</v>
      </c>
    </row>
    <row r="544" spans="1:46" x14ac:dyDescent="0.25">
      <c r="A544" s="65">
        <v>2021</v>
      </c>
      <c r="B544" s="65">
        <v>12</v>
      </c>
      <c r="C544" s="75">
        <v>23</v>
      </c>
      <c r="D544" s="64">
        <v>15</v>
      </c>
      <c r="E544" s="5">
        <v>618.04441999999995</v>
      </c>
      <c r="F544" s="57">
        <v>618.04441999999995</v>
      </c>
      <c r="G544" s="57">
        <v>618.04441999999995</v>
      </c>
      <c r="H544" s="57">
        <v>618.04441999999995</v>
      </c>
      <c r="I544" s="57">
        <v>618.04441999999995</v>
      </c>
      <c r="J544" s="57">
        <v>618.04441999999995</v>
      </c>
      <c r="K544" s="57">
        <v>618.04441999999995</v>
      </c>
      <c r="L544" s="57">
        <v>618.04441999999995</v>
      </c>
      <c r="M544" s="57">
        <v>618.04441999999995</v>
      </c>
      <c r="N544" s="57">
        <v>618.04441999999995</v>
      </c>
      <c r="O544" s="57">
        <v>618.04441999999995</v>
      </c>
      <c r="P544" s="57">
        <v>618.04441999999995</v>
      </c>
      <c r="Q544" s="57">
        <v>618.04441999999995</v>
      </c>
      <c r="R544" s="57">
        <v>618.04441999999995</v>
      </c>
      <c r="S544" s="57">
        <v>618.04441999999995</v>
      </c>
      <c r="T544" s="57">
        <v>618.04441999999995</v>
      </c>
      <c r="U544" s="57">
        <v>618.04441999999995</v>
      </c>
      <c r="V544" s="57">
        <v>618.04441999999995</v>
      </c>
      <c r="W544" s="57">
        <v>618.04441999999995</v>
      </c>
      <c r="X544" s="57">
        <v>618.04441999999995</v>
      </c>
      <c r="Y544" s="57">
        <v>618.04441999999995</v>
      </c>
      <c r="Z544" s="57">
        <v>618.04441999999995</v>
      </c>
      <c r="AA544" s="57">
        <v>618.04441999999995</v>
      </c>
      <c r="AB544" s="57">
        <v>618.04441999999995</v>
      </c>
      <c r="AC544" s="57">
        <v>618.04441999999995</v>
      </c>
      <c r="AD544" s="57">
        <v>618.04441999999995</v>
      </c>
      <c r="AE544" s="57">
        <v>618.04441999999995</v>
      </c>
      <c r="AF544" s="57">
        <v>618.04441999999995</v>
      </c>
      <c r="AG544" s="57">
        <v>618.04441999999995</v>
      </c>
      <c r="AH544" s="57">
        <v>618.04441999999995</v>
      </c>
      <c r="AI544" s="57">
        <v>618.04441999999995</v>
      </c>
      <c r="AJ544" s="57">
        <v>618.04441999999995</v>
      </c>
      <c r="AK544" s="57">
        <v>618.04441999999995</v>
      </c>
      <c r="AL544" s="57">
        <v>618.04441999999995</v>
      </c>
      <c r="AM544" s="57">
        <v>618.04441999999995</v>
      </c>
      <c r="AN544" s="57">
        <v>618.04441999999995</v>
      </c>
      <c r="AO544" s="57">
        <v>618.04441999999995</v>
      </c>
      <c r="AP544" s="57">
        <v>618.04441999999995</v>
      </c>
      <c r="AQ544" s="57">
        <v>618.04441999999995</v>
      </c>
      <c r="AR544" s="57">
        <v>618.04441999999995</v>
      </c>
      <c r="AS544" s="57">
        <v>618.04441999999995</v>
      </c>
      <c r="AT544" s="57">
        <v>618.04441999999995</v>
      </c>
    </row>
    <row r="545" spans="1:46" x14ac:dyDescent="0.25">
      <c r="A545" s="65">
        <v>2021</v>
      </c>
      <c r="B545" s="65">
        <v>12</v>
      </c>
      <c r="C545" s="75">
        <v>23</v>
      </c>
      <c r="D545" s="64">
        <v>16</v>
      </c>
      <c r="E545" s="5">
        <v>618.04441999999995</v>
      </c>
      <c r="F545" s="57">
        <v>618.04441999999995</v>
      </c>
      <c r="G545" s="57">
        <v>618.04441999999995</v>
      </c>
      <c r="H545" s="57">
        <v>618.04441999999995</v>
      </c>
      <c r="I545" s="57">
        <v>618.04441999999995</v>
      </c>
      <c r="J545" s="57">
        <v>618.04441999999995</v>
      </c>
      <c r="K545" s="57">
        <v>618.04441999999995</v>
      </c>
      <c r="L545" s="57">
        <v>618.04441999999995</v>
      </c>
      <c r="M545" s="57">
        <v>618.04441999999995</v>
      </c>
      <c r="N545" s="57">
        <v>618.04441999999995</v>
      </c>
      <c r="O545" s="57">
        <v>618.04441999999995</v>
      </c>
      <c r="P545" s="57">
        <v>618.04441999999995</v>
      </c>
      <c r="Q545" s="57">
        <v>618.04441999999995</v>
      </c>
      <c r="R545" s="57">
        <v>618.04441999999995</v>
      </c>
      <c r="S545" s="57">
        <v>618.04441999999995</v>
      </c>
      <c r="T545" s="57">
        <v>618.04441999999995</v>
      </c>
      <c r="U545" s="57">
        <v>618.04441999999995</v>
      </c>
      <c r="V545" s="57">
        <v>618.04441999999995</v>
      </c>
      <c r="W545" s="57">
        <v>618.04441999999995</v>
      </c>
      <c r="X545" s="57">
        <v>618.04441999999995</v>
      </c>
      <c r="Y545" s="57">
        <v>618.04441999999995</v>
      </c>
      <c r="Z545" s="57">
        <v>618.04441999999995</v>
      </c>
      <c r="AA545" s="57">
        <v>618.04441999999995</v>
      </c>
      <c r="AB545" s="57">
        <v>618.04441999999995</v>
      </c>
      <c r="AC545" s="57">
        <v>618.04441999999995</v>
      </c>
      <c r="AD545" s="57">
        <v>618.04441999999995</v>
      </c>
      <c r="AE545" s="57">
        <v>618.04441999999995</v>
      </c>
      <c r="AF545" s="57">
        <v>618.04441999999995</v>
      </c>
      <c r="AG545" s="57">
        <v>618.04441999999995</v>
      </c>
      <c r="AH545" s="57">
        <v>618.04441999999995</v>
      </c>
      <c r="AI545" s="57">
        <v>618.04441999999995</v>
      </c>
      <c r="AJ545" s="57">
        <v>618.04441999999995</v>
      </c>
      <c r="AK545" s="57">
        <v>618.04441999999995</v>
      </c>
      <c r="AL545" s="57">
        <v>618.04441999999995</v>
      </c>
      <c r="AM545" s="57">
        <v>618.04441999999995</v>
      </c>
      <c r="AN545" s="57">
        <v>618.04441999999995</v>
      </c>
      <c r="AO545" s="57">
        <v>618.04441999999995</v>
      </c>
      <c r="AP545" s="57">
        <v>618.04441999999995</v>
      </c>
      <c r="AQ545" s="57">
        <v>618.04441999999995</v>
      </c>
      <c r="AR545" s="57">
        <v>618.04441999999995</v>
      </c>
      <c r="AS545" s="57">
        <v>618.04441999999995</v>
      </c>
      <c r="AT545" s="57">
        <v>618.04441999999995</v>
      </c>
    </row>
    <row r="546" spans="1:46" x14ac:dyDescent="0.25">
      <c r="A546" s="65">
        <v>2021</v>
      </c>
      <c r="B546" s="65">
        <v>12</v>
      </c>
      <c r="C546" s="75">
        <v>23</v>
      </c>
      <c r="D546" s="64">
        <v>17</v>
      </c>
      <c r="E546" s="5">
        <v>618.04441999999995</v>
      </c>
      <c r="F546" s="57">
        <v>618.04441999999995</v>
      </c>
      <c r="G546" s="57">
        <v>618.04441999999995</v>
      </c>
      <c r="H546" s="57">
        <v>618.04441999999995</v>
      </c>
      <c r="I546" s="57">
        <v>618.04441999999995</v>
      </c>
      <c r="J546" s="57">
        <v>618.04441999999995</v>
      </c>
      <c r="K546" s="57">
        <v>618.04441999999995</v>
      </c>
      <c r="L546" s="57">
        <v>618.04441999999995</v>
      </c>
      <c r="M546" s="57">
        <v>618.04441999999995</v>
      </c>
      <c r="N546" s="57">
        <v>618.04441999999995</v>
      </c>
      <c r="O546" s="57">
        <v>618.04441999999995</v>
      </c>
      <c r="P546" s="57">
        <v>618.04441999999995</v>
      </c>
      <c r="Q546" s="57">
        <v>618.04441999999995</v>
      </c>
      <c r="R546" s="57">
        <v>618.04441999999995</v>
      </c>
      <c r="S546" s="57">
        <v>618.04441999999995</v>
      </c>
      <c r="T546" s="57">
        <v>618.04441999999995</v>
      </c>
      <c r="U546" s="57">
        <v>618.04441999999995</v>
      </c>
      <c r="V546" s="57">
        <v>618.04441999999995</v>
      </c>
      <c r="W546" s="57">
        <v>618.04441999999995</v>
      </c>
      <c r="X546" s="57">
        <v>618.04441999999995</v>
      </c>
      <c r="Y546" s="57">
        <v>618.04441999999995</v>
      </c>
      <c r="Z546" s="57">
        <v>618.04441999999995</v>
      </c>
      <c r="AA546" s="57">
        <v>618.04441999999995</v>
      </c>
      <c r="AB546" s="57">
        <v>618.04441999999995</v>
      </c>
      <c r="AC546" s="57">
        <v>618.04441999999995</v>
      </c>
      <c r="AD546" s="57">
        <v>618.04441999999995</v>
      </c>
      <c r="AE546" s="57">
        <v>618.04441999999995</v>
      </c>
      <c r="AF546" s="57">
        <v>618.04441999999995</v>
      </c>
      <c r="AG546" s="57">
        <v>618.04441999999995</v>
      </c>
      <c r="AH546" s="57">
        <v>618.04441999999995</v>
      </c>
      <c r="AI546" s="57">
        <v>618.04441999999995</v>
      </c>
      <c r="AJ546" s="57">
        <v>618.04441999999995</v>
      </c>
      <c r="AK546" s="57">
        <v>618.04441999999995</v>
      </c>
      <c r="AL546" s="57">
        <v>618.04441999999995</v>
      </c>
      <c r="AM546" s="57">
        <v>618.04441999999995</v>
      </c>
      <c r="AN546" s="57">
        <v>618.04441999999995</v>
      </c>
      <c r="AO546" s="57">
        <v>618.04441999999995</v>
      </c>
      <c r="AP546" s="57">
        <v>618.04441999999995</v>
      </c>
      <c r="AQ546" s="57">
        <v>618.04441999999995</v>
      </c>
      <c r="AR546" s="57">
        <v>618.04441999999995</v>
      </c>
      <c r="AS546" s="57">
        <v>618.04441999999995</v>
      </c>
      <c r="AT546" s="57">
        <v>618.04441999999995</v>
      </c>
    </row>
    <row r="547" spans="1:46" x14ac:dyDescent="0.25">
      <c r="A547" s="65">
        <v>2021</v>
      </c>
      <c r="B547" s="65">
        <v>12</v>
      </c>
      <c r="C547" s="75">
        <v>23</v>
      </c>
      <c r="D547" s="64">
        <v>18</v>
      </c>
      <c r="E547" s="5">
        <v>618.04441999999995</v>
      </c>
      <c r="F547" s="57">
        <v>618.04441999999995</v>
      </c>
      <c r="G547" s="57">
        <v>618.04441999999995</v>
      </c>
      <c r="H547" s="57">
        <v>618.04441999999995</v>
      </c>
      <c r="I547" s="57">
        <v>618.04441999999995</v>
      </c>
      <c r="J547" s="57">
        <v>618.04441999999995</v>
      </c>
      <c r="K547" s="57">
        <v>618.04441999999995</v>
      </c>
      <c r="L547" s="57">
        <v>618.04441999999995</v>
      </c>
      <c r="M547" s="57">
        <v>618.04441999999995</v>
      </c>
      <c r="N547" s="57">
        <v>618.04441999999995</v>
      </c>
      <c r="O547" s="57">
        <v>618.04441999999995</v>
      </c>
      <c r="P547" s="57">
        <v>618.04441999999995</v>
      </c>
      <c r="Q547" s="57">
        <v>618.04441999999995</v>
      </c>
      <c r="R547" s="57">
        <v>618.04441999999995</v>
      </c>
      <c r="S547" s="57">
        <v>618.04441999999995</v>
      </c>
      <c r="T547" s="57">
        <v>618.04441999999995</v>
      </c>
      <c r="U547" s="57">
        <v>618.04441999999995</v>
      </c>
      <c r="V547" s="57">
        <v>618.04441999999995</v>
      </c>
      <c r="W547" s="57">
        <v>618.04441999999995</v>
      </c>
      <c r="X547" s="57">
        <v>618.04441999999995</v>
      </c>
      <c r="Y547" s="57">
        <v>618.04441999999995</v>
      </c>
      <c r="Z547" s="57">
        <v>618.04441999999995</v>
      </c>
      <c r="AA547" s="57">
        <v>618.04441999999995</v>
      </c>
      <c r="AB547" s="57">
        <v>618.04441999999995</v>
      </c>
      <c r="AC547" s="57">
        <v>618.04441999999995</v>
      </c>
      <c r="AD547" s="57">
        <v>618.04441999999995</v>
      </c>
      <c r="AE547" s="57">
        <v>618.04441999999995</v>
      </c>
      <c r="AF547" s="57">
        <v>618.04441999999995</v>
      </c>
      <c r="AG547" s="57">
        <v>618.04441999999995</v>
      </c>
      <c r="AH547" s="57">
        <v>618.04441999999995</v>
      </c>
      <c r="AI547" s="57">
        <v>618.04441999999995</v>
      </c>
      <c r="AJ547" s="57">
        <v>618.04441999999995</v>
      </c>
      <c r="AK547" s="57">
        <v>618.04441999999995</v>
      </c>
      <c r="AL547" s="57">
        <v>618.04441999999995</v>
      </c>
      <c r="AM547" s="57">
        <v>618.04441999999995</v>
      </c>
      <c r="AN547" s="57">
        <v>618.04441999999995</v>
      </c>
      <c r="AO547" s="57">
        <v>618.04441999999995</v>
      </c>
      <c r="AP547" s="57">
        <v>618.04441999999995</v>
      </c>
      <c r="AQ547" s="57">
        <v>618.04441999999995</v>
      </c>
      <c r="AR547" s="57">
        <v>618.04441999999995</v>
      </c>
      <c r="AS547" s="57">
        <v>618.04441999999995</v>
      </c>
      <c r="AT547" s="57">
        <v>618.04441999999995</v>
      </c>
    </row>
    <row r="548" spans="1:46" x14ac:dyDescent="0.25">
      <c r="A548" s="65">
        <v>2021</v>
      </c>
      <c r="B548" s="65">
        <v>12</v>
      </c>
      <c r="C548" s="75">
        <v>23</v>
      </c>
      <c r="D548" s="64">
        <v>19</v>
      </c>
      <c r="E548" s="5">
        <v>618.04441999999995</v>
      </c>
      <c r="F548" s="57">
        <v>618.04441999999995</v>
      </c>
      <c r="G548" s="57">
        <v>618.04441999999995</v>
      </c>
      <c r="H548" s="57">
        <v>618.04441999999995</v>
      </c>
      <c r="I548" s="57">
        <v>618.04441999999995</v>
      </c>
      <c r="J548" s="57">
        <v>618.04441999999995</v>
      </c>
      <c r="K548" s="57">
        <v>618.04441999999995</v>
      </c>
      <c r="L548" s="57">
        <v>618.04441999999995</v>
      </c>
      <c r="M548" s="57">
        <v>618.04441999999995</v>
      </c>
      <c r="N548" s="57">
        <v>618.04441999999995</v>
      </c>
      <c r="O548" s="57">
        <v>618.04441999999995</v>
      </c>
      <c r="P548" s="57">
        <v>618.04441999999995</v>
      </c>
      <c r="Q548" s="57">
        <v>618.04441999999995</v>
      </c>
      <c r="R548" s="57">
        <v>618.04441999999995</v>
      </c>
      <c r="S548" s="57">
        <v>618.04441999999995</v>
      </c>
      <c r="T548" s="57">
        <v>618.04441999999995</v>
      </c>
      <c r="U548" s="57">
        <v>618.04441999999995</v>
      </c>
      <c r="V548" s="57">
        <v>618.04441999999995</v>
      </c>
      <c r="W548" s="57">
        <v>618.04441999999995</v>
      </c>
      <c r="X548" s="57">
        <v>618.04441999999995</v>
      </c>
      <c r="Y548" s="57">
        <v>618.04441999999995</v>
      </c>
      <c r="Z548" s="57">
        <v>618.04441999999995</v>
      </c>
      <c r="AA548" s="57">
        <v>618.04441999999995</v>
      </c>
      <c r="AB548" s="57">
        <v>618.04441999999995</v>
      </c>
      <c r="AC548" s="57">
        <v>618.04441999999995</v>
      </c>
      <c r="AD548" s="57">
        <v>618.04441999999995</v>
      </c>
      <c r="AE548" s="57">
        <v>618.04441999999995</v>
      </c>
      <c r="AF548" s="57">
        <v>618.04441999999995</v>
      </c>
      <c r="AG548" s="57">
        <v>618.04441999999995</v>
      </c>
      <c r="AH548" s="57">
        <v>618.04441999999995</v>
      </c>
      <c r="AI548" s="57">
        <v>618.04441999999995</v>
      </c>
      <c r="AJ548" s="57">
        <v>618.04441999999995</v>
      </c>
      <c r="AK548" s="57">
        <v>618.04441999999995</v>
      </c>
      <c r="AL548" s="57">
        <v>618.04441999999995</v>
      </c>
      <c r="AM548" s="57">
        <v>618.04441999999995</v>
      </c>
      <c r="AN548" s="57">
        <v>618.04441999999995</v>
      </c>
      <c r="AO548" s="57">
        <v>618.04441999999995</v>
      </c>
      <c r="AP548" s="57">
        <v>618.04441999999995</v>
      </c>
      <c r="AQ548" s="57">
        <v>618.04441999999995</v>
      </c>
      <c r="AR548" s="57">
        <v>618.04441999999995</v>
      </c>
      <c r="AS548" s="57">
        <v>618.04441999999995</v>
      </c>
      <c r="AT548" s="57">
        <v>618.04441999999995</v>
      </c>
    </row>
    <row r="549" spans="1:46" x14ac:dyDescent="0.25">
      <c r="A549" s="65">
        <v>2021</v>
      </c>
      <c r="B549" s="65">
        <v>12</v>
      </c>
      <c r="C549" s="75">
        <v>23</v>
      </c>
      <c r="D549" s="64">
        <v>20</v>
      </c>
      <c r="E549" s="5">
        <v>618.04441999999995</v>
      </c>
      <c r="F549" s="57">
        <v>618.04441999999995</v>
      </c>
      <c r="G549" s="57">
        <v>618.04441999999995</v>
      </c>
      <c r="H549" s="57">
        <v>618.04441999999995</v>
      </c>
      <c r="I549" s="57">
        <v>618.04441999999995</v>
      </c>
      <c r="J549" s="57">
        <v>618.04441999999995</v>
      </c>
      <c r="K549" s="57">
        <v>618.04441999999995</v>
      </c>
      <c r="L549" s="57">
        <v>618.04441999999995</v>
      </c>
      <c r="M549" s="57">
        <v>618.04441999999995</v>
      </c>
      <c r="N549" s="57">
        <v>618.04441999999995</v>
      </c>
      <c r="O549" s="57">
        <v>618.04441999999995</v>
      </c>
      <c r="P549" s="57">
        <v>618.04441999999995</v>
      </c>
      <c r="Q549" s="57">
        <v>618.04441999999995</v>
      </c>
      <c r="R549" s="57">
        <v>618.04441999999995</v>
      </c>
      <c r="S549" s="57">
        <v>618.04441999999995</v>
      </c>
      <c r="T549" s="57">
        <v>618.04441999999995</v>
      </c>
      <c r="U549" s="57">
        <v>618.04441999999995</v>
      </c>
      <c r="V549" s="57">
        <v>618.04441999999995</v>
      </c>
      <c r="W549" s="57">
        <v>618.04441999999995</v>
      </c>
      <c r="X549" s="57">
        <v>618.04441999999995</v>
      </c>
      <c r="Y549" s="57">
        <v>618.04441999999995</v>
      </c>
      <c r="Z549" s="57">
        <v>618.04441999999995</v>
      </c>
      <c r="AA549" s="57">
        <v>618.04441999999995</v>
      </c>
      <c r="AB549" s="57">
        <v>618.04441999999995</v>
      </c>
      <c r="AC549" s="57">
        <v>618.04441999999995</v>
      </c>
      <c r="AD549" s="57">
        <v>618.04441999999995</v>
      </c>
      <c r="AE549" s="57">
        <v>618.04441999999995</v>
      </c>
      <c r="AF549" s="57">
        <v>618.04441999999995</v>
      </c>
      <c r="AG549" s="57">
        <v>618.04441999999995</v>
      </c>
      <c r="AH549" s="57">
        <v>618.04441999999995</v>
      </c>
      <c r="AI549" s="57">
        <v>618.04441999999995</v>
      </c>
      <c r="AJ549" s="57">
        <v>618.04441999999995</v>
      </c>
      <c r="AK549" s="57">
        <v>618.04441999999995</v>
      </c>
      <c r="AL549" s="57">
        <v>618.04441999999995</v>
      </c>
      <c r="AM549" s="57">
        <v>618.04441999999995</v>
      </c>
      <c r="AN549" s="57">
        <v>618.04441999999995</v>
      </c>
      <c r="AO549" s="57">
        <v>618.04441999999995</v>
      </c>
      <c r="AP549" s="57">
        <v>618.04441999999995</v>
      </c>
      <c r="AQ549" s="57">
        <v>618.04441999999995</v>
      </c>
      <c r="AR549" s="57">
        <v>618.04441999999995</v>
      </c>
      <c r="AS549" s="57">
        <v>618.04441999999995</v>
      </c>
      <c r="AT549" s="57">
        <v>618.04441999999995</v>
      </c>
    </row>
    <row r="550" spans="1:46" x14ac:dyDescent="0.25">
      <c r="A550" s="65">
        <v>2021</v>
      </c>
      <c r="B550" s="65">
        <v>12</v>
      </c>
      <c r="C550" s="75">
        <v>23</v>
      </c>
      <c r="D550" s="64">
        <v>21</v>
      </c>
      <c r="E550" s="5">
        <v>618.04441999999995</v>
      </c>
      <c r="F550" s="57">
        <v>618.04441999999995</v>
      </c>
      <c r="G550" s="57">
        <v>618.04441999999995</v>
      </c>
      <c r="H550" s="57">
        <v>618.04441999999995</v>
      </c>
      <c r="I550" s="57">
        <v>618.04441999999995</v>
      </c>
      <c r="J550" s="57">
        <v>618.04441999999995</v>
      </c>
      <c r="K550" s="57">
        <v>618.04441999999995</v>
      </c>
      <c r="L550" s="57">
        <v>618.04441999999995</v>
      </c>
      <c r="M550" s="57">
        <v>618.04441999999995</v>
      </c>
      <c r="N550" s="57">
        <v>618.04441999999995</v>
      </c>
      <c r="O550" s="57">
        <v>618.04441999999995</v>
      </c>
      <c r="P550" s="57">
        <v>618.04441999999995</v>
      </c>
      <c r="Q550" s="57">
        <v>618.04441999999995</v>
      </c>
      <c r="R550" s="57">
        <v>618.04441999999995</v>
      </c>
      <c r="S550" s="57">
        <v>618.04441999999995</v>
      </c>
      <c r="T550" s="57">
        <v>618.04441999999995</v>
      </c>
      <c r="U550" s="57">
        <v>618.04441999999995</v>
      </c>
      <c r="V550" s="57">
        <v>618.04441999999995</v>
      </c>
      <c r="W550" s="57">
        <v>618.04441999999995</v>
      </c>
      <c r="X550" s="57">
        <v>618.04441999999995</v>
      </c>
      <c r="Y550" s="57">
        <v>618.04441999999995</v>
      </c>
      <c r="Z550" s="57">
        <v>618.04441999999995</v>
      </c>
      <c r="AA550" s="57">
        <v>618.04441999999995</v>
      </c>
      <c r="AB550" s="57">
        <v>618.04441999999995</v>
      </c>
      <c r="AC550" s="57">
        <v>618.04441999999995</v>
      </c>
      <c r="AD550" s="57">
        <v>618.04441999999995</v>
      </c>
      <c r="AE550" s="57">
        <v>618.04441999999995</v>
      </c>
      <c r="AF550" s="57">
        <v>618.04441999999995</v>
      </c>
      <c r="AG550" s="57">
        <v>618.04441999999995</v>
      </c>
      <c r="AH550" s="57">
        <v>618.04441999999995</v>
      </c>
      <c r="AI550" s="57">
        <v>618.04441999999995</v>
      </c>
      <c r="AJ550" s="57">
        <v>618.04441999999995</v>
      </c>
      <c r="AK550" s="57">
        <v>618.04441999999995</v>
      </c>
      <c r="AL550" s="57">
        <v>618.04441999999995</v>
      </c>
      <c r="AM550" s="57">
        <v>618.04441999999995</v>
      </c>
      <c r="AN550" s="57">
        <v>618.04441999999995</v>
      </c>
      <c r="AO550" s="57">
        <v>618.04441999999995</v>
      </c>
      <c r="AP550" s="57">
        <v>618.04441999999995</v>
      </c>
      <c r="AQ550" s="57">
        <v>618.04441999999995</v>
      </c>
      <c r="AR550" s="57">
        <v>618.04441999999995</v>
      </c>
      <c r="AS550" s="57">
        <v>618.04441999999995</v>
      </c>
      <c r="AT550" s="57">
        <v>618.04441999999995</v>
      </c>
    </row>
    <row r="551" spans="1:46" x14ac:dyDescent="0.25">
      <c r="A551" s="65">
        <v>2021</v>
      </c>
      <c r="B551" s="65">
        <v>12</v>
      </c>
      <c r="C551" s="75">
        <v>23</v>
      </c>
      <c r="D551" s="64">
        <v>22</v>
      </c>
      <c r="E551" s="5">
        <v>618.04441999999995</v>
      </c>
      <c r="F551" s="57">
        <v>618.04441999999995</v>
      </c>
      <c r="G551" s="57">
        <v>618.04441999999995</v>
      </c>
      <c r="H551" s="57">
        <v>618.04441999999995</v>
      </c>
      <c r="I551" s="57">
        <v>618.04441999999995</v>
      </c>
      <c r="J551" s="57">
        <v>618.04441999999995</v>
      </c>
      <c r="K551" s="57">
        <v>618.04441999999995</v>
      </c>
      <c r="L551" s="57">
        <v>618.04441999999995</v>
      </c>
      <c r="M551" s="57">
        <v>618.04441999999995</v>
      </c>
      <c r="N551" s="57">
        <v>618.04441999999995</v>
      </c>
      <c r="O551" s="57">
        <v>618.04441999999995</v>
      </c>
      <c r="P551" s="57">
        <v>618.04441999999995</v>
      </c>
      <c r="Q551" s="57">
        <v>618.04441999999995</v>
      </c>
      <c r="R551" s="57">
        <v>618.04441999999995</v>
      </c>
      <c r="S551" s="57">
        <v>618.04441999999995</v>
      </c>
      <c r="T551" s="57">
        <v>618.04441999999995</v>
      </c>
      <c r="U551" s="57">
        <v>618.04441999999995</v>
      </c>
      <c r="V551" s="57">
        <v>618.04441999999995</v>
      </c>
      <c r="W551" s="57">
        <v>618.04441999999995</v>
      </c>
      <c r="X551" s="57">
        <v>618.04441999999995</v>
      </c>
      <c r="Y551" s="57">
        <v>618.04441999999995</v>
      </c>
      <c r="Z551" s="57">
        <v>618.04441999999995</v>
      </c>
      <c r="AA551" s="57">
        <v>618.04441999999995</v>
      </c>
      <c r="AB551" s="57">
        <v>618.04441999999995</v>
      </c>
      <c r="AC551" s="57">
        <v>618.04441999999995</v>
      </c>
      <c r="AD551" s="57">
        <v>618.04441999999995</v>
      </c>
      <c r="AE551" s="57">
        <v>618.04441999999995</v>
      </c>
      <c r="AF551" s="57">
        <v>618.04441999999995</v>
      </c>
      <c r="AG551" s="57">
        <v>618.04441999999995</v>
      </c>
      <c r="AH551" s="57">
        <v>618.04441999999995</v>
      </c>
      <c r="AI551" s="57">
        <v>618.04441999999995</v>
      </c>
      <c r="AJ551" s="57">
        <v>618.04441999999995</v>
      </c>
      <c r="AK551" s="57">
        <v>618.04441999999995</v>
      </c>
      <c r="AL551" s="57">
        <v>618.04441999999995</v>
      </c>
      <c r="AM551" s="57">
        <v>618.04441999999995</v>
      </c>
      <c r="AN551" s="57">
        <v>618.04441999999995</v>
      </c>
      <c r="AO551" s="57">
        <v>618.04441999999995</v>
      </c>
      <c r="AP551" s="57">
        <v>618.04441999999995</v>
      </c>
      <c r="AQ551" s="57">
        <v>618.04441999999995</v>
      </c>
      <c r="AR551" s="57">
        <v>618.04441999999995</v>
      </c>
      <c r="AS551" s="57">
        <v>618.04441999999995</v>
      </c>
      <c r="AT551" s="57">
        <v>618.04441999999995</v>
      </c>
    </row>
    <row r="552" spans="1:46" x14ac:dyDescent="0.25">
      <c r="A552" s="65">
        <v>2021</v>
      </c>
      <c r="B552" s="65">
        <v>12</v>
      </c>
      <c r="C552" s="75">
        <v>23</v>
      </c>
      <c r="D552" s="64">
        <v>23</v>
      </c>
      <c r="E552" s="5">
        <v>618.04441999999995</v>
      </c>
      <c r="F552" s="57">
        <v>618.04441999999995</v>
      </c>
      <c r="G552" s="57">
        <v>618.04441999999995</v>
      </c>
      <c r="H552" s="57">
        <v>618.04441999999995</v>
      </c>
      <c r="I552" s="57">
        <v>618.04441999999995</v>
      </c>
      <c r="J552" s="57">
        <v>618.04441999999995</v>
      </c>
      <c r="K552" s="57">
        <v>618.04441999999995</v>
      </c>
      <c r="L552" s="57">
        <v>618.04441999999995</v>
      </c>
      <c r="M552" s="57">
        <v>618.04441999999995</v>
      </c>
      <c r="N552" s="57">
        <v>618.04441999999995</v>
      </c>
      <c r="O552" s="57">
        <v>618.04441999999995</v>
      </c>
      <c r="P552" s="57">
        <v>618.04441999999995</v>
      </c>
      <c r="Q552" s="57">
        <v>618.04441999999995</v>
      </c>
      <c r="R552" s="57">
        <v>618.04441999999995</v>
      </c>
      <c r="S552" s="57">
        <v>618.04441999999995</v>
      </c>
      <c r="T552" s="57">
        <v>618.04441999999995</v>
      </c>
      <c r="U552" s="57">
        <v>618.04441999999995</v>
      </c>
      <c r="V552" s="57">
        <v>618.04441999999995</v>
      </c>
      <c r="W552" s="57">
        <v>618.04441999999995</v>
      </c>
      <c r="X552" s="57">
        <v>618.04441999999995</v>
      </c>
      <c r="Y552" s="57">
        <v>618.04441999999995</v>
      </c>
      <c r="Z552" s="57">
        <v>618.04441999999995</v>
      </c>
      <c r="AA552" s="57">
        <v>618.04441999999995</v>
      </c>
      <c r="AB552" s="57">
        <v>618.04441999999995</v>
      </c>
      <c r="AC552" s="57">
        <v>618.04441999999995</v>
      </c>
      <c r="AD552" s="57">
        <v>618.04441999999995</v>
      </c>
      <c r="AE552" s="57">
        <v>618.04441999999995</v>
      </c>
      <c r="AF552" s="57">
        <v>618.04441999999995</v>
      </c>
      <c r="AG552" s="57">
        <v>618.04441999999995</v>
      </c>
      <c r="AH552" s="57">
        <v>618.04441999999995</v>
      </c>
      <c r="AI552" s="57">
        <v>618.04441999999995</v>
      </c>
      <c r="AJ552" s="57">
        <v>618.04441999999995</v>
      </c>
      <c r="AK552" s="57">
        <v>618.04441999999995</v>
      </c>
      <c r="AL552" s="57">
        <v>618.04441999999995</v>
      </c>
      <c r="AM552" s="57">
        <v>618.04441999999995</v>
      </c>
      <c r="AN552" s="57">
        <v>618.04441999999995</v>
      </c>
      <c r="AO552" s="57">
        <v>618.04441999999995</v>
      </c>
      <c r="AP552" s="57">
        <v>618.04441999999995</v>
      </c>
      <c r="AQ552" s="57">
        <v>618.04441999999995</v>
      </c>
      <c r="AR552" s="57">
        <v>618.04441999999995</v>
      </c>
      <c r="AS552" s="57">
        <v>618.04441999999995</v>
      </c>
      <c r="AT552" s="57">
        <v>618.04441999999995</v>
      </c>
    </row>
    <row r="553" spans="1:46" x14ac:dyDescent="0.25">
      <c r="A553" s="65">
        <v>2021</v>
      </c>
      <c r="B553" s="65">
        <v>12</v>
      </c>
      <c r="C553" s="75">
        <v>23</v>
      </c>
      <c r="D553" s="64">
        <v>24</v>
      </c>
      <c r="E553" s="5">
        <v>618.04441999999995</v>
      </c>
      <c r="F553" s="57">
        <v>618.04441999999995</v>
      </c>
      <c r="G553" s="57">
        <v>618.04441999999995</v>
      </c>
      <c r="H553" s="57">
        <v>618.04441999999995</v>
      </c>
      <c r="I553" s="57">
        <v>618.04441999999995</v>
      </c>
      <c r="J553" s="57">
        <v>618.04441999999995</v>
      </c>
      <c r="K553" s="57">
        <v>618.04441999999995</v>
      </c>
      <c r="L553" s="57">
        <v>618.04441999999995</v>
      </c>
      <c r="M553" s="57">
        <v>618.04441999999995</v>
      </c>
      <c r="N553" s="57">
        <v>618.04441999999995</v>
      </c>
      <c r="O553" s="57">
        <v>618.04441999999995</v>
      </c>
      <c r="P553" s="57">
        <v>618.04441999999995</v>
      </c>
      <c r="Q553" s="57">
        <v>618.04441999999995</v>
      </c>
      <c r="R553" s="57">
        <v>618.04441999999995</v>
      </c>
      <c r="S553" s="57">
        <v>618.04441999999995</v>
      </c>
      <c r="T553" s="57">
        <v>618.04441999999995</v>
      </c>
      <c r="U553" s="57">
        <v>618.04441999999995</v>
      </c>
      <c r="V553" s="57">
        <v>618.04441999999995</v>
      </c>
      <c r="W553" s="57">
        <v>618.04441999999995</v>
      </c>
      <c r="X553" s="57">
        <v>618.04441999999995</v>
      </c>
      <c r="Y553" s="57">
        <v>618.04441999999995</v>
      </c>
      <c r="Z553" s="57">
        <v>618.04441999999995</v>
      </c>
      <c r="AA553" s="57">
        <v>618.04441999999995</v>
      </c>
      <c r="AB553" s="57">
        <v>618.04441999999995</v>
      </c>
      <c r="AC553" s="57">
        <v>618.04441999999995</v>
      </c>
      <c r="AD553" s="57">
        <v>618.04441999999995</v>
      </c>
      <c r="AE553" s="57">
        <v>618.04441999999995</v>
      </c>
      <c r="AF553" s="57">
        <v>618.04441999999995</v>
      </c>
      <c r="AG553" s="57">
        <v>618.04441999999995</v>
      </c>
      <c r="AH553" s="57">
        <v>618.04441999999995</v>
      </c>
      <c r="AI553" s="57">
        <v>618.04441999999995</v>
      </c>
      <c r="AJ553" s="57">
        <v>618.04441999999995</v>
      </c>
      <c r="AK553" s="57">
        <v>618.04441999999995</v>
      </c>
      <c r="AL553" s="57">
        <v>618.04441999999995</v>
      </c>
      <c r="AM553" s="57">
        <v>618.04441999999995</v>
      </c>
      <c r="AN553" s="57">
        <v>618.04441999999995</v>
      </c>
      <c r="AO553" s="57">
        <v>618.04441999999995</v>
      </c>
      <c r="AP553" s="57">
        <v>618.04441999999995</v>
      </c>
      <c r="AQ553" s="57">
        <v>618.04441999999995</v>
      </c>
      <c r="AR553" s="57">
        <v>618.04441999999995</v>
      </c>
      <c r="AS553" s="57">
        <v>618.04441999999995</v>
      </c>
      <c r="AT553" s="57">
        <v>618.04441999999995</v>
      </c>
    </row>
    <row r="554" spans="1:46" x14ac:dyDescent="0.25">
      <c r="A554" s="65">
        <v>2021</v>
      </c>
      <c r="B554" s="65">
        <v>12</v>
      </c>
      <c r="C554" s="75">
        <v>24</v>
      </c>
      <c r="D554" s="64">
        <v>1</v>
      </c>
      <c r="E554" s="5">
        <v>618.04441999999995</v>
      </c>
      <c r="F554" s="57">
        <v>618.04441999999995</v>
      </c>
      <c r="G554" s="57">
        <v>618.04441999999995</v>
      </c>
      <c r="H554" s="57">
        <v>618.04441999999995</v>
      </c>
      <c r="I554" s="57">
        <v>618.04441999999995</v>
      </c>
      <c r="J554" s="57">
        <v>618.04441999999995</v>
      </c>
      <c r="K554" s="57">
        <v>618.04441999999995</v>
      </c>
      <c r="L554" s="57">
        <v>618.04441999999995</v>
      </c>
      <c r="M554" s="57">
        <v>618.04441999999995</v>
      </c>
      <c r="N554" s="57">
        <v>618.04441999999995</v>
      </c>
      <c r="O554" s="57">
        <v>618.04441999999995</v>
      </c>
      <c r="P554" s="57">
        <v>618.04441999999995</v>
      </c>
      <c r="Q554" s="57">
        <v>618.04441999999995</v>
      </c>
      <c r="R554" s="57">
        <v>618.04441999999995</v>
      </c>
      <c r="S554" s="57">
        <v>618.04441999999995</v>
      </c>
      <c r="T554" s="57">
        <v>618.04441999999995</v>
      </c>
      <c r="U554" s="57">
        <v>618.04441999999995</v>
      </c>
      <c r="V554" s="57">
        <v>618.04441999999995</v>
      </c>
      <c r="W554" s="57">
        <v>618.04441999999995</v>
      </c>
      <c r="X554" s="57">
        <v>618.04441999999995</v>
      </c>
      <c r="Y554" s="57">
        <v>618.04441999999995</v>
      </c>
      <c r="Z554" s="57">
        <v>618.04441999999995</v>
      </c>
      <c r="AA554" s="57">
        <v>618.04441999999995</v>
      </c>
      <c r="AB554" s="57">
        <v>618.04441999999995</v>
      </c>
      <c r="AC554" s="57">
        <v>618.04441999999995</v>
      </c>
      <c r="AD554" s="57">
        <v>618.04441999999995</v>
      </c>
      <c r="AE554" s="57">
        <v>618.04441999999995</v>
      </c>
      <c r="AF554" s="57">
        <v>618.04441999999995</v>
      </c>
      <c r="AG554" s="57">
        <v>618.04441999999995</v>
      </c>
      <c r="AH554" s="57">
        <v>618.04441999999995</v>
      </c>
      <c r="AI554" s="57">
        <v>618.04441999999995</v>
      </c>
      <c r="AJ554" s="57">
        <v>618.04441999999995</v>
      </c>
      <c r="AK554" s="57">
        <v>618.04441999999995</v>
      </c>
      <c r="AL554" s="57">
        <v>618.04441999999995</v>
      </c>
      <c r="AM554" s="57">
        <v>618.04441999999995</v>
      </c>
      <c r="AN554" s="57">
        <v>618.04441999999995</v>
      </c>
      <c r="AO554" s="57">
        <v>618.04441999999995</v>
      </c>
      <c r="AP554" s="57">
        <v>618.04441999999995</v>
      </c>
      <c r="AQ554" s="57">
        <v>618.04441999999995</v>
      </c>
      <c r="AR554" s="57">
        <v>618.04441999999995</v>
      </c>
      <c r="AS554" s="57">
        <v>618.04441999999995</v>
      </c>
      <c r="AT554" s="57">
        <v>618.04441999999995</v>
      </c>
    </row>
    <row r="555" spans="1:46" x14ac:dyDescent="0.25">
      <c r="A555" s="65">
        <v>2021</v>
      </c>
      <c r="B555" s="65">
        <v>12</v>
      </c>
      <c r="C555" s="75">
        <v>24</v>
      </c>
      <c r="D555" s="64">
        <v>2</v>
      </c>
      <c r="E555" s="5">
        <v>618.04441999999995</v>
      </c>
      <c r="F555" s="57">
        <v>618.04441999999995</v>
      </c>
      <c r="G555" s="57">
        <v>618.04441999999995</v>
      </c>
      <c r="H555" s="57">
        <v>618.04441999999995</v>
      </c>
      <c r="I555" s="57">
        <v>618.04441999999995</v>
      </c>
      <c r="J555" s="57">
        <v>618.04441999999995</v>
      </c>
      <c r="K555" s="57">
        <v>618.04441999999995</v>
      </c>
      <c r="L555" s="57">
        <v>618.04441999999995</v>
      </c>
      <c r="M555" s="57">
        <v>618.04441999999995</v>
      </c>
      <c r="N555" s="57">
        <v>618.04441999999995</v>
      </c>
      <c r="O555" s="57">
        <v>618.04441999999995</v>
      </c>
      <c r="P555" s="57">
        <v>618.04441999999995</v>
      </c>
      <c r="Q555" s="57">
        <v>618.04441999999995</v>
      </c>
      <c r="R555" s="57">
        <v>618.04441999999995</v>
      </c>
      <c r="S555" s="57">
        <v>618.04441999999995</v>
      </c>
      <c r="T555" s="57">
        <v>618.04441999999995</v>
      </c>
      <c r="U555" s="57">
        <v>618.04441999999995</v>
      </c>
      <c r="V555" s="57">
        <v>618.04441999999995</v>
      </c>
      <c r="W555" s="57">
        <v>618.04441999999995</v>
      </c>
      <c r="X555" s="57">
        <v>618.04441999999995</v>
      </c>
      <c r="Y555" s="57">
        <v>618.04441999999995</v>
      </c>
      <c r="Z555" s="57">
        <v>618.04441999999995</v>
      </c>
      <c r="AA555" s="57">
        <v>618.04441999999995</v>
      </c>
      <c r="AB555" s="57">
        <v>618.04441999999995</v>
      </c>
      <c r="AC555" s="57">
        <v>618.04441999999995</v>
      </c>
      <c r="AD555" s="57">
        <v>618.04441999999995</v>
      </c>
      <c r="AE555" s="57">
        <v>618.04441999999995</v>
      </c>
      <c r="AF555" s="57">
        <v>618.04441999999995</v>
      </c>
      <c r="AG555" s="57">
        <v>618.04441999999995</v>
      </c>
      <c r="AH555" s="57">
        <v>618.04441999999995</v>
      </c>
      <c r="AI555" s="57">
        <v>618.04441999999995</v>
      </c>
      <c r="AJ555" s="57">
        <v>618.04441999999995</v>
      </c>
      <c r="AK555" s="57">
        <v>618.04441999999995</v>
      </c>
      <c r="AL555" s="57">
        <v>618.04441999999995</v>
      </c>
      <c r="AM555" s="57">
        <v>618.04441999999995</v>
      </c>
      <c r="AN555" s="57">
        <v>618.04441999999995</v>
      </c>
      <c r="AO555" s="57">
        <v>618.04441999999995</v>
      </c>
      <c r="AP555" s="57">
        <v>618.04441999999995</v>
      </c>
      <c r="AQ555" s="57">
        <v>618.04441999999995</v>
      </c>
      <c r="AR555" s="57">
        <v>618.04441999999995</v>
      </c>
      <c r="AS555" s="57">
        <v>618.04441999999995</v>
      </c>
      <c r="AT555" s="57">
        <v>618.04441999999995</v>
      </c>
    </row>
    <row r="556" spans="1:46" x14ac:dyDescent="0.25">
      <c r="A556" s="65">
        <v>2021</v>
      </c>
      <c r="B556" s="65">
        <v>12</v>
      </c>
      <c r="C556" s="75">
        <v>24</v>
      </c>
      <c r="D556" s="64">
        <v>3</v>
      </c>
      <c r="E556" s="5">
        <v>618.04441999999995</v>
      </c>
      <c r="F556" s="57">
        <v>618.04441999999995</v>
      </c>
      <c r="G556" s="57">
        <v>618.04441999999995</v>
      </c>
      <c r="H556" s="57">
        <v>618.04441999999995</v>
      </c>
      <c r="I556" s="57">
        <v>618.04441999999995</v>
      </c>
      <c r="J556" s="57">
        <v>618.04441999999995</v>
      </c>
      <c r="K556" s="57">
        <v>618.04441999999995</v>
      </c>
      <c r="L556" s="57">
        <v>618.04441999999995</v>
      </c>
      <c r="M556" s="57">
        <v>618.04441999999995</v>
      </c>
      <c r="N556" s="57">
        <v>618.04441999999995</v>
      </c>
      <c r="O556" s="57">
        <v>618.04441999999995</v>
      </c>
      <c r="P556" s="57">
        <v>618.04441999999995</v>
      </c>
      <c r="Q556" s="57">
        <v>618.04441999999995</v>
      </c>
      <c r="R556" s="57">
        <v>618.04441999999995</v>
      </c>
      <c r="S556" s="57">
        <v>618.04441999999995</v>
      </c>
      <c r="T556" s="57">
        <v>618.04441999999995</v>
      </c>
      <c r="U556" s="57">
        <v>618.04441999999995</v>
      </c>
      <c r="V556" s="57">
        <v>618.04441999999995</v>
      </c>
      <c r="W556" s="57">
        <v>618.04441999999995</v>
      </c>
      <c r="X556" s="57">
        <v>618.04441999999995</v>
      </c>
      <c r="Y556" s="57">
        <v>618.04441999999995</v>
      </c>
      <c r="Z556" s="57">
        <v>618.04441999999995</v>
      </c>
      <c r="AA556" s="57">
        <v>618.04441999999995</v>
      </c>
      <c r="AB556" s="57">
        <v>618.04441999999995</v>
      </c>
      <c r="AC556" s="57">
        <v>618.04441999999995</v>
      </c>
      <c r="AD556" s="57">
        <v>618.04441999999995</v>
      </c>
      <c r="AE556" s="57">
        <v>618.04441999999995</v>
      </c>
      <c r="AF556" s="57">
        <v>618.04441999999995</v>
      </c>
      <c r="AG556" s="57">
        <v>618.04441999999995</v>
      </c>
      <c r="AH556" s="57">
        <v>618.04441999999995</v>
      </c>
      <c r="AI556" s="57">
        <v>618.04441999999995</v>
      </c>
      <c r="AJ556" s="57">
        <v>618.04441999999995</v>
      </c>
      <c r="AK556" s="57">
        <v>618.04441999999995</v>
      </c>
      <c r="AL556" s="57">
        <v>618.04441999999995</v>
      </c>
      <c r="AM556" s="57">
        <v>618.04441999999995</v>
      </c>
      <c r="AN556" s="57">
        <v>618.04441999999995</v>
      </c>
      <c r="AO556" s="57">
        <v>618.04441999999995</v>
      </c>
      <c r="AP556" s="57">
        <v>618.04441999999995</v>
      </c>
      <c r="AQ556" s="57">
        <v>618.04441999999995</v>
      </c>
      <c r="AR556" s="57">
        <v>618.04441999999995</v>
      </c>
      <c r="AS556" s="57">
        <v>618.04441999999995</v>
      </c>
      <c r="AT556" s="57">
        <v>618.04441999999995</v>
      </c>
    </row>
    <row r="557" spans="1:46" x14ac:dyDescent="0.25">
      <c r="A557" s="65">
        <v>2021</v>
      </c>
      <c r="B557" s="65">
        <v>12</v>
      </c>
      <c r="C557" s="75">
        <v>24</v>
      </c>
      <c r="D557" s="64">
        <v>4</v>
      </c>
      <c r="E557" s="5">
        <v>618.04441999999995</v>
      </c>
      <c r="F557" s="57">
        <v>618.04441999999995</v>
      </c>
      <c r="G557" s="57">
        <v>618.04441999999995</v>
      </c>
      <c r="H557" s="57">
        <v>618.04441999999995</v>
      </c>
      <c r="I557" s="57">
        <v>618.04441999999995</v>
      </c>
      <c r="J557" s="57">
        <v>618.04441999999995</v>
      </c>
      <c r="K557" s="57">
        <v>618.04441999999995</v>
      </c>
      <c r="L557" s="57">
        <v>618.04441999999995</v>
      </c>
      <c r="M557" s="57">
        <v>618.04441999999995</v>
      </c>
      <c r="N557" s="57">
        <v>618.04441999999995</v>
      </c>
      <c r="O557" s="57">
        <v>618.04441999999995</v>
      </c>
      <c r="P557" s="57">
        <v>618.04441999999995</v>
      </c>
      <c r="Q557" s="57">
        <v>618.04441999999995</v>
      </c>
      <c r="R557" s="57">
        <v>618.04441999999995</v>
      </c>
      <c r="S557" s="57">
        <v>618.04441999999995</v>
      </c>
      <c r="T557" s="57">
        <v>618.04441999999995</v>
      </c>
      <c r="U557" s="57">
        <v>618.04441999999995</v>
      </c>
      <c r="V557" s="57">
        <v>618.04441999999995</v>
      </c>
      <c r="W557" s="57">
        <v>618.04441999999995</v>
      </c>
      <c r="X557" s="57">
        <v>618.04441999999995</v>
      </c>
      <c r="Y557" s="57">
        <v>618.04441999999995</v>
      </c>
      <c r="Z557" s="57">
        <v>618.04441999999995</v>
      </c>
      <c r="AA557" s="57">
        <v>618.04441999999995</v>
      </c>
      <c r="AB557" s="57">
        <v>618.04441999999995</v>
      </c>
      <c r="AC557" s="57">
        <v>618.04441999999995</v>
      </c>
      <c r="AD557" s="57">
        <v>618.04441999999995</v>
      </c>
      <c r="AE557" s="57">
        <v>618.04441999999995</v>
      </c>
      <c r="AF557" s="57">
        <v>618.04441999999995</v>
      </c>
      <c r="AG557" s="57">
        <v>618.04441999999995</v>
      </c>
      <c r="AH557" s="57">
        <v>618.04441999999995</v>
      </c>
      <c r="AI557" s="57">
        <v>618.04441999999995</v>
      </c>
      <c r="AJ557" s="57">
        <v>618.04441999999995</v>
      </c>
      <c r="AK557" s="57">
        <v>618.04441999999995</v>
      </c>
      <c r="AL557" s="57">
        <v>618.04441999999995</v>
      </c>
      <c r="AM557" s="57">
        <v>618.04441999999995</v>
      </c>
      <c r="AN557" s="57">
        <v>618.04441999999995</v>
      </c>
      <c r="AO557" s="57">
        <v>618.04441999999995</v>
      </c>
      <c r="AP557" s="57">
        <v>618.04441999999995</v>
      </c>
      <c r="AQ557" s="57">
        <v>618.04441999999995</v>
      </c>
      <c r="AR557" s="57">
        <v>618.04441999999995</v>
      </c>
      <c r="AS557" s="57">
        <v>618.04441999999995</v>
      </c>
      <c r="AT557" s="57">
        <v>618.04441999999995</v>
      </c>
    </row>
    <row r="558" spans="1:46" x14ac:dyDescent="0.25">
      <c r="A558" s="65">
        <v>2021</v>
      </c>
      <c r="B558" s="65">
        <v>12</v>
      </c>
      <c r="C558" s="75">
        <v>24</v>
      </c>
      <c r="D558" s="64">
        <v>5</v>
      </c>
      <c r="E558" s="5">
        <v>618.04441999999995</v>
      </c>
      <c r="F558" s="57">
        <v>618.04441999999995</v>
      </c>
      <c r="G558" s="57">
        <v>618.04441999999995</v>
      </c>
      <c r="H558" s="57">
        <v>618.04441999999995</v>
      </c>
      <c r="I558" s="57">
        <v>618.04441999999995</v>
      </c>
      <c r="J558" s="57">
        <v>618.04441999999995</v>
      </c>
      <c r="K558" s="57">
        <v>618.04441999999995</v>
      </c>
      <c r="L558" s="57">
        <v>618.04441999999995</v>
      </c>
      <c r="M558" s="57">
        <v>618.04441999999995</v>
      </c>
      <c r="N558" s="57">
        <v>618.04441999999995</v>
      </c>
      <c r="O558" s="57">
        <v>618.04441999999995</v>
      </c>
      <c r="P558" s="57">
        <v>618.04441999999995</v>
      </c>
      <c r="Q558" s="57">
        <v>618.04441999999995</v>
      </c>
      <c r="R558" s="57">
        <v>618.04441999999995</v>
      </c>
      <c r="S558" s="57">
        <v>618.04441999999995</v>
      </c>
      <c r="T558" s="57">
        <v>618.04441999999995</v>
      </c>
      <c r="U558" s="57">
        <v>618.04441999999995</v>
      </c>
      <c r="V558" s="57">
        <v>618.04441999999995</v>
      </c>
      <c r="W558" s="57">
        <v>618.04441999999995</v>
      </c>
      <c r="X558" s="57">
        <v>618.04441999999995</v>
      </c>
      <c r="Y558" s="57">
        <v>618.04441999999995</v>
      </c>
      <c r="Z558" s="57">
        <v>618.04441999999995</v>
      </c>
      <c r="AA558" s="57">
        <v>618.04441999999995</v>
      </c>
      <c r="AB558" s="57">
        <v>618.04441999999995</v>
      </c>
      <c r="AC558" s="57">
        <v>618.04441999999995</v>
      </c>
      <c r="AD558" s="57">
        <v>618.04441999999995</v>
      </c>
      <c r="AE558" s="57">
        <v>618.04441999999995</v>
      </c>
      <c r="AF558" s="57">
        <v>618.04441999999995</v>
      </c>
      <c r="AG558" s="57">
        <v>618.04441999999995</v>
      </c>
      <c r="AH558" s="57">
        <v>618.04441999999995</v>
      </c>
      <c r="AI558" s="57">
        <v>618.04441999999995</v>
      </c>
      <c r="AJ558" s="57">
        <v>618.04441999999995</v>
      </c>
      <c r="AK558" s="57">
        <v>618.04441999999995</v>
      </c>
      <c r="AL558" s="57">
        <v>618.04441999999995</v>
      </c>
      <c r="AM558" s="57">
        <v>618.04441999999995</v>
      </c>
      <c r="AN558" s="57">
        <v>618.04441999999995</v>
      </c>
      <c r="AO558" s="57">
        <v>618.04441999999995</v>
      </c>
      <c r="AP558" s="57">
        <v>618.04441999999995</v>
      </c>
      <c r="AQ558" s="57">
        <v>618.04441999999995</v>
      </c>
      <c r="AR558" s="57">
        <v>618.04441999999995</v>
      </c>
      <c r="AS558" s="57">
        <v>618.04441999999995</v>
      </c>
      <c r="AT558" s="57">
        <v>618.04441999999995</v>
      </c>
    </row>
    <row r="559" spans="1:46" x14ac:dyDescent="0.25">
      <c r="A559" s="65">
        <v>2021</v>
      </c>
      <c r="B559" s="65">
        <v>12</v>
      </c>
      <c r="C559" s="75">
        <v>24</v>
      </c>
      <c r="D559" s="64">
        <v>6</v>
      </c>
      <c r="E559" s="5">
        <v>618.04441999999995</v>
      </c>
      <c r="F559" s="57">
        <v>618.04441999999995</v>
      </c>
      <c r="G559" s="57">
        <v>618.04441999999995</v>
      </c>
      <c r="H559" s="57">
        <v>618.04441999999995</v>
      </c>
      <c r="I559" s="57">
        <v>618.04441999999995</v>
      </c>
      <c r="J559" s="57">
        <v>618.04441999999995</v>
      </c>
      <c r="K559" s="57">
        <v>618.04441999999995</v>
      </c>
      <c r="L559" s="57">
        <v>618.04441999999995</v>
      </c>
      <c r="M559" s="57">
        <v>618.04441999999995</v>
      </c>
      <c r="N559" s="57">
        <v>618.04441999999995</v>
      </c>
      <c r="O559" s="57">
        <v>618.04441999999995</v>
      </c>
      <c r="P559" s="57">
        <v>618.04441999999995</v>
      </c>
      <c r="Q559" s="57">
        <v>618.04441999999995</v>
      </c>
      <c r="R559" s="57">
        <v>618.04441999999995</v>
      </c>
      <c r="S559" s="57">
        <v>618.04441999999995</v>
      </c>
      <c r="T559" s="57">
        <v>618.04441999999995</v>
      </c>
      <c r="U559" s="57">
        <v>618.04441999999995</v>
      </c>
      <c r="V559" s="57">
        <v>618.04441999999995</v>
      </c>
      <c r="W559" s="57">
        <v>618.04441999999995</v>
      </c>
      <c r="X559" s="57">
        <v>618.04441999999995</v>
      </c>
      <c r="Y559" s="57">
        <v>618.04441999999995</v>
      </c>
      <c r="Z559" s="57">
        <v>618.04441999999995</v>
      </c>
      <c r="AA559" s="57">
        <v>618.04441999999995</v>
      </c>
      <c r="AB559" s="57">
        <v>618.04441999999995</v>
      </c>
      <c r="AC559" s="57">
        <v>618.04441999999995</v>
      </c>
      <c r="AD559" s="57">
        <v>618.04441999999995</v>
      </c>
      <c r="AE559" s="57">
        <v>618.04441999999995</v>
      </c>
      <c r="AF559" s="57">
        <v>618.04441999999995</v>
      </c>
      <c r="AG559" s="57">
        <v>618.04441999999995</v>
      </c>
      <c r="AH559" s="57">
        <v>618.04441999999995</v>
      </c>
      <c r="AI559" s="57">
        <v>618.04441999999995</v>
      </c>
      <c r="AJ559" s="57">
        <v>618.04441999999995</v>
      </c>
      <c r="AK559" s="57">
        <v>618.04441999999995</v>
      </c>
      <c r="AL559" s="57">
        <v>618.04441999999995</v>
      </c>
      <c r="AM559" s="57">
        <v>618.04441999999995</v>
      </c>
      <c r="AN559" s="57">
        <v>618.04441999999995</v>
      </c>
      <c r="AO559" s="57">
        <v>618.04441999999995</v>
      </c>
      <c r="AP559" s="57">
        <v>618.04441999999995</v>
      </c>
      <c r="AQ559" s="57">
        <v>618.04441999999995</v>
      </c>
      <c r="AR559" s="57">
        <v>618.04441999999995</v>
      </c>
      <c r="AS559" s="57">
        <v>618.04441999999995</v>
      </c>
      <c r="AT559" s="57">
        <v>618.04441999999995</v>
      </c>
    </row>
    <row r="560" spans="1:46" x14ac:dyDescent="0.25">
      <c r="A560" s="65">
        <v>2021</v>
      </c>
      <c r="B560" s="65">
        <v>12</v>
      </c>
      <c r="C560" s="75">
        <v>24</v>
      </c>
      <c r="D560" s="64">
        <v>7</v>
      </c>
      <c r="E560" s="5">
        <v>618.04441999999995</v>
      </c>
      <c r="F560" s="57">
        <v>618.04441999999995</v>
      </c>
      <c r="G560" s="57">
        <v>618.04441999999995</v>
      </c>
      <c r="H560" s="57">
        <v>618.04441999999995</v>
      </c>
      <c r="I560" s="57">
        <v>618.04441999999995</v>
      </c>
      <c r="J560" s="57">
        <v>618.04441999999995</v>
      </c>
      <c r="K560" s="57">
        <v>618.04441999999995</v>
      </c>
      <c r="L560" s="57">
        <v>618.04441999999995</v>
      </c>
      <c r="M560" s="57">
        <v>618.04441999999995</v>
      </c>
      <c r="N560" s="57">
        <v>618.04441999999995</v>
      </c>
      <c r="O560" s="57">
        <v>618.04441999999995</v>
      </c>
      <c r="P560" s="57">
        <v>618.04441999999995</v>
      </c>
      <c r="Q560" s="57">
        <v>618.04441999999995</v>
      </c>
      <c r="R560" s="57">
        <v>618.04441999999995</v>
      </c>
      <c r="S560" s="57">
        <v>618.04441999999995</v>
      </c>
      <c r="T560" s="57">
        <v>618.04441999999995</v>
      </c>
      <c r="U560" s="57">
        <v>618.04441999999995</v>
      </c>
      <c r="V560" s="57">
        <v>618.04441999999995</v>
      </c>
      <c r="W560" s="57">
        <v>618.04441999999995</v>
      </c>
      <c r="X560" s="57">
        <v>618.04441999999995</v>
      </c>
      <c r="Y560" s="57">
        <v>618.04441999999995</v>
      </c>
      <c r="Z560" s="57">
        <v>618.04441999999995</v>
      </c>
      <c r="AA560" s="57">
        <v>618.04441999999995</v>
      </c>
      <c r="AB560" s="57">
        <v>618.04441999999995</v>
      </c>
      <c r="AC560" s="57">
        <v>618.04441999999995</v>
      </c>
      <c r="AD560" s="57">
        <v>618.04441999999995</v>
      </c>
      <c r="AE560" s="57">
        <v>618.04441999999995</v>
      </c>
      <c r="AF560" s="57">
        <v>618.04441999999995</v>
      </c>
      <c r="AG560" s="57">
        <v>618.04441999999995</v>
      </c>
      <c r="AH560" s="57">
        <v>618.04441999999995</v>
      </c>
      <c r="AI560" s="57">
        <v>618.04441999999995</v>
      </c>
      <c r="AJ560" s="57">
        <v>618.04441999999995</v>
      </c>
      <c r="AK560" s="57">
        <v>618.04441999999995</v>
      </c>
      <c r="AL560" s="57">
        <v>618.04441999999995</v>
      </c>
      <c r="AM560" s="57">
        <v>618.04441999999995</v>
      </c>
      <c r="AN560" s="57">
        <v>618.04441999999995</v>
      </c>
      <c r="AO560" s="57">
        <v>618.04441999999995</v>
      </c>
      <c r="AP560" s="57">
        <v>618.04441999999995</v>
      </c>
      <c r="AQ560" s="57">
        <v>618.04441999999995</v>
      </c>
      <c r="AR560" s="57">
        <v>618.04441999999995</v>
      </c>
      <c r="AS560" s="57">
        <v>618.04441999999995</v>
      </c>
      <c r="AT560" s="57">
        <v>618.04441999999995</v>
      </c>
    </row>
    <row r="561" spans="1:46" x14ac:dyDescent="0.25">
      <c r="A561" s="65">
        <v>2021</v>
      </c>
      <c r="B561" s="65">
        <v>12</v>
      </c>
      <c r="C561" s="75">
        <v>24</v>
      </c>
      <c r="D561" s="64">
        <v>8</v>
      </c>
      <c r="E561" s="5">
        <v>618.04441999999995</v>
      </c>
      <c r="F561" s="57">
        <v>618.04441999999995</v>
      </c>
      <c r="G561" s="57">
        <v>618.04441999999995</v>
      </c>
      <c r="H561" s="57">
        <v>618.04441999999995</v>
      </c>
      <c r="I561" s="57">
        <v>618.04441999999995</v>
      </c>
      <c r="J561" s="57">
        <v>618.04441999999995</v>
      </c>
      <c r="K561" s="57">
        <v>618.04441999999995</v>
      </c>
      <c r="L561" s="57">
        <v>618.04441999999995</v>
      </c>
      <c r="M561" s="57">
        <v>618.04441999999995</v>
      </c>
      <c r="N561" s="57">
        <v>618.04441999999995</v>
      </c>
      <c r="O561" s="57">
        <v>618.04441999999995</v>
      </c>
      <c r="P561" s="57">
        <v>618.04441999999995</v>
      </c>
      <c r="Q561" s="57">
        <v>618.04441999999995</v>
      </c>
      <c r="R561" s="57">
        <v>618.04441999999995</v>
      </c>
      <c r="S561" s="57">
        <v>618.04441999999995</v>
      </c>
      <c r="T561" s="57">
        <v>618.04441999999995</v>
      </c>
      <c r="U561" s="57">
        <v>618.04441999999995</v>
      </c>
      <c r="V561" s="57">
        <v>618.04441999999995</v>
      </c>
      <c r="W561" s="57">
        <v>618.04441999999995</v>
      </c>
      <c r="X561" s="57">
        <v>618.04441999999995</v>
      </c>
      <c r="Y561" s="57">
        <v>618.04441999999995</v>
      </c>
      <c r="Z561" s="57">
        <v>618.04441999999995</v>
      </c>
      <c r="AA561" s="57">
        <v>618.04441999999995</v>
      </c>
      <c r="AB561" s="57">
        <v>618.04441999999995</v>
      </c>
      <c r="AC561" s="57">
        <v>618.04441999999995</v>
      </c>
      <c r="AD561" s="57">
        <v>618.04441999999995</v>
      </c>
      <c r="AE561" s="57">
        <v>618.04441999999995</v>
      </c>
      <c r="AF561" s="57">
        <v>618.04441999999995</v>
      </c>
      <c r="AG561" s="57">
        <v>618.04441999999995</v>
      </c>
      <c r="AH561" s="57">
        <v>618.04441999999995</v>
      </c>
      <c r="AI561" s="57">
        <v>618.04441999999995</v>
      </c>
      <c r="AJ561" s="57">
        <v>618.04441999999995</v>
      </c>
      <c r="AK561" s="57">
        <v>618.04441999999995</v>
      </c>
      <c r="AL561" s="57">
        <v>618.04441999999995</v>
      </c>
      <c r="AM561" s="57">
        <v>618.04441999999995</v>
      </c>
      <c r="AN561" s="57">
        <v>618.04441999999995</v>
      </c>
      <c r="AO561" s="57">
        <v>618.04441999999995</v>
      </c>
      <c r="AP561" s="57">
        <v>618.04441999999995</v>
      </c>
      <c r="AQ561" s="57">
        <v>618.04441999999995</v>
      </c>
      <c r="AR561" s="57">
        <v>618.04441999999995</v>
      </c>
      <c r="AS561" s="57">
        <v>618.04441999999995</v>
      </c>
      <c r="AT561" s="57">
        <v>618.04441999999995</v>
      </c>
    </row>
    <row r="562" spans="1:46" x14ac:dyDescent="0.25">
      <c r="A562" s="65">
        <v>2021</v>
      </c>
      <c r="B562" s="65">
        <v>12</v>
      </c>
      <c r="C562" s="75">
        <v>24</v>
      </c>
      <c r="D562" s="64">
        <v>9</v>
      </c>
      <c r="E562" s="5">
        <v>618.04441999999995</v>
      </c>
      <c r="F562" s="57">
        <v>618.04441999999995</v>
      </c>
      <c r="G562" s="57">
        <v>618.04441999999995</v>
      </c>
      <c r="H562" s="57">
        <v>618.04441999999995</v>
      </c>
      <c r="I562" s="57">
        <v>618.04441999999995</v>
      </c>
      <c r="J562" s="57">
        <v>618.04441999999995</v>
      </c>
      <c r="K562" s="57">
        <v>618.04441999999995</v>
      </c>
      <c r="L562" s="57">
        <v>618.04441999999995</v>
      </c>
      <c r="M562" s="57">
        <v>618.04441999999995</v>
      </c>
      <c r="N562" s="57">
        <v>618.04441999999995</v>
      </c>
      <c r="O562" s="57">
        <v>618.04441999999995</v>
      </c>
      <c r="P562" s="57">
        <v>618.04441999999995</v>
      </c>
      <c r="Q562" s="57">
        <v>618.04441999999995</v>
      </c>
      <c r="R562" s="57">
        <v>618.04441999999995</v>
      </c>
      <c r="S562" s="57">
        <v>618.04441999999995</v>
      </c>
      <c r="T562" s="57">
        <v>618.04441999999995</v>
      </c>
      <c r="U562" s="57">
        <v>618.04441999999995</v>
      </c>
      <c r="V562" s="57">
        <v>618.04441999999995</v>
      </c>
      <c r="W562" s="57">
        <v>618.04441999999995</v>
      </c>
      <c r="X562" s="57">
        <v>618.04441999999995</v>
      </c>
      <c r="Y562" s="57">
        <v>618.04441999999995</v>
      </c>
      <c r="Z562" s="57">
        <v>618.04441999999995</v>
      </c>
      <c r="AA562" s="57">
        <v>618.04441999999995</v>
      </c>
      <c r="AB562" s="57">
        <v>618.04441999999995</v>
      </c>
      <c r="AC562" s="57">
        <v>618.04441999999995</v>
      </c>
      <c r="AD562" s="57">
        <v>618.04441999999995</v>
      </c>
      <c r="AE562" s="57">
        <v>618.04441999999995</v>
      </c>
      <c r="AF562" s="57">
        <v>618.04441999999995</v>
      </c>
      <c r="AG562" s="57">
        <v>618.04441999999995</v>
      </c>
      <c r="AH562" s="57">
        <v>618.04441999999995</v>
      </c>
      <c r="AI562" s="57">
        <v>618.04441999999995</v>
      </c>
      <c r="AJ562" s="57">
        <v>618.04441999999995</v>
      </c>
      <c r="AK562" s="57">
        <v>618.04441999999995</v>
      </c>
      <c r="AL562" s="57">
        <v>618.04441999999995</v>
      </c>
      <c r="AM562" s="57">
        <v>618.04441999999995</v>
      </c>
      <c r="AN562" s="57">
        <v>618.04441999999995</v>
      </c>
      <c r="AO562" s="57">
        <v>618.04441999999995</v>
      </c>
      <c r="AP562" s="57">
        <v>618.04441999999995</v>
      </c>
      <c r="AQ562" s="57">
        <v>618.04441999999995</v>
      </c>
      <c r="AR562" s="57">
        <v>618.04441999999995</v>
      </c>
      <c r="AS562" s="57">
        <v>618.04441999999995</v>
      </c>
      <c r="AT562" s="57">
        <v>618.04441999999995</v>
      </c>
    </row>
    <row r="563" spans="1:46" x14ac:dyDescent="0.25">
      <c r="A563" s="65">
        <v>2021</v>
      </c>
      <c r="B563" s="65">
        <v>12</v>
      </c>
      <c r="C563" s="75">
        <v>24</v>
      </c>
      <c r="D563" s="64">
        <v>10</v>
      </c>
      <c r="E563" s="5">
        <v>618.04441999999995</v>
      </c>
      <c r="F563" s="57">
        <v>618.04441999999995</v>
      </c>
      <c r="G563" s="57">
        <v>618.04441999999995</v>
      </c>
      <c r="H563" s="57">
        <v>618.04441999999995</v>
      </c>
      <c r="I563" s="57">
        <v>618.04441999999995</v>
      </c>
      <c r="J563" s="57">
        <v>618.04441999999995</v>
      </c>
      <c r="K563" s="57">
        <v>618.04441999999995</v>
      </c>
      <c r="L563" s="57">
        <v>618.04441999999995</v>
      </c>
      <c r="M563" s="57">
        <v>618.04441999999995</v>
      </c>
      <c r="N563" s="57">
        <v>618.04441999999995</v>
      </c>
      <c r="O563" s="57">
        <v>618.04441999999995</v>
      </c>
      <c r="P563" s="57">
        <v>618.04441999999995</v>
      </c>
      <c r="Q563" s="57">
        <v>618.04441999999995</v>
      </c>
      <c r="R563" s="57">
        <v>618.04441999999995</v>
      </c>
      <c r="S563" s="57">
        <v>618.04441999999995</v>
      </c>
      <c r="T563" s="57">
        <v>618.04441999999995</v>
      </c>
      <c r="U563" s="57">
        <v>618.04441999999995</v>
      </c>
      <c r="V563" s="57">
        <v>618.04441999999995</v>
      </c>
      <c r="W563" s="57">
        <v>618.04441999999995</v>
      </c>
      <c r="X563" s="57">
        <v>618.04441999999995</v>
      </c>
      <c r="Y563" s="57">
        <v>618.04441999999995</v>
      </c>
      <c r="Z563" s="57">
        <v>618.04441999999995</v>
      </c>
      <c r="AA563" s="57">
        <v>618.04441999999995</v>
      </c>
      <c r="AB563" s="57">
        <v>618.04441999999995</v>
      </c>
      <c r="AC563" s="57">
        <v>618.04441999999995</v>
      </c>
      <c r="AD563" s="57">
        <v>618.04441999999995</v>
      </c>
      <c r="AE563" s="57">
        <v>618.04441999999995</v>
      </c>
      <c r="AF563" s="57">
        <v>618.04441999999995</v>
      </c>
      <c r="AG563" s="57">
        <v>618.04441999999995</v>
      </c>
      <c r="AH563" s="57">
        <v>618.04441999999995</v>
      </c>
      <c r="AI563" s="57">
        <v>618.04441999999995</v>
      </c>
      <c r="AJ563" s="57">
        <v>618.04441999999995</v>
      </c>
      <c r="AK563" s="57">
        <v>618.04441999999995</v>
      </c>
      <c r="AL563" s="57">
        <v>618.04441999999995</v>
      </c>
      <c r="AM563" s="57">
        <v>618.04441999999995</v>
      </c>
      <c r="AN563" s="57">
        <v>618.04441999999995</v>
      </c>
      <c r="AO563" s="57">
        <v>618.04441999999995</v>
      </c>
      <c r="AP563" s="57">
        <v>618.04441999999995</v>
      </c>
      <c r="AQ563" s="57">
        <v>618.04441999999995</v>
      </c>
      <c r="AR563" s="57">
        <v>618.04441999999995</v>
      </c>
      <c r="AS563" s="57">
        <v>618.04441999999995</v>
      </c>
      <c r="AT563" s="57">
        <v>618.04441999999995</v>
      </c>
    </row>
    <row r="564" spans="1:46" x14ac:dyDescent="0.25">
      <c r="A564" s="65">
        <v>2021</v>
      </c>
      <c r="B564" s="65">
        <v>12</v>
      </c>
      <c r="C564" s="75">
        <v>24</v>
      </c>
      <c r="D564" s="64">
        <v>11</v>
      </c>
      <c r="E564" s="5">
        <v>618.04441999999995</v>
      </c>
      <c r="F564" s="57">
        <v>618.04441999999995</v>
      </c>
      <c r="G564" s="57">
        <v>618.04441999999995</v>
      </c>
      <c r="H564" s="57">
        <v>618.04441999999995</v>
      </c>
      <c r="I564" s="57">
        <v>618.04441999999995</v>
      </c>
      <c r="J564" s="57">
        <v>618.04441999999995</v>
      </c>
      <c r="K564" s="57">
        <v>618.04441999999995</v>
      </c>
      <c r="L564" s="57">
        <v>618.04441999999995</v>
      </c>
      <c r="M564" s="57">
        <v>618.04441999999995</v>
      </c>
      <c r="N564" s="57">
        <v>618.04441999999995</v>
      </c>
      <c r="O564" s="57">
        <v>618.04441999999995</v>
      </c>
      <c r="P564" s="57">
        <v>618.04441999999995</v>
      </c>
      <c r="Q564" s="57">
        <v>618.04441999999995</v>
      </c>
      <c r="R564" s="57">
        <v>618.04441999999995</v>
      </c>
      <c r="S564" s="57">
        <v>618.04441999999995</v>
      </c>
      <c r="T564" s="57">
        <v>618.04441999999995</v>
      </c>
      <c r="U564" s="57">
        <v>618.04441999999995</v>
      </c>
      <c r="V564" s="57">
        <v>618.04441999999995</v>
      </c>
      <c r="W564" s="57">
        <v>618.04441999999995</v>
      </c>
      <c r="X564" s="57">
        <v>618.04441999999995</v>
      </c>
      <c r="Y564" s="57">
        <v>618.04441999999995</v>
      </c>
      <c r="Z564" s="57">
        <v>618.04441999999995</v>
      </c>
      <c r="AA564" s="57">
        <v>618.04441999999995</v>
      </c>
      <c r="AB564" s="57">
        <v>618.04441999999995</v>
      </c>
      <c r="AC564" s="57">
        <v>618.04441999999995</v>
      </c>
      <c r="AD564" s="57">
        <v>618.04441999999995</v>
      </c>
      <c r="AE564" s="57">
        <v>618.04441999999995</v>
      </c>
      <c r="AF564" s="57">
        <v>618.04441999999995</v>
      </c>
      <c r="AG564" s="57">
        <v>618.04441999999995</v>
      </c>
      <c r="AH564" s="57">
        <v>618.04441999999995</v>
      </c>
      <c r="AI564" s="57">
        <v>618.04441999999995</v>
      </c>
      <c r="AJ564" s="57">
        <v>618.04441999999995</v>
      </c>
      <c r="AK564" s="57">
        <v>618.04441999999995</v>
      </c>
      <c r="AL564" s="57">
        <v>618.04441999999995</v>
      </c>
      <c r="AM564" s="57">
        <v>618.04441999999995</v>
      </c>
      <c r="AN564" s="57">
        <v>618.04441999999995</v>
      </c>
      <c r="AO564" s="57">
        <v>618.04441999999995</v>
      </c>
      <c r="AP564" s="57">
        <v>618.04441999999995</v>
      </c>
      <c r="AQ564" s="57">
        <v>618.04441999999995</v>
      </c>
      <c r="AR564" s="57">
        <v>618.04441999999995</v>
      </c>
      <c r="AS564" s="57">
        <v>618.04441999999995</v>
      </c>
      <c r="AT564" s="57">
        <v>618.04441999999995</v>
      </c>
    </row>
    <row r="565" spans="1:46" x14ac:dyDescent="0.25">
      <c r="A565" s="65">
        <v>2021</v>
      </c>
      <c r="B565" s="65">
        <v>12</v>
      </c>
      <c r="C565" s="75">
        <v>24</v>
      </c>
      <c r="D565" s="64">
        <v>12</v>
      </c>
      <c r="E565" s="5">
        <v>618.04441999999995</v>
      </c>
      <c r="F565" s="57">
        <v>618.04441999999995</v>
      </c>
      <c r="G565" s="57">
        <v>618.04441999999995</v>
      </c>
      <c r="H565" s="57">
        <v>618.04441999999995</v>
      </c>
      <c r="I565" s="57">
        <v>618.04441999999995</v>
      </c>
      <c r="J565" s="57">
        <v>618.04441999999995</v>
      </c>
      <c r="K565" s="57">
        <v>618.04441999999995</v>
      </c>
      <c r="L565" s="57">
        <v>618.04441999999995</v>
      </c>
      <c r="M565" s="57">
        <v>618.04441999999995</v>
      </c>
      <c r="N565" s="57">
        <v>618.04441999999995</v>
      </c>
      <c r="O565" s="57">
        <v>618.04441999999995</v>
      </c>
      <c r="P565" s="57">
        <v>618.04441999999995</v>
      </c>
      <c r="Q565" s="57">
        <v>618.04441999999995</v>
      </c>
      <c r="R565" s="57">
        <v>618.04441999999995</v>
      </c>
      <c r="S565" s="57">
        <v>618.04441999999995</v>
      </c>
      <c r="T565" s="57">
        <v>618.04441999999995</v>
      </c>
      <c r="U565" s="57">
        <v>618.04441999999995</v>
      </c>
      <c r="V565" s="57">
        <v>618.04441999999995</v>
      </c>
      <c r="W565" s="57">
        <v>618.04441999999995</v>
      </c>
      <c r="X565" s="57">
        <v>618.04441999999995</v>
      </c>
      <c r="Y565" s="57">
        <v>618.04441999999995</v>
      </c>
      <c r="Z565" s="57">
        <v>618.04441999999995</v>
      </c>
      <c r="AA565" s="57">
        <v>618.04441999999995</v>
      </c>
      <c r="AB565" s="57">
        <v>618.04441999999995</v>
      </c>
      <c r="AC565" s="57">
        <v>618.04441999999995</v>
      </c>
      <c r="AD565" s="57">
        <v>618.04441999999995</v>
      </c>
      <c r="AE565" s="57">
        <v>618.04441999999995</v>
      </c>
      <c r="AF565" s="57">
        <v>618.04441999999995</v>
      </c>
      <c r="AG565" s="57">
        <v>618.04441999999995</v>
      </c>
      <c r="AH565" s="57">
        <v>618.04441999999995</v>
      </c>
      <c r="AI565" s="57">
        <v>618.04441999999995</v>
      </c>
      <c r="AJ565" s="57">
        <v>618.04441999999995</v>
      </c>
      <c r="AK565" s="57">
        <v>618.04441999999995</v>
      </c>
      <c r="AL565" s="57">
        <v>618.04441999999995</v>
      </c>
      <c r="AM565" s="57">
        <v>618.04441999999995</v>
      </c>
      <c r="AN565" s="57">
        <v>618.04441999999995</v>
      </c>
      <c r="AO565" s="57">
        <v>618.04441999999995</v>
      </c>
      <c r="AP565" s="57">
        <v>618.04441999999995</v>
      </c>
      <c r="AQ565" s="57">
        <v>618.04441999999995</v>
      </c>
      <c r="AR565" s="57">
        <v>618.04441999999995</v>
      </c>
      <c r="AS565" s="57">
        <v>618.04441999999995</v>
      </c>
      <c r="AT565" s="57">
        <v>618.04441999999995</v>
      </c>
    </row>
    <row r="566" spans="1:46" x14ac:dyDescent="0.25">
      <c r="A566" s="65">
        <v>2021</v>
      </c>
      <c r="B566" s="65">
        <v>12</v>
      </c>
      <c r="C566" s="75">
        <v>24</v>
      </c>
      <c r="D566" s="64">
        <v>13</v>
      </c>
      <c r="E566" s="5">
        <v>618.04441999999995</v>
      </c>
      <c r="F566" s="57">
        <v>618.04441999999995</v>
      </c>
      <c r="G566" s="57">
        <v>618.04441999999995</v>
      </c>
      <c r="H566" s="57">
        <v>618.04441999999995</v>
      </c>
      <c r="I566" s="57">
        <v>618.04441999999995</v>
      </c>
      <c r="J566" s="57">
        <v>618.04441999999995</v>
      </c>
      <c r="K566" s="57">
        <v>618.04441999999995</v>
      </c>
      <c r="L566" s="57">
        <v>618.04441999999995</v>
      </c>
      <c r="M566" s="57">
        <v>618.04441999999995</v>
      </c>
      <c r="N566" s="57">
        <v>618.04441999999995</v>
      </c>
      <c r="O566" s="57">
        <v>618.04441999999995</v>
      </c>
      <c r="P566" s="57">
        <v>618.04441999999995</v>
      </c>
      <c r="Q566" s="57">
        <v>618.04441999999995</v>
      </c>
      <c r="R566" s="57">
        <v>618.04441999999995</v>
      </c>
      <c r="S566" s="57">
        <v>618.04441999999995</v>
      </c>
      <c r="T566" s="57">
        <v>618.04441999999995</v>
      </c>
      <c r="U566" s="57">
        <v>618.04441999999995</v>
      </c>
      <c r="V566" s="57">
        <v>618.04441999999995</v>
      </c>
      <c r="W566" s="57">
        <v>618.04441999999995</v>
      </c>
      <c r="X566" s="57">
        <v>618.04441999999995</v>
      </c>
      <c r="Y566" s="57">
        <v>618.04441999999995</v>
      </c>
      <c r="Z566" s="57">
        <v>618.04441999999995</v>
      </c>
      <c r="AA566" s="57">
        <v>618.04441999999995</v>
      </c>
      <c r="AB566" s="57">
        <v>618.04441999999995</v>
      </c>
      <c r="AC566" s="57">
        <v>618.04441999999995</v>
      </c>
      <c r="AD566" s="57">
        <v>618.04441999999995</v>
      </c>
      <c r="AE566" s="57">
        <v>618.04441999999995</v>
      </c>
      <c r="AF566" s="57">
        <v>618.04441999999995</v>
      </c>
      <c r="AG566" s="57">
        <v>618.04441999999995</v>
      </c>
      <c r="AH566" s="57">
        <v>618.04441999999995</v>
      </c>
      <c r="AI566" s="57">
        <v>618.04441999999995</v>
      </c>
      <c r="AJ566" s="57">
        <v>618.04441999999995</v>
      </c>
      <c r="AK566" s="57">
        <v>618.04441999999995</v>
      </c>
      <c r="AL566" s="57">
        <v>618.04441999999995</v>
      </c>
      <c r="AM566" s="57">
        <v>618.04441999999995</v>
      </c>
      <c r="AN566" s="57">
        <v>618.04441999999995</v>
      </c>
      <c r="AO566" s="57">
        <v>618.04441999999995</v>
      </c>
      <c r="AP566" s="57">
        <v>618.04441999999995</v>
      </c>
      <c r="AQ566" s="57">
        <v>618.04441999999995</v>
      </c>
      <c r="AR566" s="57">
        <v>618.04441999999995</v>
      </c>
      <c r="AS566" s="57">
        <v>618.04441999999995</v>
      </c>
      <c r="AT566" s="57">
        <v>618.04441999999995</v>
      </c>
    </row>
    <row r="567" spans="1:46" x14ac:dyDescent="0.25">
      <c r="A567" s="65">
        <v>2021</v>
      </c>
      <c r="B567" s="65">
        <v>12</v>
      </c>
      <c r="C567" s="75">
        <v>24</v>
      </c>
      <c r="D567" s="64">
        <v>14</v>
      </c>
      <c r="E567" s="5">
        <v>618.04441999999995</v>
      </c>
      <c r="F567" s="57">
        <v>618.04441999999995</v>
      </c>
      <c r="G567" s="57">
        <v>618.04441999999995</v>
      </c>
      <c r="H567" s="57">
        <v>618.04441999999995</v>
      </c>
      <c r="I567" s="57">
        <v>618.04441999999995</v>
      </c>
      <c r="J567" s="57">
        <v>618.04441999999995</v>
      </c>
      <c r="K567" s="57">
        <v>618.04441999999995</v>
      </c>
      <c r="L567" s="57">
        <v>618.04441999999995</v>
      </c>
      <c r="M567" s="57">
        <v>618.04441999999995</v>
      </c>
      <c r="N567" s="57">
        <v>618.04441999999995</v>
      </c>
      <c r="O567" s="57">
        <v>618.04441999999995</v>
      </c>
      <c r="P567" s="57">
        <v>618.04441999999995</v>
      </c>
      <c r="Q567" s="57">
        <v>618.04441999999995</v>
      </c>
      <c r="R567" s="57">
        <v>618.04441999999995</v>
      </c>
      <c r="S567" s="57">
        <v>618.04441999999995</v>
      </c>
      <c r="T567" s="57">
        <v>618.04441999999995</v>
      </c>
      <c r="U567" s="57">
        <v>618.04441999999995</v>
      </c>
      <c r="V567" s="57">
        <v>618.04441999999995</v>
      </c>
      <c r="W567" s="57">
        <v>618.04441999999995</v>
      </c>
      <c r="X567" s="57">
        <v>618.04441999999995</v>
      </c>
      <c r="Y567" s="57">
        <v>618.04441999999995</v>
      </c>
      <c r="Z567" s="57">
        <v>618.04441999999995</v>
      </c>
      <c r="AA567" s="57">
        <v>618.04441999999995</v>
      </c>
      <c r="AB567" s="57">
        <v>618.04441999999995</v>
      </c>
      <c r="AC567" s="57">
        <v>618.04441999999995</v>
      </c>
      <c r="AD567" s="57">
        <v>618.04441999999995</v>
      </c>
      <c r="AE567" s="57">
        <v>618.04441999999995</v>
      </c>
      <c r="AF567" s="57">
        <v>618.04441999999995</v>
      </c>
      <c r="AG567" s="57">
        <v>618.04441999999995</v>
      </c>
      <c r="AH567" s="57">
        <v>618.04441999999995</v>
      </c>
      <c r="AI567" s="57">
        <v>618.04441999999995</v>
      </c>
      <c r="AJ567" s="57">
        <v>618.04441999999995</v>
      </c>
      <c r="AK567" s="57">
        <v>618.04441999999995</v>
      </c>
      <c r="AL567" s="57">
        <v>618.04441999999995</v>
      </c>
      <c r="AM567" s="57">
        <v>618.04441999999995</v>
      </c>
      <c r="AN567" s="57">
        <v>618.04441999999995</v>
      </c>
      <c r="AO567" s="57">
        <v>618.04441999999995</v>
      </c>
      <c r="AP567" s="57">
        <v>618.04441999999995</v>
      </c>
      <c r="AQ567" s="57">
        <v>618.04441999999995</v>
      </c>
      <c r="AR567" s="57">
        <v>618.04441999999995</v>
      </c>
      <c r="AS567" s="57">
        <v>618.04441999999995</v>
      </c>
      <c r="AT567" s="57">
        <v>618.04441999999995</v>
      </c>
    </row>
    <row r="568" spans="1:46" x14ac:dyDescent="0.25">
      <c r="A568" s="65">
        <v>2021</v>
      </c>
      <c r="B568" s="65">
        <v>12</v>
      </c>
      <c r="C568" s="75">
        <v>24</v>
      </c>
      <c r="D568" s="64">
        <v>15</v>
      </c>
      <c r="E568" s="5">
        <v>618.04441999999995</v>
      </c>
      <c r="F568" s="57">
        <v>618.04441999999995</v>
      </c>
      <c r="G568" s="57">
        <v>618.04441999999995</v>
      </c>
      <c r="H568" s="57">
        <v>618.04441999999995</v>
      </c>
      <c r="I568" s="57">
        <v>618.04441999999995</v>
      </c>
      <c r="J568" s="57">
        <v>618.04441999999995</v>
      </c>
      <c r="K568" s="57">
        <v>618.04441999999995</v>
      </c>
      <c r="L568" s="57">
        <v>618.04441999999995</v>
      </c>
      <c r="M568" s="57">
        <v>618.04441999999995</v>
      </c>
      <c r="N568" s="57">
        <v>618.04441999999995</v>
      </c>
      <c r="O568" s="57">
        <v>618.04441999999995</v>
      </c>
      <c r="P568" s="57">
        <v>618.04441999999995</v>
      </c>
      <c r="Q568" s="57">
        <v>618.04441999999995</v>
      </c>
      <c r="R568" s="57">
        <v>618.04441999999995</v>
      </c>
      <c r="S568" s="57">
        <v>618.04441999999995</v>
      </c>
      <c r="T568" s="57">
        <v>618.04441999999995</v>
      </c>
      <c r="U568" s="57">
        <v>618.04441999999995</v>
      </c>
      <c r="V568" s="57">
        <v>618.04441999999995</v>
      </c>
      <c r="W568" s="57">
        <v>618.04441999999995</v>
      </c>
      <c r="X568" s="57">
        <v>618.04441999999995</v>
      </c>
      <c r="Y568" s="57">
        <v>618.04441999999995</v>
      </c>
      <c r="Z568" s="57">
        <v>618.04441999999995</v>
      </c>
      <c r="AA568" s="57">
        <v>618.04441999999995</v>
      </c>
      <c r="AB568" s="57">
        <v>618.04441999999995</v>
      </c>
      <c r="AC568" s="57">
        <v>618.04441999999995</v>
      </c>
      <c r="AD568" s="57">
        <v>618.04441999999995</v>
      </c>
      <c r="AE568" s="57">
        <v>618.04441999999995</v>
      </c>
      <c r="AF568" s="57">
        <v>618.04441999999995</v>
      </c>
      <c r="AG568" s="57">
        <v>618.04441999999995</v>
      </c>
      <c r="AH568" s="57">
        <v>618.04441999999995</v>
      </c>
      <c r="AI568" s="57">
        <v>618.04441999999995</v>
      </c>
      <c r="AJ568" s="57">
        <v>618.04441999999995</v>
      </c>
      <c r="AK568" s="57">
        <v>618.04441999999995</v>
      </c>
      <c r="AL568" s="57">
        <v>618.04441999999995</v>
      </c>
      <c r="AM568" s="57">
        <v>618.04441999999995</v>
      </c>
      <c r="AN568" s="57">
        <v>618.04441999999995</v>
      </c>
      <c r="AO568" s="57">
        <v>618.04441999999995</v>
      </c>
      <c r="AP568" s="57">
        <v>618.04441999999995</v>
      </c>
      <c r="AQ568" s="57">
        <v>618.04441999999995</v>
      </c>
      <c r="AR568" s="57">
        <v>618.04441999999995</v>
      </c>
      <c r="AS568" s="57">
        <v>618.04441999999995</v>
      </c>
      <c r="AT568" s="57">
        <v>618.04441999999995</v>
      </c>
    </row>
    <row r="569" spans="1:46" x14ac:dyDescent="0.25">
      <c r="A569" s="65">
        <v>2021</v>
      </c>
      <c r="B569" s="65">
        <v>12</v>
      </c>
      <c r="C569" s="75">
        <v>24</v>
      </c>
      <c r="D569" s="64">
        <v>16</v>
      </c>
      <c r="E569" s="5">
        <v>618.04441999999995</v>
      </c>
      <c r="F569" s="57">
        <v>618.04441999999995</v>
      </c>
      <c r="G569" s="57">
        <v>618.04441999999995</v>
      </c>
      <c r="H569" s="57">
        <v>618.04441999999995</v>
      </c>
      <c r="I569" s="57">
        <v>618.04441999999995</v>
      </c>
      <c r="J569" s="57">
        <v>618.04441999999995</v>
      </c>
      <c r="K569" s="57">
        <v>618.04441999999995</v>
      </c>
      <c r="L569" s="57">
        <v>618.04441999999995</v>
      </c>
      <c r="M569" s="57">
        <v>618.04441999999995</v>
      </c>
      <c r="N569" s="57">
        <v>618.04441999999995</v>
      </c>
      <c r="O569" s="57">
        <v>618.04441999999995</v>
      </c>
      <c r="P569" s="57">
        <v>618.04441999999995</v>
      </c>
      <c r="Q569" s="57">
        <v>618.04441999999995</v>
      </c>
      <c r="R569" s="57">
        <v>618.04441999999995</v>
      </c>
      <c r="S569" s="57">
        <v>618.04441999999995</v>
      </c>
      <c r="T569" s="57">
        <v>618.04441999999995</v>
      </c>
      <c r="U569" s="57">
        <v>618.04441999999995</v>
      </c>
      <c r="V569" s="57">
        <v>618.04441999999995</v>
      </c>
      <c r="W569" s="57">
        <v>618.04441999999995</v>
      </c>
      <c r="X569" s="57">
        <v>618.04441999999995</v>
      </c>
      <c r="Y569" s="57">
        <v>618.04441999999995</v>
      </c>
      <c r="Z569" s="57">
        <v>618.04441999999995</v>
      </c>
      <c r="AA569" s="57">
        <v>618.04441999999995</v>
      </c>
      <c r="AB569" s="57">
        <v>618.04441999999995</v>
      </c>
      <c r="AC569" s="57">
        <v>618.04441999999995</v>
      </c>
      <c r="AD569" s="57">
        <v>618.04441999999995</v>
      </c>
      <c r="AE569" s="57">
        <v>618.04441999999995</v>
      </c>
      <c r="AF569" s="57">
        <v>618.04441999999995</v>
      </c>
      <c r="AG569" s="57">
        <v>618.04441999999995</v>
      </c>
      <c r="AH569" s="57">
        <v>618.04441999999995</v>
      </c>
      <c r="AI569" s="57">
        <v>618.04441999999995</v>
      </c>
      <c r="AJ569" s="57">
        <v>618.04441999999995</v>
      </c>
      <c r="AK569" s="57">
        <v>618.04441999999995</v>
      </c>
      <c r="AL569" s="57">
        <v>618.04441999999995</v>
      </c>
      <c r="AM569" s="57">
        <v>618.04441999999995</v>
      </c>
      <c r="AN569" s="57">
        <v>618.04441999999995</v>
      </c>
      <c r="AO569" s="57">
        <v>618.04441999999995</v>
      </c>
      <c r="AP569" s="57">
        <v>618.04441999999995</v>
      </c>
      <c r="AQ569" s="57">
        <v>618.04441999999995</v>
      </c>
      <c r="AR569" s="57">
        <v>618.04441999999995</v>
      </c>
      <c r="AS569" s="57">
        <v>618.04441999999995</v>
      </c>
      <c r="AT569" s="57">
        <v>618.04441999999995</v>
      </c>
    </row>
    <row r="570" spans="1:46" x14ac:dyDescent="0.25">
      <c r="A570" s="65">
        <v>2021</v>
      </c>
      <c r="B570" s="65">
        <v>12</v>
      </c>
      <c r="C570" s="75">
        <v>24</v>
      </c>
      <c r="D570" s="64">
        <v>17</v>
      </c>
      <c r="E570" s="5">
        <v>618.04441999999995</v>
      </c>
      <c r="F570" s="57">
        <v>618.04441999999995</v>
      </c>
      <c r="G570" s="57">
        <v>618.04441999999995</v>
      </c>
      <c r="H570" s="57">
        <v>618.04441999999995</v>
      </c>
      <c r="I570" s="57">
        <v>618.04441999999995</v>
      </c>
      <c r="J570" s="57">
        <v>618.04441999999995</v>
      </c>
      <c r="K570" s="57">
        <v>618.04441999999995</v>
      </c>
      <c r="L570" s="57">
        <v>618.04441999999995</v>
      </c>
      <c r="M570" s="57">
        <v>618.04441999999995</v>
      </c>
      <c r="N570" s="57">
        <v>618.04441999999995</v>
      </c>
      <c r="O570" s="57">
        <v>618.04441999999995</v>
      </c>
      <c r="P570" s="57">
        <v>618.04441999999995</v>
      </c>
      <c r="Q570" s="57">
        <v>618.04441999999995</v>
      </c>
      <c r="R570" s="57">
        <v>618.04441999999995</v>
      </c>
      <c r="S570" s="57">
        <v>618.04441999999995</v>
      </c>
      <c r="T570" s="57">
        <v>618.04441999999995</v>
      </c>
      <c r="U570" s="57">
        <v>618.04441999999995</v>
      </c>
      <c r="V570" s="57">
        <v>618.04441999999995</v>
      </c>
      <c r="W570" s="57">
        <v>618.04441999999995</v>
      </c>
      <c r="X570" s="57">
        <v>618.04441999999995</v>
      </c>
      <c r="Y570" s="57">
        <v>618.04441999999995</v>
      </c>
      <c r="Z570" s="57">
        <v>618.04441999999995</v>
      </c>
      <c r="AA570" s="57">
        <v>618.04441999999995</v>
      </c>
      <c r="AB570" s="57">
        <v>618.04441999999995</v>
      </c>
      <c r="AC570" s="57">
        <v>618.04441999999995</v>
      </c>
      <c r="AD570" s="57">
        <v>618.04441999999995</v>
      </c>
      <c r="AE570" s="57">
        <v>618.04441999999995</v>
      </c>
      <c r="AF570" s="57">
        <v>618.04441999999995</v>
      </c>
      <c r="AG570" s="57">
        <v>618.04441999999995</v>
      </c>
      <c r="AH570" s="57">
        <v>618.04441999999995</v>
      </c>
      <c r="AI570" s="57">
        <v>618.04441999999995</v>
      </c>
      <c r="AJ570" s="57">
        <v>618.04441999999995</v>
      </c>
      <c r="AK570" s="57">
        <v>618.04441999999995</v>
      </c>
      <c r="AL570" s="57">
        <v>618.04441999999995</v>
      </c>
      <c r="AM570" s="57">
        <v>618.04441999999995</v>
      </c>
      <c r="AN570" s="57">
        <v>618.04441999999995</v>
      </c>
      <c r="AO570" s="57">
        <v>618.04441999999995</v>
      </c>
      <c r="AP570" s="57">
        <v>618.04441999999995</v>
      </c>
      <c r="AQ570" s="57">
        <v>618.04441999999995</v>
      </c>
      <c r="AR570" s="57">
        <v>618.04441999999995</v>
      </c>
      <c r="AS570" s="57">
        <v>618.04441999999995</v>
      </c>
      <c r="AT570" s="57">
        <v>618.04441999999995</v>
      </c>
    </row>
    <row r="571" spans="1:46" x14ac:dyDescent="0.25">
      <c r="A571" s="65">
        <v>2021</v>
      </c>
      <c r="B571" s="65">
        <v>12</v>
      </c>
      <c r="C571" s="75">
        <v>24</v>
      </c>
      <c r="D571" s="64">
        <v>18</v>
      </c>
      <c r="E571" s="5">
        <v>618.04441999999995</v>
      </c>
      <c r="F571" s="57">
        <v>618.04441999999995</v>
      </c>
      <c r="G571" s="57">
        <v>618.04441999999995</v>
      </c>
      <c r="H571" s="57">
        <v>618.04441999999995</v>
      </c>
      <c r="I571" s="57">
        <v>618.04441999999995</v>
      </c>
      <c r="J571" s="57">
        <v>618.04441999999995</v>
      </c>
      <c r="K571" s="57">
        <v>618.04441999999995</v>
      </c>
      <c r="L571" s="57">
        <v>618.04441999999995</v>
      </c>
      <c r="M571" s="57">
        <v>618.04441999999995</v>
      </c>
      <c r="N571" s="57">
        <v>618.04441999999995</v>
      </c>
      <c r="O571" s="57">
        <v>618.04441999999995</v>
      </c>
      <c r="P571" s="57">
        <v>618.04441999999995</v>
      </c>
      <c r="Q571" s="57">
        <v>618.04441999999995</v>
      </c>
      <c r="R571" s="57">
        <v>618.04441999999995</v>
      </c>
      <c r="S571" s="57">
        <v>618.04441999999995</v>
      </c>
      <c r="T571" s="57">
        <v>618.04441999999995</v>
      </c>
      <c r="U571" s="57">
        <v>618.04441999999995</v>
      </c>
      <c r="V571" s="57">
        <v>618.04441999999995</v>
      </c>
      <c r="W571" s="57">
        <v>618.04441999999995</v>
      </c>
      <c r="X571" s="57">
        <v>618.04441999999995</v>
      </c>
      <c r="Y571" s="57">
        <v>618.04441999999995</v>
      </c>
      <c r="Z571" s="57">
        <v>618.04441999999995</v>
      </c>
      <c r="AA571" s="57">
        <v>618.04441999999995</v>
      </c>
      <c r="AB571" s="57">
        <v>618.04441999999995</v>
      </c>
      <c r="AC571" s="57">
        <v>618.04441999999995</v>
      </c>
      <c r="AD571" s="57">
        <v>618.04441999999995</v>
      </c>
      <c r="AE571" s="57">
        <v>618.04441999999995</v>
      </c>
      <c r="AF571" s="57">
        <v>618.04441999999995</v>
      </c>
      <c r="AG571" s="57">
        <v>618.04441999999995</v>
      </c>
      <c r="AH571" s="57">
        <v>618.04441999999995</v>
      </c>
      <c r="AI571" s="57">
        <v>618.04441999999995</v>
      </c>
      <c r="AJ571" s="57">
        <v>618.04441999999995</v>
      </c>
      <c r="AK571" s="57">
        <v>618.04441999999995</v>
      </c>
      <c r="AL571" s="57">
        <v>618.04441999999995</v>
      </c>
      <c r="AM571" s="57">
        <v>618.04441999999995</v>
      </c>
      <c r="AN571" s="57">
        <v>618.04441999999995</v>
      </c>
      <c r="AO571" s="57">
        <v>618.04441999999995</v>
      </c>
      <c r="AP571" s="57">
        <v>618.04441999999995</v>
      </c>
      <c r="AQ571" s="57">
        <v>618.04441999999995</v>
      </c>
      <c r="AR571" s="57">
        <v>618.04441999999995</v>
      </c>
      <c r="AS571" s="57">
        <v>618.04441999999995</v>
      </c>
      <c r="AT571" s="57">
        <v>618.04441999999995</v>
      </c>
    </row>
    <row r="572" spans="1:46" x14ac:dyDescent="0.25">
      <c r="A572" s="65">
        <v>2021</v>
      </c>
      <c r="B572" s="65">
        <v>12</v>
      </c>
      <c r="C572" s="75">
        <v>24</v>
      </c>
      <c r="D572" s="64">
        <v>19</v>
      </c>
      <c r="E572" s="5">
        <v>618.04441999999995</v>
      </c>
      <c r="F572" s="57">
        <v>618.04441999999995</v>
      </c>
      <c r="G572" s="57">
        <v>618.04441999999995</v>
      </c>
      <c r="H572" s="57">
        <v>618.04441999999995</v>
      </c>
      <c r="I572" s="57">
        <v>618.04441999999995</v>
      </c>
      <c r="J572" s="57">
        <v>618.04441999999995</v>
      </c>
      <c r="K572" s="57">
        <v>618.04441999999995</v>
      </c>
      <c r="L572" s="57">
        <v>618.04441999999995</v>
      </c>
      <c r="M572" s="57">
        <v>618.04441999999995</v>
      </c>
      <c r="N572" s="57">
        <v>618.04441999999995</v>
      </c>
      <c r="O572" s="57">
        <v>618.04441999999995</v>
      </c>
      <c r="P572" s="57">
        <v>618.04441999999995</v>
      </c>
      <c r="Q572" s="57">
        <v>618.04441999999995</v>
      </c>
      <c r="R572" s="57">
        <v>618.04441999999995</v>
      </c>
      <c r="S572" s="57">
        <v>618.04441999999995</v>
      </c>
      <c r="T572" s="57">
        <v>618.04441999999995</v>
      </c>
      <c r="U572" s="57">
        <v>618.04441999999995</v>
      </c>
      <c r="V572" s="57">
        <v>618.04441999999995</v>
      </c>
      <c r="W572" s="57">
        <v>618.04441999999995</v>
      </c>
      <c r="X572" s="57">
        <v>618.04441999999995</v>
      </c>
      <c r="Y572" s="57">
        <v>618.04441999999995</v>
      </c>
      <c r="Z572" s="57">
        <v>618.04441999999995</v>
      </c>
      <c r="AA572" s="57">
        <v>618.04441999999995</v>
      </c>
      <c r="AB572" s="57">
        <v>618.04441999999995</v>
      </c>
      <c r="AC572" s="57">
        <v>618.04441999999995</v>
      </c>
      <c r="AD572" s="57">
        <v>618.04441999999995</v>
      </c>
      <c r="AE572" s="57">
        <v>618.04441999999995</v>
      </c>
      <c r="AF572" s="57">
        <v>618.04441999999995</v>
      </c>
      <c r="AG572" s="57">
        <v>618.04441999999995</v>
      </c>
      <c r="AH572" s="57">
        <v>618.04441999999995</v>
      </c>
      <c r="AI572" s="57">
        <v>618.04441999999995</v>
      </c>
      <c r="AJ572" s="57">
        <v>618.04441999999995</v>
      </c>
      <c r="AK572" s="57">
        <v>618.04441999999995</v>
      </c>
      <c r="AL572" s="57">
        <v>618.04441999999995</v>
      </c>
      <c r="AM572" s="57">
        <v>618.04441999999995</v>
      </c>
      <c r="AN572" s="57">
        <v>618.04441999999995</v>
      </c>
      <c r="AO572" s="57">
        <v>618.04441999999995</v>
      </c>
      <c r="AP572" s="57">
        <v>618.04441999999995</v>
      </c>
      <c r="AQ572" s="57">
        <v>618.04441999999995</v>
      </c>
      <c r="AR572" s="57">
        <v>618.04441999999995</v>
      </c>
      <c r="AS572" s="57">
        <v>618.04441999999995</v>
      </c>
      <c r="AT572" s="57">
        <v>618.04441999999995</v>
      </c>
    </row>
    <row r="573" spans="1:46" x14ac:dyDescent="0.25">
      <c r="A573" s="65">
        <v>2021</v>
      </c>
      <c r="B573" s="65">
        <v>12</v>
      </c>
      <c r="C573" s="75">
        <v>24</v>
      </c>
      <c r="D573" s="64">
        <v>20</v>
      </c>
      <c r="E573" s="5">
        <v>618.04441999999995</v>
      </c>
      <c r="F573" s="57">
        <v>618.04441999999995</v>
      </c>
      <c r="G573" s="57">
        <v>618.04441999999995</v>
      </c>
      <c r="H573" s="57">
        <v>618.04441999999995</v>
      </c>
      <c r="I573" s="57">
        <v>618.04441999999995</v>
      </c>
      <c r="J573" s="57">
        <v>618.04441999999995</v>
      </c>
      <c r="K573" s="57">
        <v>618.04441999999995</v>
      </c>
      <c r="L573" s="57">
        <v>618.04441999999995</v>
      </c>
      <c r="M573" s="57">
        <v>618.04441999999995</v>
      </c>
      <c r="N573" s="57">
        <v>618.04441999999995</v>
      </c>
      <c r="O573" s="57">
        <v>618.04441999999995</v>
      </c>
      <c r="P573" s="57">
        <v>618.04441999999995</v>
      </c>
      <c r="Q573" s="57">
        <v>618.04441999999995</v>
      </c>
      <c r="R573" s="57">
        <v>618.04441999999995</v>
      </c>
      <c r="S573" s="57">
        <v>618.04441999999995</v>
      </c>
      <c r="T573" s="57">
        <v>618.04441999999995</v>
      </c>
      <c r="U573" s="57">
        <v>618.04441999999995</v>
      </c>
      <c r="V573" s="57">
        <v>618.04441999999995</v>
      </c>
      <c r="W573" s="57">
        <v>618.04441999999995</v>
      </c>
      <c r="X573" s="57">
        <v>618.04441999999995</v>
      </c>
      <c r="Y573" s="57">
        <v>618.04441999999995</v>
      </c>
      <c r="Z573" s="57">
        <v>618.04441999999995</v>
      </c>
      <c r="AA573" s="57">
        <v>618.04441999999995</v>
      </c>
      <c r="AB573" s="57">
        <v>618.04441999999995</v>
      </c>
      <c r="AC573" s="57">
        <v>618.04441999999995</v>
      </c>
      <c r="AD573" s="57">
        <v>618.04441999999995</v>
      </c>
      <c r="AE573" s="57">
        <v>618.04441999999995</v>
      </c>
      <c r="AF573" s="57">
        <v>618.04441999999995</v>
      </c>
      <c r="AG573" s="57">
        <v>618.04441999999995</v>
      </c>
      <c r="AH573" s="57">
        <v>618.04441999999995</v>
      </c>
      <c r="AI573" s="57">
        <v>618.04441999999995</v>
      </c>
      <c r="AJ573" s="57">
        <v>618.04441999999995</v>
      </c>
      <c r="AK573" s="57">
        <v>618.04441999999995</v>
      </c>
      <c r="AL573" s="57">
        <v>618.04441999999995</v>
      </c>
      <c r="AM573" s="57">
        <v>618.04441999999995</v>
      </c>
      <c r="AN573" s="57">
        <v>618.04441999999995</v>
      </c>
      <c r="AO573" s="57">
        <v>618.04441999999995</v>
      </c>
      <c r="AP573" s="57">
        <v>618.04441999999995</v>
      </c>
      <c r="AQ573" s="57">
        <v>618.04441999999995</v>
      </c>
      <c r="AR573" s="57">
        <v>618.04441999999995</v>
      </c>
      <c r="AS573" s="57">
        <v>618.04441999999995</v>
      </c>
      <c r="AT573" s="57">
        <v>618.04441999999995</v>
      </c>
    </row>
    <row r="574" spans="1:46" x14ac:dyDescent="0.25">
      <c r="A574" s="65">
        <v>2021</v>
      </c>
      <c r="B574" s="65">
        <v>12</v>
      </c>
      <c r="C574" s="75">
        <v>24</v>
      </c>
      <c r="D574" s="64">
        <v>21</v>
      </c>
      <c r="E574" s="5">
        <v>618.04441999999995</v>
      </c>
      <c r="F574" s="57">
        <v>618.04441999999995</v>
      </c>
      <c r="G574" s="57">
        <v>618.04441999999995</v>
      </c>
      <c r="H574" s="57">
        <v>618.04441999999995</v>
      </c>
      <c r="I574" s="57">
        <v>618.04441999999995</v>
      </c>
      <c r="J574" s="57">
        <v>618.04441999999995</v>
      </c>
      <c r="K574" s="57">
        <v>618.04441999999995</v>
      </c>
      <c r="L574" s="57">
        <v>618.04441999999995</v>
      </c>
      <c r="M574" s="57">
        <v>618.04441999999995</v>
      </c>
      <c r="N574" s="57">
        <v>618.04441999999995</v>
      </c>
      <c r="O574" s="57">
        <v>618.04441999999995</v>
      </c>
      <c r="P574" s="57">
        <v>618.04441999999995</v>
      </c>
      <c r="Q574" s="57">
        <v>618.04441999999995</v>
      </c>
      <c r="R574" s="57">
        <v>618.04441999999995</v>
      </c>
      <c r="S574" s="57">
        <v>618.04441999999995</v>
      </c>
      <c r="T574" s="57">
        <v>618.04441999999995</v>
      </c>
      <c r="U574" s="57">
        <v>618.04441999999995</v>
      </c>
      <c r="V574" s="57">
        <v>618.04441999999995</v>
      </c>
      <c r="W574" s="57">
        <v>618.04441999999995</v>
      </c>
      <c r="X574" s="57">
        <v>618.04441999999995</v>
      </c>
      <c r="Y574" s="57">
        <v>618.04441999999995</v>
      </c>
      <c r="Z574" s="57">
        <v>618.04441999999995</v>
      </c>
      <c r="AA574" s="57">
        <v>618.04441999999995</v>
      </c>
      <c r="AB574" s="57">
        <v>618.04441999999995</v>
      </c>
      <c r="AC574" s="57">
        <v>618.04441999999995</v>
      </c>
      <c r="AD574" s="57">
        <v>618.04441999999995</v>
      </c>
      <c r="AE574" s="57">
        <v>618.04441999999995</v>
      </c>
      <c r="AF574" s="57">
        <v>618.04441999999995</v>
      </c>
      <c r="AG574" s="57">
        <v>618.04441999999995</v>
      </c>
      <c r="AH574" s="57">
        <v>618.04441999999995</v>
      </c>
      <c r="AI574" s="57">
        <v>618.04441999999995</v>
      </c>
      <c r="AJ574" s="57">
        <v>618.04441999999995</v>
      </c>
      <c r="AK574" s="57">
        <v>618.04441999999995</v>
      </c>
      <c r="AL574" s="57">
        <v>618.04441999999995</v>
      </c>
      <c r="AM574" s="57">
        <v>618.04441999999995</v>
      </c>
      <c r="AN574" s="57">
        <v>618.04441999999995</v>
      </c>
      <c r="AO574" s="57">
        <v>618.04441999999995</v>
      </c>
      <c r="AP574" s="57">
        <v>618.04441999999995</v>
      </c>
      <c r="AQ574" s="57">
        <v>618.04441999999995</v>
      </c>
      <c r="AR574" s="57">
        <v>618.04441999999995</v>
      </c>
      <c r="AS574" s="57">
        <v>618.04441999999995</v>
      </c>
      <c r="AT574" s="57">
        <v>618.04441999999995</v>
      </c>
    </row>
    <row r="575" spans="1:46" x14ac:dyDescent="0.25">
      <c r="A575" s="65">
        <v>2021</v>
      </c>
      <c r="B575" s="65">
        <v>12</v>
      </c>
      <c r="C575" s="75">
        <v>24</v>
      </c>
      <c r="D575" s="64">
        <v>22</v>
      </c>
      <c r="E575" s="5">
        <v>618.04441999999995</v>
      </c>
      <c r="F575" s="57">
        <v>618.04441999999995</v>
      </c>
      <c r="G575" s="57">
        <v>618.04441999999995</v>
      </c>
      <c r="H575" s="57">
        <v>618.04441999999995</v>
      </c>
      <c r="I575" s="57">
        <v>618.04441999999995</v>
      </c>
      <c r="J575" s="57">
        <v>618.04441999999995</v>
      </c>
      <c r="K575" s="57">
        <v>618.04441999999995</v>
      </c>
      <c r="L575" s="57">
        <v>618.04441999999995</v>
      </c>
      <c r="M575" s="57">
        <v>618.04441999999995</v>
      </c>
      <c r="N575" s="57">
        <v>618.04441999999995</v>
      </c>
      <c r="O575" s="57">
        <v>618.04441999999995</v>
      </c>
      <c r="P575" s="57">
        <v>618.04441999999995</v>
      </c>
      <c r="Q575" s="57">
        <v>618.04441999999995</v>
      </c>
      <c r="R575" s="57">
        <v>618.04441999999995</v>
      </c>
      <c r="S575" s="57">
        <v>618.04441999999995</v>
      </c>
      <c r="T575" s="57">
        <v>618.04441999999995</v>
      </c>
      <c r="U575" s="57">
        <v>618.04441999999995</v>
      </c>
      <c r="V575" s="57">
        <v>618.04441999999995</v>
      </c>
      <c r="W575" s="57">
        <v>618.04441999999995</v>
      </c>
      <c r="X575" s="57">
        <v>618.04441999999995</v>
      </c>
      <c r="Y575" s="57">
        <v>618.04441999999995</v>
      </c>
      <c r="Z575" s="57">
        <v>618.04441999999995</v>
      </c>
      <c r="AA575" s="57">
        <v>618.04441999999995</v>
      </c>
      <c r="AB575" s="57">
        <v>618.04441999999995</v>
      </c>
      <c r="AC575" s="57">
        <v>618.04441999999995</v>
      </c>
      <c r="AD575" s="57">
        <v>618.04441999999995</v>
      </c>
      <c r="AE575" s="57">
        <v>618.04441999999995</v>
      </c>
      <c r="AF575" s="57">
        <v>618.04441999999995</v>
      </c>
      <c r="AG575" s="57">
        <v>618.04441999999995</v>
      </c>
      <c r="AH575" s="57">
        <v>618.04441999999995</v>
      </c>
      <c r="AI575" s="57">
        <v>618.04441999999995</v>
      </c>
      <c r="AJ575" s="57">
        <v>618.04441999999995</v>
      </c>
      <c r="AK575" s="57">
        <v>618.04441999999995</v>
      </c>
      <c r="AL575" s="57">
        <v>618.04441999999995</v>
      </c>
      <c r="AM575" s="57">
        <v>618.04441999999995</v>
      </c>
      <c r="AN575" s="57">
        <v>618.04441999999995</v>
      </c>
      <c r="AO575" s="57">
        <v>618.04441999999995</v>
      </c>
      <c r="AP575" s="57">
        <v>618.04441999999995</v>
      </c>
      <c r="AQ575" s="57">
        <v>618.04441999999995</v>
      </c>
      <c r="AR575" s="57">
        <v>618.04441999999995</v>
      </c>
      <c r="AS575" s="57">
        <v>618.04441999999995</v>
      </c>
      <c r="AT575" s="57">
        <v>618.04441999999995</v>
      </c>
    </row>
    <row r="576" spans="1:46" x14ac:dyDescent="0.25">
      <c r="A576" s="65">
        <v>2021</v>
      </c>
      <c r="B576" s="65">
        <v>12</v>
      </c>
      <c r="C576" s="75">
        <v>24</v>
      </c>
      <c r="D576" s="64">
        <v>23</v>
      </c>
      <c r="E576" s="5">
        <v>618.04441999999995</v>
      </c>
      <c r="F576" s="57">
        <v>618.04441999999995</v>
      </c>
      <c r="G576" s="57">
        <v>618.04441999999995</v>
      </c>
      <c r="H576" s="57">
        <v>618.04441999999995</v>
      </c>
      <c r="I576" s="57">
        <v>618.04441999999995</v>
      </c>
      <c r="J576" s="57">
        <v>618.04441999999995</v>
      </c>
      <c r="K576" s="57">
        <v>618.04441999999995</v>
      </c>
      <c r="L576" s="57">
        <v>618.04441999999995</v>
      </c>
      <c r="M576" s="57">
        <v>618.04441999999995</v>
      </c>
      <c r="N576" s="57">
        <v>618.04441999999995</v>
      </c>
      <c r="O576" s="57">
        <v>618.04441999999995</v>
      </c>
      <c r="P576" s="57">
        <v>618.04441999999995</v>
      </c>
      <c r="Q576" s="57">
        <v>618.04441999999995</v>
      </c>
      <c r="R576" s="57">
        <v>618.04441999999995</v>
      </c>
      <c r="S576" s="57">
        <v>618.04441999999995</v>
      </c>
      <c r="T576" s="57">
        <v>618.04441999999995</v>
      </c>
      <c r="U576" s="57">
        <v>618.04441999999995</v>
      </c>
      <c r="V576" s="57">
        <v>618.04441999999995</v>
      </c>
      <c r="W576" s="57">
        <v>618.04441999999995</v>
      </c>
      <c r="X576" s="57">
        <v>618.04441999999995</v>
      </c>
      <c r="Y576" s="57">
        <v>618.04441999999995</v>
      </c>
      <c r="Z576" s="57">
        <v>618.04441999999995</v>
      </c>
      <c r="AA576" s="57">
        <v>618.04441999999995</v>
      </c>
      <c r="AB576" s="57">
        <v>618.04441999999995</v>
      </c>
      <c r="AC576" s="57">
        <v>618.04441999999995</v>
      </c>
      <c r="AD576" s="57">
        <v>618.04441999999995</v>
      </c>
      <c r="AE576" s="57">
        <v>618.04441999999995</v>
      </c>
      <c r="AF576" s="57">
        <v>618.04441999999995</v>
      </c>
      <c r="AG576" s="57">
        <v>618.04441999999995</v>
      </c>
      <c r="AH576" s="57">
        <v>618.04441999999995</v>
      </c>
      <c r="AI576" s="57">
        <v>618.04441999999995</v>
      </c>
      <c r="AJ576" s="57">
        <v>618.04441999999995</v>
      </c>
      <c r="AK576" s="57">
        <v>618.04441999999995</v>
      </c>
      <c r="AL576" s="57">
        <v>618.04441999999995</v>
      </c>
      <c r="AM576" s="57">
        <v>618.04441999999995</v>
      </c>
      <c r="AN576" s="57">
        <v>618.04441999999995</v>
      </c>
      <c r="AO576" s="57">
        <v>618.04441999999995</v>
      </c>
      <c r="AP576" s="57">
        <v>618.04441999999995</v>
      </c>
      <c r="AQ576" s="57">
        <v>618.04441999999995</v>
      </c>
      <c r="AR576" s="57">
        <v>618.04441999999995</v>
      </c>
      <c r="AS576" s="57">
        <v>618.04441999999995</v>
      </c>
      <c r="AT576" s="57">
        <v>618.04441999999995</v>
      </c>
    </row>
    <row r="577" spans="1:46" x14ac:dyDescent="0.25">
      <c r="A577" s="65">
        <v>2021</v>
      </c>
      <c r="B577" s="65">
        <v>12</v>
      </c>
      <c r="C577" s="75">
        <v>24</v>
      </c>
      <c r="D577" s="64">
        <v>24</v>
      </c>
      <c r="E577" s="5">
        <v>618.04441999999995</v>
      </c>
      <c r="F577" s="57">
        <v>618.04441999999995</v>
      </c>
      <c r="G577" s="57">
        <v>618.04441999999995</v>
      </c>
      <c r="H577" s="57">
        <v>618.04441999999995</v>
      </c>
      <c r="I577" s="57">
        <v>618.04441999999995</v>
      </c>
      <c r="J577" s="57">
        <v>618.04441999999995</v>
      </c>
      <c r="K577" s="57">
        <v>618.04441999999995</v>
      </c>
      <c r="L577" s="57">
        <v>618.04441999999995</v>
      </c>
      <c r="M577" s="57">
        <v>618.04441999999995</v>
      </c>
      <c r="N577" s="57">
        <v>618.04441999999995</v>
      </c>
      <c r="O577" s="57">
        <v>618.04441999999995</v>
      </c>
      <c r="P577" s="57">
        <v>618.04441999999995</v>
      </c>
      <c r="Q577" s="57">
        <v>618.04441999999995</v>
      </c>
      <c r="R577" s="57">
        <v>618.04441999999995</v>
      </c>
      <c r="S577" s="57">
        <v>618.04441999999995</v>
      </c>
      <c r="T577" s="57">
        <v>618.04441999999995</v>
      </c>
      <c r="U577" s="57">
        <v>618.04441999999995</v>
      </c>
      <c r="V577" s="57">
        <v>618.04441999999995</v>
      </c>
      <c r="W577" s="57">
        <v>618.04441999999995</v>
      </c>
      <c r="X577" s="57">
        <v>618.04441999999995</v>
      </c>
      <c r="Y577" s="57">
        <v>618.04441999999995</v>
      </c>
      <c r="Z577" s="57">
        <v>618.04441999999995</v>
      </c>
      <c r="AA577" s="57">
        <v>618.04441999999995</v>
      </c>
      <c r="AB577" s="57">
        <v>618.04441999999995</v>
      </c>
      <c r="AC577" s="57">
        <v>618.04441999999995</v>
      </c>
      <c r="AD577" s="57">
        <v>618.04441999999995</v>
      </c>
      <c r="AE577" s="57">
        <v>618.04441999999995</v>
      </c>
      <c r="AF577" s="57">
        <v>618.04441999999995</v>
      </c>
      <c r="AG577" s="57">
        <v>618.04441999999995</v>
      </c>
      <c r="AH577" s="57">
        <v>618.04441999999995</v>
      </c>
      <c r="AI577" s="57">
        <v>618.04441999999995</v>
      </c>
      <c r="AJ577" s="57">
        <v>618.04441999999995</v>
      </c>
      <c r="AK577" s="57">
        <v>618.04441999999995</v>
      </c>
      <c r="AL577" s="57">
        <v>618.04441999999995</v>
      </c>
      <c r="AM577" s="57">
        <v>618.04441999999995</v>
      </c>
      <c r="AN577" s="57">
        <v>618.04441999999995</v>
      </c>
      <c r="AO577" s="57">
        <v>618.04441999999995</v>
      </c>
      <c r="AP577" s="57">
        <v>618.04441999999995</v>
      </c>
      <c r="AQ577" s="57">
        <v>618.04441999999995</v>
      </c>
      <c r="AR577" s="57">
        <v>618.04441999999995</v>
      </c>
      <c r="AS577" s="57">
        <v>618.04441999999995</v>
      </c>
      <c r="AT577" s="57">
        <v>618.04441999999995</v>
      </c>
    </row>
    <row r="578" spans="1:46" x14ac:dyDescent="0.25">
      <c r="A578" s="65">
        <v>2021</v>
      </c>
      <c r="B578" s="65">
        <v>12</v>
      </c>
      <c r="C578" s="75">
        <v>25</v>
      </c>
      <c r="D578" s="64">
        <v>1</v>
      </c>
      <c r="E578" s="5">
        <v>618.04441999999995</v>
      </c>
      <c r="F578" s="57">
        <v>618.04441999999995</v>
      </c>
      <c r="G578" s="57">
        <v>618.04441999999995</v>
      </c>
      <c r="H578" s="57">
        <v>618.04441999999995</v>
      </c>
      <c r="I578" s="57">
        <v>618.04441999999995</v>
      </c>
      <c r="J578" s="57">
        <v>618.04441999999995</v>
      </c>
      <c r="K578" s="57">
        <v>618.04441999999995</v>
      </c>
      <c r="L578" s="57">
        <v>618.04441999999995</v>
      </c>
      <c r="M578" s="57">
        <v>618.04441999999995</v>
      </c>
      <c r="N578" s="57">
        <v>618.04441999999995</v>
      </c>
      <c r="O578" s="57">
        <v>618.04441999999995</v>
      </c>
      <c r="P578" s="57">
        <v>618.04441999999995</v>
      </c>
      <c r="Q578" s="57">
        <v>618.04441999999995</v>
      </c>
      <c r="R578" s="57">
        <v>618.04441999999995</v>
      </c>
      <c r="S578" s="57">
        <v>618.04441999999995</v>
      </c>
      <c r="T578" s="57">
        <v>618.04441999999995</v>
      </c>
      <c r="U578" s="57">
        <v>618.04441999999995</v>
      </c>
      <c r="V578" s="57">
        <v>618.04441999999995</v>
      </c>
      <c r="W578" s="57">
        <v>618.04441999999995</v>
      </c>
      <c r="X578" s="57">
        <v>618.04441999999995</v>
      </c>
      <c r="Y578" s="57">
        <v>618.04441999999995</v>
      </c>
      <c r="Z578" s="57">
        <v>618.04441999999995</v>
      </c>
      <c r="AA578" s="57">
        <v>618.04441999999995</v>
      </c>
      <c r="AB578" s="57">
        <v>618.04441999999995</v>
      </c>
      <c r="AC578" s="57">
        <v>618.04441999999995</v>
      </c>
      <c r="AD578" s="57">
        <v>618.04441999999995</v>
      </c>
      <c r="AE578" s="57">
        <v>618.04441999999995</v>
      </c>
      <c r="AF578" s="57">
        <v>618.04441999999995</v>
      </c>
      <c r="AG578" s="57">
        <v>618.04441999999995</v>
      </c>
      <c r="AH578" s="57">
        <v>618.04441999999995</v>
      </c>
      <c r="AI578" s="57">
        <v>618.04441999999995</v>
      </c>
      <c r="AJ578" s="57">
        <v>618.04441999999995</v>
      </c>
      <c r="AK578" s="57">
        <v>618.04441999999995</v>
      </c>
      <c r="AL578" s="57">
        <v>618.04441999999995</v>
      </c>
      <c r="AM578" s="57">
        <v>618.04441999999995</v>
      </c>
      <c r="AN578" s="57">
        <v>618.04441999999995</v>
      </c>
      <c r="AO578" s="57">
        <v>618.04441999999995</v>
      </c>
      <c r="AP578" s="57">
        <v>618.04441999999995</v>
      </c>
      <c r="AQ578" s="57">
        <v>618.04441999999995</v>
      </c>
      <c r="AR578" s="57">
        <v>618.04441999999995</v>
      </c>
      <c r="AS578" s="57">
        <v>618.04441999999995</v>
      </c>
      <c r="AT578" s="57">
        <v>618.04441999999995</v>
      </c>
    </row>
    <row r="579" spans="1:46" x14ac:dyDescent="0.25">
      <c r="A579" s="65">
        <v>2021</v>
      </c>
      <c r="B579" s="65">
        <v>12</v>
      </c>
      <c r="C579" s="75">
        <v>25</v>
      </c>
      <c r="D579" s="64">
        <v>2</v>
      </c>
      <c r="E579" s="5">
        <v>618.04441999999995</v>
      </c>
      <c r="F579" s="57">
        <v>618.04441999999995</v>
      </c>
      <c r="G579" s="57">
        <v>618.04441999999995</v>
      </c>
      <c r="H579" s="57">
        <v>618.04441999999995</v>
      </c>
      <c r="I579" s="57">
        <v>618.04441999999995</v>
      </c>
      <c r="J579" s="57">
        <v>618.04441999999995</v>
      </c>
      <c r="K579" s="57">
        <v>618.04441999999995</v>
      </c>
      <c r="L579" s="57">
        <v>618.04441999999995</v>
      </c>
      <c r="M579" s="57">
        <v>618.04441999999995</v>
      </c>
      <c r="N579" s="57">
        <v>618.04441999999995</v>
      </c>
      <c r="O579" s="57">
        <v>618.04441999999995</v>
      </c>
      <c r="P579" s="57">
        <v>618.04441999999995</v>
      </c>
      <c r="Q579" s="57">
        <v>618.04441999999995</v>
      </c>
      <c r="R579" s="57">
        <v>618.04441999999995</v>
      </c>
      <c r="S579" s="57">
        <v>618.04441999999995</v>
      </c>
      <c r="T579" s="57">
        <v>618.04441999999995</v>
      </c>
      <c r="U579" s="57">
        <v>618.04441999999995</v>
      </c>
      <c r="V579" s="57">
        <v>618.04441999999995</v>
      </c>
      <c r="W579" s="57">
        <v>618.04441999999995</v>
      </c>
      <c r="X579" s="57">
        <v>618.04441999999995</v>
      </c>
      <c r="Y579" s="57">
        <v>618.04441999999995</v>
      </c>
      <c r="Z579" s="57">
        <v>618.04441999999995</v>
      </c>
      <c r="AA579" s="57">
        <v>618.04441999999995</v>
      </c>
      <c r="AB579" s="57">
        <v>618.04441999999995</v>
      </c>
      <c r="AC579" s="57">
        <v>618.04441999999995</v>
      </c>
      <c r="AD579" s="57">
        <v>618.04441999999995</v>
      </c>
      <c r="AE579" s="57">
        <v>618.04441999999995</v>
      </c>
      <c r="AF579" s="57">
        <v>618.04441999999995</v>
      </c>
      <c r="AG579" s="57">
        <v>618.04441999999995</v>
      </c>
      <c r="AH579" s="57">
        <v>618.04441999999995</v>
      </c>
      <c r="AI579" s="57">
        <v>618.04441999999995</v>
      </c>
      <c r="AJ579" s="57">
        <v>618.04441999999995</v>
      </c>
      <c r="AK579" s="57">
        <v>618.04441999999995</v>
      </c>
      <c r="AL579" s="57">
        <v>618.04441999999995</v>
      </c>
      <c r="AM579" s="57">
        <v>618.04441999999995</v>
      </c>
      <c r="AN579" s="57">
        <v>618.04441999999995</v>
      </c>
      <c r="AO579" s="57">
        <v>618.04441999999995</v>
      </c>
      <c r="AP579" s="57">
        <v>618.04441999999995</v>
      </c>
      <c r="AQ579" s="57">
        <v>618.04441999999995</v>
      </c>
      <c r="AR579" s="57">
        <v>618.04441999999995</v>
      </c>
      <c r="AS579" s="57">
        <v>618.04441999999995</v>
      </c>
      <c r="AT579" s="57">
        <v>618.04441999999995</v>
      </c>
    </row>
    <row r="580" spans="1:46" x14ac:dyDescent="0.25">
      <c r="A580" s="65">
        <v>2021</v>
      </c>
      <c r="B580" s="65">
        <v>12</v>
      </c>
      <c r="C580" s="75">
        <v>25</v>
      </c>
      <c r="D580" s="64">
        <v>3</v>
      </c>
      <c r="E580" s="5">
        <v>618.04441999999995</v>
      </c>
      <c r="F580" s="57">
        <v>618.04441999999995</v>
      </c>
      <c r="G580" s="57">
        <v>618.04441999999995</v>
      </c>
      <c r="H580" s="57">
        <v>618.04441999999995</v>
      </c>
      <c r="I580" s="57">
        <v>618.04441999999995</v>
      </c>
      <c r="J580" s="57">
        <v>618.04441999999995</v>
      </c>
      <c r="K580" s="57">
        <v>618.04441999999995</v>
      </c>
      <c r="L580" s="57">
        <v>618.04441999999995</v>
      </c>
      <c r="M580" s="57">
        <v>618.04441999999995</v>
      </c>
      <c r="N580" s="57">
        <v>618.04441999999995</v>
      </c>
      <c r="O580" s="57">
        <v>618.04441999999995</v>
      </c>
      <c r="P580" s="57">
        <v>618.04441999999995</v>
      </c>
      <c r="Q580" s="57">
        <v>618.04441999999995</v>
      </c>
      <c r="R580" s="57">
        <v>618.04441999999995</v>
      </c>
      <c r="S580" s="57">
        <v>618.04441999999995</v>
      </c>
      <c r="T580" s="57">
        <v>618.04441999999995</v>
      </c>
      <c r="U580" s="57">
        <v>618.04441999999995</v>
      </c>
      <c r="V580" s="57">
        <v>618.04441999999995</v>
      </c>
      <c r="W580" s="57">
        <v>618.04441999999995</v>
      </c>
      <c r="X580" s="57">
        <v>618.04441999999995</v>
      </c>
      <c r="Y580" s="57">
        <v>618.04441999999995</v>
      </c>
      <c r="Z580" s="57">
        <v>618.04441999999995</v>
      </c>
      <c r="AA580" s="57">
        <v>618.04441999999995</v>
      </c>
      <c r="AB580" s="57">
        <v>618.04441999999995</v>
      </c>
      <c r="AC580" s="57">
        <v>618.04441999999995</v>
      </c>
      <c r="AD580" s="57">
        <v>618.04441999999995</v>
      </c>
      <c r="AE580" s="57">
        <v>618.04441999999995</v>
      </c>
      <c r="AF580" s="57">
        <v>618.04441999999995</v>
      </c>
      <c r="AG580" s="57">
        <v>618.04441999999995</v>
      </c>
      <c r="AH580" s="57">
        <v>618.04441999999995</v>
      </c>
      <c r="AI580" s="57">
        <v>618.04441999999995</v>
      </c>
      <c r="AJ580" s="57">
        <v>618.04441999999995</v>
      </c>
      <c r="AK580" s="57">
        <v>618.04441999999995</v>
      </c>
      <c r="AL580" s="57">
        <v>618.04441999999995</v>
      </c>
      <c r="AM580" s="57">
        <v>618.04441999999995</v>
      </c>
      <c r="AN580" s="57">
        <v>618.04441999999995</v>
      </c>
      <c r="AO580" s="57">
        <v>618.04441999999995</v>
      </c>
      <c r="AP580" s="57">
        <v>618.04441999999995</v>
      </c>
      <c r="AQ580" s="57">
        <v>618.04441999999995</v>
      </c>
      <c r="AR580" s="57">
        <v>618.04441999999995</v>
      </c>
      <c r="AS580" s="57">
        <v>618.04441999999995</v>
      </c>
      <c r="AT580" s="57">
        <v>618.04441999999995</v>
      </c>
    </row>
    <row r="581" spans="1:46" x14ac:dyDescent="0.25">
      <c r="A581" s="65">
        <v>2021</v>
      </c>
      <c r="B581" s="65">
        <v>12</v>
      </c>
      <c r="C581" s="75">
        <v>25</v>
      </c>
      <c r="D581" s="64">
        <v>4</v>
      </c>
      <c r="E581" s="5">
        <v>618.04441999999995</v>
      </c>
      <c r="F581" s="57">
        <v>618.04441999999995</v>
      </c>
      <c r="G581" s="57">
        <v>618.04441999999995</v>
      </c>
      <c r="H581" s="57">
        <v>618.04441999999995</v>
      </c>
      <c r="I581" s="57">
        <v>618.04441999999995</v>
      </c>
      <c r="J581" s="57">
        <v>618.04441999999995</v>
      </c>
      <c r="K581" s="57">
        <v>618.04441999999995</v>
      </c>
      <c r="L581" s="57">
        <v>618.04441999999995</v>
      </c>
      <c r="M581" s="57">
        <v>618.04441999999995</v>
      </c>
      <c r="N581" s="57">
        <v>618.04441999999995</v>
      </c>
      <c r="O581" s="57">
        <v>618.04441999999995</v>
      </c>
      <c r="P581" s="57">
        <v>618.04441999999995</v>
      </c>
      <c r="Q581" s="57">
        <v>618.04441999999995</v>
      </c>
      <c r="R581" s="57">
        <v>618.04441999999995</v>
      </c>
      <c r="S581" s="57">
        <v>618.04441999999995</v>
      </c>
      <c r="T581" s="57">
        <v>618.04441999999995</v>
      </c>
      <c r="U581" s="57">
        <v>618.04441999999995</v>
      </c>
      <c r="V581" s="57">
        <v>618.04441999999995</v>
      </c>
      <c r="W581" s="57">
        <v>618.04441999999995</v>
      </c>
      <c r="X581" s="57">
        <v>618.04441999999995</v>
      </c>
      <c r="Y581" s="57">
        <v>618.04441999999995</v>
      </c>
      <c r="Z581" s="57">
        <v>618.04441999999995</v>
      </c>
      <c r="AA581" s="57">
        <v>618.04441999999995</v>
      </c>
      <c r="AB581" s="57">
        <v>618.04441999999995</v>
      </c>
      <c r="AC581" s="57">
        <v>618.04441999999995</v>
      </c>
      <c r="AD581" s="57">
        <v>618.04441999999995</v>
      </c>
      <c r="AE581" s="57">
        <v>618.04441999999995</v>
      </c>
      <c r="AF581" s="57">
        <v>618.04441999999995</v>
      </c>
      <c r="AG581" s="57">
        <v>618.04441999999995</v>
      </c>
      <c r="AH581" s="57">
        <v>618.04441999999995</v>
      </c>
      <c r="AI581" s="57">
        <v>618.04441999999995</v>
      </c>
      <c r="AJ581" s="57">
        <v>618.04441999999995</v>
      </c>
      <c r="AK581" s="57">
        <v>618.04441999999995</v>
      </c>
      <c r="AL581" s="57">
        <v>618.04441999999995</v>
      </c>
      <c r="AM581" s="57">
        <v>618.04441999999995</v>
      </c>
      <c r="AN581" s="57">
        <v>618.04441999999995</v>
      </c>
      <c r="AO581" s="57">
        <v>618.04441999999995</v>
      </c>
      <c r="AP581" s="57">
        <v>618.04441999999995</v>
      </c>
      <c r="AQ581" s="57">
        <v>618.04441999999995</v>
      </c>
      <c r="AR581" s="57">
        <v>618.04441999999995</v>
      </c>
      <c r="AS581" s="57">
        <v>618.04441999999995</v>
      </c>
      <c r="AT581" s="57">
        <v>618.04441999999995</v>
      </c>
    </row>
    <row r="582" spans="1:46" x14ac:dyDescent="0.25">
      <c r="A582" s="65">
        <v>2021</v>
      </c>
      <c r="B582" s="65">
        <v>12</v>
      </c>
      <c r="C582" s="75">
        <v>25</v>
      </c>
      <c r="D582" s="64">
        <v>5</v>
      </c>
      <c r="E582" s="5">
        <v>618.04441999999995</v>
      </c>
      <c r="F582" s="57">
        <v>618.04441999999995</v>
      </c>
      <c r="G582" s="57">
        <v>618.04441999999995</v>
      </c>
      <c r="H582" s="57">
        <v>618.04441999999995</v>
      </c>
      <c r="I582" s="57">
        <v>618.04441999999995</v>
      </c>
      <c r="J582" s="57">
        <v>618.04441999999995</v>
      </c>
      <c r="K582" s="57">
        <v>618.04441999999995</v>
      </c>
      <c r="L582" s="57">
        <v>618.04441999999995</v>
      </c>
      <c r="M582" s="57">
        <v>618.04441999999995</v>
      </c>
      <c r="N582" s="57">
        <v>618.04441999999995</v>
      </c>
      <c r="O582" s="57">
        <v>618.04441999999995</v>
      </c>
      <c r="P582" s="57">
        <v>618.04441999999995</v>
      </c>
      <c r="Q582" s="57">
        <v>618.04441999999995</v>
      </c>
      <c r="R582" s="57">
        <v>618.04441999999995</v>
      </c>
      <c r="S582" s="57">
        <v>618.04441999999995</v>
      </c>
      <c r="T582" s="57">
        <v>618.04441999999995</v>
      </c>
      <c r="U582" s="57">
        <v>618.04441999999995</v>
      </c>
      <c r="V582" s="57">
        <v>618.04441999999995</v>
      </c>
      <c r="W582" s="57">
        <v>618.04441999999995</v>
      </c>
      <c r="X582" s="57">
        <v>618.04441999999995</v>
      </c>
      <c r="Y582" s="57">
        <v>618.04441999999995</v>
      </c>
      <c r="Z582" s="57">
        <v>618.04441999999995</v>
      </c>
      <c r="AA582" s="57">
        <v>618.04441999999995</v>
      </c>
      <c r="AB582" s="57">
        <v>618.04441999999995</v>
      </c>
      <c r="AC582" s="57">
        <v>618.04441999999995</v>
      </c>
      <c r="AD582" s="57">
        <v>618.04441999999995</v>
      </c>
      <c r="AE582" s="57">
        <v>618.04441999999995</v>
      </c>
      <c r="AF582" s="57">
        <v>618.04441999999995</v>
      </c>
      <c r="AG582" s="57">
        <v>618.04441999999995</v>
      </c>
      <c r="AH582" s="57">
        <v>618.04441999999995</v>
      </c>
      <c r="AI582" s="57">
        <v>618.04441999999995</v>
      </c>
      <c r="AJ582" s="57">
        <v>618.04441999999995</v>
      </c>
      <c r="AK582" s="57">
        <v>618.04441999999995</v>
      </c>
      <c r="AL582" s="57">
        <v>618.04441999999995</v>
      </c>
      <c r="AM582" s="57">
        <v>618.04441999999995</v>
      </c>
      <c r="AN582" s="57">
        <v>618.04441999999995</v>
      </c>
      <c r="AO582" s="57">
        <v>618.04441999999995</v>
      </c>
      <c r="AP582" s="57">
        <v>618.04441999999995</v>
      </c>
      <c r="AQ582" s="57">
        <v>618.04441999999995</v>
      </c>
      <c r="AR582" s="57">
        <v>618.04441999999995</v>
      </c>
      <c r="AS582" s="57">
        <v>618.04441999999995</v>
      </c>
      <c r="AT582" s="57">
        <v>618.04441999999995</v>
      </c>
    </row>
    <row r="583" spans="1:46" x14ac:dyDescent="0.25">
      <c r="A583" s="65">
        <v>2021</v>
      </c>
      <c r="B583" s="65">
        <v>12</v>
      </c>
      <c r="C583" s="75">
        <v>25</v>
      </c>
      <c r="D583" s="64">
        <v>6</v>
      </c>
      <c r="E583" s="5">
        <v>618.04441999999995</v>
      </c>
      <c r="F583" s="57">
        <v>618.04441999999995</v>
      </c>
      <c r="G583" s="57">
        <v>618.04441999999995</v>
      </c>
      <c r="H583" s="57">
        <v>618.04441999999995</v>
      </c>
      <c r="I583" s="57">
        <v>618.04441999999995</v>
      </c>
      <c r="J583" s="57">
        <v>618.04441999999995</v>
      </c>
      <c r="K583" s="57">
        <v>618.04441999999995</v>
      </c>
      <c r="L583" s="57">
        <v>618.04441999999995</v>
      </c>
      <c r="M583" s="57">
        <v>618.04441999999995</v>
      </c>
      <c r="N583" s="57">
        <v>618.04441999999995</v>
      </c>
      <c r="O583" s="57">
        <v>618.04441999999995</v>
      </c>
      <c r="P583" s="57">
        <v>618.04441999999995</v>
      </c>
      <c r="Q583" s="57">
        <v>618.04441999999995</v>
      </c>
      <c r="R583" s="57">
        <v>618.04441999999995</v>
      </c>
      <c r="S583" s="57">
        <v>618.04441999999995</v>
      </c>
      <c r="T583" s="57">
        <v>618.04441999999995</v>
      </c>
      <c r="U583" s="57">
        <v>618.04441999999995</v>
      </c>
      <c r="V583" s="57">
        <v>618.04441999999995</v>
      </c>
      <c r="W583" s="57">
        <v>618.04441999999995</v>
      </c>
      <c r="X583" s="57">
        <v>618.04441999999995</v>
      </c>
      <c r="Y583" s="57">
        <v>618.04441999999995</v>
      </c>
      <c r="Z583" s="57">
        <v>618.04441999999995</v>
      </c>
      <c r="AA583" s="57">
        <v>618.04441999999995</v>
      </c>
      <c r="AB583" s="57">
        <v>618.04441999999995</v>
      </c>
      <c r="AC583" s="57">
        <v>618.04441999999995</v>
      </c>
      <c r="AD583" s="57">
        <v>618.04441999999995</v>
      </c>
      <c r="AE583" s="57">
        <v>618.04441999999995</v>
      </c>
      <c r="AF583" s="57">
        <v>618.04441999999995</v>
      </c>
      <c r="AG583" s="57">
        <v>618.04441999999995</v>
      </c>
      <c r="AH583" s="57">
        <v>618.04441999999995</v>
      </c>
      <c r="AI583" s="57">
        <v>618.04441999999995</v>
      </c>
      <c r="AJ583" s="57">
        <v>618.04441999999995</v>
      </c>
      <c r="AK583" s="57">
        <v>618.04441999999995</v>
      </c>
      <c r="AL583" s="57">
        <v>618.04441999999995</v>
      </c>
      <c r="AM583" s="57">
        <v>618.04441999999995</v>
      </c>
      <c r="AN583" s="57">
        <v>618.04441999999995</v>
      </c>
      <c r="AO583" s="57">
        <v>618.04441999999995</v>
      </c>
      <c r="AP583" s="57">
        <v>618.04441999999995</v>
      </c>
      <c r="AQ583" s="57">
        <v>618.04441999999995</v>
      </c>
      <c r="AR583" s="57">
        <v>618.04441999999995</v>
      </c>
      <c r="AS583" s="57">
        <v>618.04441999999995</v>
      </c>
      <c r="AT583" s="57">
        <v>618.04441999999995</v>
      </c>
    </row>
    <row r="584" spans="1:46" x14ac:dyDescent="0.25">
      <c r="A584" s="65">
        <v>2021</v>
      </c>
      <c r="B584" s="65">
        <v>12</v>
      </c>
      <c r="C584" s="75">
        <v>25</v>
      </c>
      <c r="D584" s="64">
        <v>7</v>
      </c>
      <c r="E584" s="5">
        <v>618.04441999999995</v>
      </c>
      <c r="F584" s="57">
        <v>618.04441999999995</v>
      </c>
      <c r="G584" s="57">
        <v>618.04441999999995</v>
      </c>
      <c r="H584" s="57">
        <v>618.04441999999995</v>
      </c>
      <c r="I584" s="57">
        <v>618.04441999999995</v>
      </c>
      <c r="J584" s="57">
        <v>618.04441999999995</v>
      </c>
      <c r="K584" s="57">
        <v>618.04441999999995</v>
      </c>
      <c r="L584" s="57">
        <v>618.04441999999995</v>
      </c>
      <c r="M584" s="57">
        <v>618.04441999999995</v>
      </c>
      <c r="N584" s="57">
        <v>618.04441999999995</v>
      </c>
      <c r="O584" s="57">
        <v>618.04441999999995</v>
      </c>
      <c r="P584" s="57">
        <v>618.04441999999995</v>
      </c>
      <c r="Q584" s="57">
        <v>618.04441999999995</v>
      </c>
      <c r="R584" s="57">
        <v>618.04441999999995</v>
      </c>
      <c r="S584" s="57">
        <v>618.04441999999995</v>
      </c>
      <c r="T584" s="57">
        <v>618.04441999999995</v>
      </c>
      <c r="U584" s="57">
        <v>618.04441999999995</v>
      </c>
      <c r="V584" s="57">
        <v>618.04441999999995</v>
      </c>
      <c r="W584" s="57">
        <v>618.04441999999995</v>
      </c>
      <c r="X584" s="57">
        <v>618.04441999999995</v>
      </c>
      <c r="Y584" s="57">
        <v>618.04441999999995</v>
      </c>
      <c r="Z584" s="57">
        <v>618.04441999999995</v>
      </c>
      <c r="AA584" s="57">
        <v>618.04441999999995</v>
      </c>
      <c r="AB584" s="57">
        <v>618.04441999999995</v>
      </c>
      <c r="AC584" s="57">
        <v>618.04441999999995</v>
      </c>
      <c r="AD584" s="57">
        <v>618.04441999999995</v>
      </c>
      <c r="AE584" s="57">
        <v>618.04441999999995</v>
      </c>
      <c r="AF584" s="57">
        <v>618.04441999999995</v>
      </c>
      <c r="AG584" s="57">
        <v>618.04441999999995</v>
      </c>
      <c r="AH584" s="57">
        <v>618.04441999999995</v>
      </c>
      <c r="AI584" s="57">
        <v>618.04441999999995</v>
      </c>
      <c r="AJ584" s="57">
        <v>618.04441999999995</v>
      </c>
      <c r="AK584" s="57">
        <v>618.04441999999995</v>
      </c>
      <c r="AL584" s="57">
        <v>618.04441999999995</v>
      </c>
      <c r="AM584" s="57">
        <v>618.04441999999995</v>
      </c>
      <c r="AN584" s="57">
        <v>618.04441999999995</v>
      </c>
      <c r="AO584" s="57">
        <v>618.04441999999995</v>
      </c>
      <c r="AP584" s="57">
        <v>618.04441999999995</v>
      </c>
      <c r="AQ584" s="57">
        <v>618.04441999999995</v>
      </c>
      <c r="AR584" s="57">
        <v>618.04441999999995</v>
      </c>
      <c r="AS584" s="57">
        <v>618.04441999999995</v>
      </c>
      <c r="AT584" s="57">
        <v>618.04441999999995</v>
      </c>
    </row>
    <row r="585" spans="1:46" x14ac:dyDescent="0.25">
      <c r="A585" s="65">
        <v>2021</v>
      </c>
      <c r="B585" s="65">
        <v>12</v>
      </c>
      <c r="C585" s="75">
        <v>25</v>
      </c>
      <c r="D585" s="64">
        <v>8</v>
      </c>
      <c r="E585" s="5">
        <v>618.04441999999995</v>
      </c>
      <c r="F585" s="57">
        <v>618.04441999999995</v>
      </c>
      <c r="G585" s="57">
        <v>618.04441999999995</v>
      </c>
      <c r="H585" s="57">
        <v>618.04441999999995</v>
      </c>
      <c r="I585" s="57">
        <v>618.04441999999995</v>
      </c>
      <c r="J585" s="57">
        <v>618.04441999999995</v>
      </c>
      <c r="K585" s="57">
        <v>618.04441999999995</v>
      </c>
      <c r="L585" s="57">
        <v>618.04441999999995</v>
      </c>
      <c r="M585" s="57">
        <v>618.04441999999995</v>
      </c>
      <c r="N585" s="57">
        <v>618.04441999999995</v>
      </c>
      <c r="O585" s="57">
        <v>618.04441999999995</v>
      </c>
      <c r="P585" s="57">
        <v>618.04441999999995</v>
      </c>
      <c r="Q585" s="57">
        <v>618.04441999999995</v>
      </c>
      <c r="R585" s="57">
        <v>618.04441999999995</v>
      </c>
      <c r="S585" s="57">
        <v>618.04441999999995</v>
      </c>
      <c r="T585" s="57">
        <v>618.04441999999995</v>
      </c>
      <c r="U585" s="57">
        <v>618.04441999999995</v>
      </c>
      <c r="V585" s="57">
        <v>618.04441999999995</v>
      </c>
      <c r="W585" s="57">
        <v>618.04441999999995</v>
      </c>
      <c r="X585" s="57">
        <v>618.04441999999995</v>
      </c>
      <c r="Y585" s="57">
        <v>618.04441999999995</v>
      </c>
      <c r="Z585" s="57">
        <v>618.04441999999995</v>
      </c>
      <c r="AA585" s="57">
        <v>618.04441999999995</v>
      </c>
      <c r="AB585" s="57">
        <v>618.04441999999995</v>
      </c>
      <c r="AC585" s="57">
        <v>618.04441999999995</v>
      </c>
      <c r="AD585" s="57">
        <v>618.04441999999995</v>
      </c>
      <c r="AE585" s="57">
        <v>618.04441999999995</v>
      </c>
      <c r="AF585" s="57">
        <v>618.04441999999995</v>
      </c>
      <c r="AG585" s="57">
        <v>618.04441999999995</v>
      </c>
      <c r="AH585" s="57">
        <v>618.04441999999995</v>
      </c>
      <c r="AI585" s="57">
        <v>618.04441999999995</v>
      </c>
      <c r="AJ585" s="57">
        <v>618.04441999999995</v>
      </c>
      <c r="AK585" s="57">
        <v>618.04441999999995</v>
      </c>
      <c r="AL585" s="57">
        <v>618.04441999999995</v>
      </c>
      <c r="AM585" s="57">
        <v>618.04441999999995</v>
      </c>
      <c r="AN585" s="57">
        <v>618.04441999999995</v>
      </c>
      <c r="AO585" s="57">
        <v>618.04441999999995</v>
      </c>
      <c r="AP585" s="57">
        <v>618.04441999999995</v>
      </c>
      <c r="AQ585" s="57">
        <v>618.04441999999995</v>
      </c>
      <c r="AR585" s="57">
        <v>618.04441999999995</v>
      </c>
      <c r="AS585" s="57">
        <v>618.04441999999995</v>
      </c>
      <c r="AT585" s="57">
        <v>618.04441999999995</v>
      </c>
    </row>
    <row r="586" spans="1:46" x14ac:dyDescent="0.25">
      <c r="A586" s="65">
        <v>2021</v>
      </c>
      <c r="B586" s="65">
        <v>12</v>
      </c>
      <c r="C586" s="75">
        <v>25</v>
      </c>
      <c r="D586" s="64">
        <v>9</v>
      </c>
      <c r="E586" s="5">
        <v>618.04441999999995</v>
      </c>
      <c r="F586" s="57">
        <v>618.04441999999995</v>
      </c>
      <c r="G586" s="57">
        <v>618.04441999999995</v>
      </c>
      <c r="H586" s="57">
        <v>618.04441999999995</v>
      </c>
      <c r="I586" s="57">
        <v>618.04441999999995</v>
      </c>
      <c r="J586" s="57">
        <v>618.04441999999995</v>
      </c>
      <c r="K586" s="57">
        <v>618.04441999999995</v>
      </c>
      <c r="L586" s="57">
        <v>618.04441999999995</v>
      </c>
      <c r="M586" s="57">
        <v>618.04441999999995</v>
      </c>
      <c r="N586" s="57">
        <v>618.04441999999995</v>
      </c>
      <c r="O586" s="57">
        <v>618.04441999999995</v>
      </c>
      <c r="P586" s="57">
        <v>618.04441999999995</v>
      </c>
      <c r="Q586" s="57">
        <v>618.04441999999995</v>
      </c>
      <c r="R586" s="57">
        <v>618.04441999999995</v>
      </c>
      <c r="S586" s="57">
        <v>618.04441999999995</v>
      </c>
      <c r="T586" s="57">
        <v>618.04441999999995</v>
      </c>
      <c r="U586" s="57">
        <v>618.04441999999995</v>
      </c>
      <c r="V586" s="57">
        <v>618.04441999999995</v>
      </c>
      <c r="W586" s="57">
        <v>618.04441999999995</v>
      </c>
      <c r="X586" s="57">
        <v>618.04441999999995</v>
      </c>
      <c r="Y586" s="57">
        <v>618.04441999999995</v>
      </c>
      <c r="Z586" s="57">
        <v>618.04441999999995</v>
      </c>
      <c r="AA586" s="57">
        <v>618.04441999999995</v>
      </c>
      <c r="AB586" s="57">
        <v>618.04441999999995</v>
      </c>
      <c r="AC586" s="57">
        <v>618.04441999999995</v>
      </c>
      <c r="AD586" s="57">
        <v>618.04441999999995</v>
      </c>
      <c r="AE586" s="57">
        <v>618.04441999999995</v>
      </c>
      <c r="AF586" s="57">
        <v>618.04441999999995</v>
      </c>
      <c r="AG586" s="57">
        <v>618.04441999999995</v>
      </c>
      <c r="AH586" s="57">
        <v>618.04441999999995</v>
      </c>
      <c r="AI586" s="57">
        <v>618.04441999999995</v>
      </c>
      <c r="AJ586" s="57">
        <v>618.04441999999995</v>
      </c>
      <c r="AK586" s="57">
        <v>618.04441999999995</v>
      </c>
      <c r="AL586" s="57">
        <v>618.04441999999995</v>
      </c>
      <c r="AM586" s="57">
        <v>618.04441999999995</v>
      </c>
      <c r="AN586" s="57">
        <v>618.04441999999995</v>
      </c>
      <c r="AO586" s="57">
        <v>618.04441999999995</v>
      </c>
      <c r="AP586" s="57">
        <v>618.04441999999995</v>
      </c>
      <c r="AQ586" s="57">
        <v>618.04441999999995</v>
      </c>
      <c r="AR586" s="57">
        <v>618.04441999999995</v>
      </c>
      <c r="AS586" s="57">
        <v>618.04441999999995</v>
      </c>
      <c r="AT586" s="57">
        <v>618.04441999999995</v>
      </c>
    </row>
    <row r="587" spans="1:46" x14ac:dyDescent="0.25">
      <c r="A587" s="65">
        <v>2021</v>
      </c>
      <c r="B587" s="65">
        <v>12</v>
      </c>
      <c r="C587" s="75">
        <v>25</v>
      </c>
      <c r="D587" s="64">
        <v>10</v>
      </c>
      <c r="E587" s="5">
        <v>618.04441999999995</v>
      </c>
      <c r="F587" s="57">
        <v>618.04441999999995</v>
      </c>
      <c r="G587" s="57">
        <v>618.04441999999995</v>
      </c>
      <c r="H587" s="57">
        <v>618.04441999999995</v>
      </c>
      <c r="I587" s="57">
        <v>618.04441999999995</v>
      </c>
      <c r="J587" s="57">
        <v>618.04441999999995</v>
      </c>
      <c r="K587" s="57">
        <v>618.04441999999995</v>
      </c>
      <c r="L587" s="57">
        <v>618.04441999999995</v>
      </c>
      <c r="M587" s="57">
        <v>618.04441999999995</v>
      </c>
      <c r="N587" s="57">
        <v>618.04441999999995</v>
      </c>
      <c r="O587" s="57">
        <v>618.04441999999995</v>
      </c>
      <c r="P587" s="57">
        <v>618.04441999999995</v>
      </c>
      <c r="Q587" s="57">
        <v>618.04441999999995</v>
      </c>
      <c r="R587" s="57">
        <v>618.04441999999995</v>
      </c>
      <c r="S587" s="57">
        <v>618.04441999999995</v>
      </c>
      <c r="T587" s="57">
        <v>618.04441999999995</v>
      </c>
      <c r="U587" s="57">
        <v>618.04441999999995</v>
      </c>
      <c r="V587" s="57">
        <v>618.04441999999995</v>
      </c>
      <c r="W587" s="57">
        <v>618.04441999999995</v>
      </c>
      <c r="X587" s="57">
        <v>618.04441999999995</v>
      </c>
      <c r="Y587" s="57">
        <v>618.04441999999995</v>
      </c>
      <c r="Z587" s="57">
        <v>618.04441999999995</v>
      </c>
      <c r="AA587" s="57">
        <v>618.04441999999995</v>
      </c>
      <c r="AB587" s="57">
        <v>618.04441999999995</v>
      </c>
      <c r="AC587" s="57">
        <v>618.04441999999995</v>
      </c>
      <c r="AD587" s="57">
        <v>618.04441999999995</v>
      </c>
      <c r="AE587" s="57">
        <v>618.04441999999995</v>
      </c>
      <c r="AF587" s="57">
        <v>618.04441999999995</v>
      </c>
      <c r="AG587" s="57">
        <v>618.04441999999995</v>
      </c>
      <c r="AH587" s="57">
        <v>618.04441999999995</v>
      </c>
      <c r="AI587" s="57">
        <v>618.04441999999995</v>
      </c>
      <c r="AJ587" s="57">
        <v>618.04441999999995</v>
      </c>
      <c r="AK587" s="57">
        <v>618.04441999999995</v>
      </c>
      <c r="AL587" s="57">
        <v>618.04441999999995</v>
      </c>
      <c r="AM587" s="57">
        <v>618.04441999999995</v>
      </c>
      <c r="AN587" s="57">
        <v>618.04441999999995</v>
      </c>
      <c r="AO587" s="57">
        <v>618.04441999999995</v>
      </c>
      <c r="AP587" s="57">
        <v>618.04441999999995</v>
      </c>
      <c r="AQ587" s="57">
        <v>618.04441999999995</v>
      </c>
      <c r="AR587" s="57">
        <v>618.04441999999995</v>
      </c>
      <c r="AS587" s="57">
        <v>618.04441999999995</v>
      </c>
      <c r="AT587" s="57">
        <v>618.04441999999995</v>
      </c>
    </row>
    <row r="588" spans="1:46" x14ac:dyDescent="0.25">
      <c r="A588" s="65">
        <v>2021</v>
      </c>
      <c r="B588" s="65">
        <v>12</v>
      </c>
      <c r="C588" s="75">
        <v>25</v>
      </c>
      <c r="D588" s="64">
        <v>11</v>
      </c>
      <c r="E588" s="5">
        <v>618.04441999999995</v>
      </c>
      <c r="F588" s="57">
        <v>618.04441999999995</v>
      </c>
      <c r="G588" s="57">
        <v>618.04441999999995</v>
      </c>
      <c r="H588" s="57">
        <v>618.04441999999995</v>
      </c>
      <c r="I588" s="57">
        <v>618.04441999999995</v>
      </c>
      <c r="J588" s="57">
        <v>618.04441999999995</v>
      </c>
      <c r="K588" s="57">
        <v>618.04441999999995</v>
      </c>
      <c r="L588" s="57">
        <v>618.04441999999995</v>
      </c>
      <c r="M588" s="57">
        <v>618.04441999999995</v>
      </c>
      <c r="N588" s="57">
        <v>618.04441999999995</v>
      </c>
      <c r="O588" s="57">
        <v>618.04441999999995</v>
      </c>
      <c r="P588" s="57">
        <v>618.04441999999995</v>
      </c>
      <c r="Q588" s="57">
        <v>618.04441999999995</v>
      </c>
      <c r="R588" s="57">
        <v>618.04441999999995</v>
      </c>
      <c r="S588" s="57">
        <v>618.04441999999995</v>
      </c>
      <c r="T588" s="57">
        <v>618.04441999999995</v>
      </c>
      <c r="U588" s="57">
        <v>618.04441999999995</v>
      </c>
      <c r="V588" s="57">
        <v>618.04441999999995</v>
      </c>
      <c r="W588" s="57">
        <v>618.04441999999995</v>
      </c>
      <c r="X588" s="57">
        <v>618.04441999999995</v>
      </c>
      <c r="Y588" s="57">
        <v>618.04441999999995</v>
      </c>
      <c r="Z588" s="57">
        <v>618.04441999999995</v>
      </c>
      <c r="AA588" s="57">
        <v>618.04441999999995</v>
      </c>
      <c r="AB588" s="57">
        <v>618.04441999999995</v>
      </c>
      <c r="AC588" s="57">
        <v>618.04441999999995</v>
      </c>
      <c r="AD588" s="57">
        <v>618.04441999999995</v>
      </c>
      <c r="AE588" s="57">
        <v>618.04441999999995</v>
      </c>
      <c r="AF588" s="57">
        <v>618.04441999999995</v>
      </c>
      <c r="AG588" s="57">
        <v>618.04441999999995</v>
      </c>
      <c r="AH588" s="57">
        <v>618.04441999999995</v>
      </c>
      <c r="AI588" s="57">
        <v>618.04441999999995</v>
      </c>
      <c r="AJ588" s="57">
        <v>618.04441999999995</v>
      </c>
      <c r="AK588" s="57">
        <v>618.04441999999995</v>
      </c>
      <c r="AL588" s="57">
        <v>618.04441999999995</v>
      </c>
      <c r="AM588" s="57">
        <v>618.04441999999995</v>
      </c>
      <c r="AN588" s="57">
        <v>618.04441999999995</v>
      </c>
      <c r="AO588" s="57">
        <v>618.04441999999995</v>
      </c>
      <c r="AP588" s="57">
        <v>618.04441999999995</v>
      </c>
      <c r="AQ588" s="57">
        <v>618.04441999999995</v>
      </c>
      <c r="AR588" s="57">
        <v>618.04441999999995</v>
      </c>
      <c r="AS588" s="57">
        <v>618.04441999999995</v>
      </c>
      <c r="AT588" s="57">
        <v>618.04441999999995</v>
      </c>
    </row>
    <row r="589" spans="1:46" x14ac:dyDescent="0.25">
      <c r="A589" s="65">
        <v>2021</v>
      </c>
      <c r="B589" s="65">
        <v>12</v>
      </c>
      <c r="C589" s="75">
        <v>25</v>
      </c>
      <c r="D589" s="64">
        <v>12</v>
      </c>
      <c r="E589" s="5">
        <v>618.04441999999995</v>
      </c>
      <c r="F589" s="57">
        <v>618.04441999999995</v>
      </c>
      <c r="G589" s="57">
        <v>618.04441999999995</v>
      </c>
      <c r="H589" s="57">
        <v>618.04441999999995</v>
      </c>
      <c r="I589" s="57">
        <v>618.04441999999995</v>
      </c>
      <c r="J589" s="57">
        <v>618.04441999999995</v>
      </c>
      <c r="K589" s="57">
        <v>618.04441999999995</v>
      </c>
      <c r="L589" s="57">
        <v>618.04441999999995</v>
      </c>
      <c r="M589" s="57">
        <v>618.04441999999995</v>
      </c>
      <c r="N589" s="57">
        <v>618.04441999999995</v>
      </c>
      <c r="O589" s="57">
        <v>618.04441999999995</v>
      </c>
      <c r="P589" s="57">
        <v>618.04441999999995</v>
      </c>
      <c r="Q589" s="57">
        <v>618.04441999999995</v>
      </c>
      <c r="R589" s="57">
        <v>618.04441999999995</v>
      </c>
      <c r="S589" s="57">
        <v>618.04441999999995</v>
      </c>
      <c r="T589" s="57">
        <v>618.04441999999995</v>
      </c>
      <c r="U589" s="57">
        <v>618.04441999999995</v>
      </c>
      <c r="V589" s="57">
        <v>618.04441999999995</v>
      </c>
      <c r="W589" s="57">
        <v>618.04441999999995</v>
      </c>
      <c r="X589" s="57">
        <v>618.04441999999995</v>
      </c>
      <c r="Y589" s="57">
        <v>618.04441999999995</v>
      </c>
      <c r="Z589" s="57">
        <v>618.04441999999995</v>
      </c>
      <c r="AA589" s="57">
        <v>618.04441999999995</v>
      </c>
      <c r="AB589" s="57">
        <v>618.04441999999995</v>
      </c>
      <c r="AC589" s="57">
        <v>618.04441999999995</v>
      </c>
      <c r="AD589" s="57">
        <v>618.04441999999995</v>
      </c>
      <c r="AE589" s="57">
        <v>618.04441999999995</v>
      </c>
      <c r="AF589" s="57">
        <v>618.04441999999995</v>
      </c>
      <c r="AG589" s="57">
        <v>618.04441999999995</v>
      </c>
      <c r="AH589" s="57">
        <v>618.04441999999995</v>
      </c>
      <c r="AI589" s="57">
        <v>618.04441999999995</v>
      </c>
      <c r="AJ589" s="57">
        <v>618.04441999999995</v>
      </c>
      <c r="AK589" s="57">
        <v>618.04441999999995</v>
      </c>
      <c r="AL589" s="57">
        <v>618.04441999999995</v>
      </c>
      <c r="AM589" s="57">
        <v>618.04441999999995</v>
      </c>
      <c r="AN589" s="57">
        <v>618.04441999999995</v>
      </c>
      <c r="AO589" s="57">
        <v>618.04441999999995</v>
      </c>
      <c r="AP589" s="57">
        <v>618.04441999999995</v>
      </c>
      <c r="AQ589" s="57">
        <v>618.04441999999995</v>
      </c>
      <c r="AR589" s="57">
        <v>618.04441999999995</v>
      </c>
      <c r="AS589" s="57">
        <v>618.04441999999995</v>
      </c>
      <c r="AT589" s="57">
        <v>618.04441999999995</v>
      </c>
    </row>
    <row r="590" spans="1:46" x14ac:dyDescent="0.25">
      <c r="A590" s="65">
        <v>2021</v>
      </c>
      <c r="B590" s="65">
        <v>12</v>
      </c>
      <c r="C590" s="75">
        <v>25</v>
      </c>
      <c r="D590" s="64">
        <v>13</v>
      </c>
      <c r="E590" s="5">
        <v>618.04441999999995</v>
      </c>
      <c r="F590" s="57">
        <v>618.04441999999995</v>
      </c>
      <c r="G590" s="57">
        <v>618.04441999999995</v>
      </c>
      <c r="H590" s="57">
        <v>618.04441999999995</v>
      </c>
      <c r="I590" s="57">
        <v>618.04441999999995</v>
      </c>
      <c r="J590" s="57">
        <v>618.04441999999995</v>
      </c>
      <c r="K590" s="57">
        <v>618.04441999999995</v>
      </c>
      <c r="L590" s="57">
        <v>618.04441999999995</v>
      </c>
      <c r="M590" s="57">
        <v>618.04441999999995</v>
      </c>
      <c r="N590" s="57">
        <v>618.04441999999995</v>
      </c>
      <c r="O590" s="57">
        <v>618.04441999999995</v>
      </c>
      <c r="P590" s="57">
        <v>618.04441999999995</v>
      </c>
      <c r="Q590" s="57">
        <v>618.04441999999995</v>
      </c>
      <c r="R590" s="57">
        <v>618.04441999999995</v>
      </c>
      <c r="S590" s="57">
        <v>618.04441999999995</v>
      </c>
      <c r="T590" s="57">
        <v>618.04441999999995</v>
      </c>
      <c r="U590" s="57">
        <v>618.04441999999995</v>
      </c>
      <c r="V590" s="57">
        <v>618.04441999999995</v>
      </c>
      <c r="W590" s="57">
        <v>618.04441999999995</v>
      </c>
      <c r="X590" s="57">
        <v>618.04441999999995</v>
      </c>
      <c r="Y590" s="57">
        <v>618.04441999999995</v>
      </c>
      <c r="Z590" s="57">
        <v>618.04441999999995</v>
      </c>
      <c r="AA590" s="57">
        <v>618.04441999999995</v>
      </c>
      <c r="AB590" s="57">
        <v>618.04441999999995</v>
      </c>
      <c r="AC590" s="57">
        <v>618.04441999999995</v>
      </c>
      <c r="AD590" s="57">
        <v>618.04441999999995</v>
      </c>
      <c r="AE590" s="57">
        <v>618.04441999999995</v>
      </c>
      <c r="AF590" s="57">
        <v>618.04441999999995</v>
      </c>
      <c r="AG590" s="57">
        <v>618.04441999999995</v>
      </c>
      <c r="AH590" s="57">
        <v>618.04441999999995</v>
      </c>
      <c r="AI590" s="57">
        <v>618.04441999999995</v>
      </c>
      <c r="AJ590" s="57">
        <v>618.04441999999995</v>
      </c>
      <c r="AK590" s="57">
        <v>618.04441999999995</v>
      </c>
      <c r="AL590" s="57">
        <v>618.04441999999995</v>
      </c>
      <c r="AM590" s="57">
        <v>618.04441999999995</v>
      </c>
      <c r="AN590" s="57">
        <v>618.04441999999995</v>
      </c>
      <c r="AO590" s="57">
        <v>618.04441999999995</v>
      </c>
      <c r="AP590" s="57">
        <v>618.04441999999995</v>
      </c>
      <c r="AQ590" s="57">
        <v>618.04441999999995</v>
      </c>
      <c r="AR590" s="57">
        <v>618.04441999999995</v>
      </c>
      <c r="AS590" s="57">
        <v>618.04441999999995</v>
      </c>
      <c r="AT590" s="57">
        <v>618.04441999999995</v>
      </c>
    </row>
    <row r="591" spans="1:46" x14ac:dyDescent="0.25">
      <c r="A591" s="65">
        <v>2021</v>
      </c>
      <c r="B591" s="65">
        <v>12</v>
      </c>
      <c r="C591" s="75">
        <v>25</v>
      </c>
      <c r="D591" s="64">
        <v>14</v>
      </c>
      <c r="E591" s="5">
        <v>618.04441999999995</v>
      </c>
      <c r="F591" s="57">
        <v>618.04441999999995</v>
      </c>
      <c r="G591" s="57">
        <v>618.04441999999995</v>
      </c>
      <c r="H591" s="57">
        <v>618.04441999999995</v>
      </c>
      <c r="I591" s="57">
        <v>618.04441999999995</v>
      </c>
      <c r="J591" s="57">
        <v>618.04441999999995</v>
      </c>
      <c r="K591" s="57">
        <v>618.04441999999995</v>
      </c>
      <c r="L591" s="57">
        <v>618.04441999999995</v>
      </c>
      <c r="M591" s="57">
        <v>618.04441999999995</v>
      </c>
      <c r="N591" s="57">
        <v>618.04441999999995</v>
      </c>
      <c r="O591" s="57">
        <v>618.04441999999995</v>
      </c>
      <c r="P591" s="57">
        <v>618.04441999999995</v>
      </c>
      <c r="Q591" s="57">
        <v>618.04441999999995</v>
      </c>
      <c r="R591" s="57">
        <v>618.04441999999995</v>
      </c>
      <c r="S591" s="57">
        <v>618.04441999999995</v>
      </c>
      <c r="T591" s="57">
        <v>618.04441999999995</v>
      </c>
      <c r="U591" s="57">
        <v>618.04441999999995</v>
      </c>
      <c r="V591" s="57">
        <v>618.04441999999995</v>
      </c>
      <c r="W591" s="57">
        <v>618.04441999999995</v>
      </c>
      <c r="X591" s="57">
        <v>618.04441999999995</v>
      </c>
      <c r="Y591" s="57">
        <v>618.04441999999995</v>
      </c>
      <c r="Z591" s="57">
        <v>618.04441999999995</v>
      </c>
      <c r="AA591" s="57">
        <v>618.04441999999995</v>
      </c>
      <c r="AB591" s="57">
        <v>618.04441999999995</v>
      </c>
      <c r="AC591" s="57">
        <v>618.04441999999995</v>
      </c>
      <c r="AD591" s="57">
        <v>618.04441999999995</v>
      </c>
      <c r="AE591" s="57">
        <v>618.04441999999995</v>
      </c>
      <c r="AF591" s="57">
        <v>618.04441999999995</v>
      </c>
      <c r="AG591" s="57">
        <v>618.04441999999995</v>
      </c>
      <c r="AH591" s="57">
        <v>618.04441999999995</v>
      </c>
      <c r="AI591" s="57">
        <v>618.04441999999995</v>
      </c>
      <c r="AJ591" s="57">
        <v>618.04441999999995</v>
      </c>
      <c r="AK591" s="57">
        <v>618.04441999999995</v>
      </c>
      <c r="AL591" s="57">
        <v>618.04441999999995</v>
      </c>
      <c r="AM591" s="57">
        <v>618.04441999999995</v>
      </c>
      <c r="AN591" s="57">
        <v>618.04441999999995</v>
      </c>
      <c r="AO591" s="57">
        <v>618.04441999999995</v>
      </c>
      <c r="AP591" s="57">
        <v>618.04441999999995</v>
      </c>
      <c r="AQ591" s="57">
        <v>618.04441999999995</v>
      </c>
      <c r="AR591" s="57">
        <v>618.04441999999995</v>
      </c>
      <c r="AS591" s="57">
        <v>618.04441999999995</v>
      </c>
      <c r="AT591" s="57">
        <v>618.04441999999995</v>
      </c>
    </row>
    <row r="592" spans="1:46" x14ac:dyDescent="0.25">
      <c r="A592" s="65">
        <v>2021</v>
      </c>
      <c r="B592" s="65">
        <v>12</v>
      </c>
      <c r="C592" s="75">
        <v>25</v>
      </c>
      <c r="D592" s="64">
        <v>15</v>
      </c>
      <c r="E592" s="5">
        <v>618.04441999999995</v>
      </c>
      <c r="F592" s="57">
        <v>618.04441999999995</v>
      </c>
      <c r="G592" s="57">
        <v>618.04441999999995</v>
      </c>
      <c r="H592" s="57">
        <v>618.04441999999995</v>
      </c>
      <c r="I592" s="57">
        <v>618.04441999999995</v>
      </c>
      <c r="J592" s="57">
        <v>618.04441999999995</v>
      </c>
      <c r="K592" s="57">
        <v>618.04441999999995</v>
      </c>
      <c r="L592" s="57">
        <v>618.04441999999995</v>
      </c>
      <c r="M592" s="57">
        <v>618.04441999999995</v>
      </c>
      <c r="N592" s="57">
        <v>618.04441999999995</v>
      </c>
      <c r="O592" s="57">
        <v>618.04441999999995</v>
      </c>
      <c r="P592" s="57">
        <v>618.04441999999995</v>
      </c>
      <c r="Q592" s="57">
        <v>618.04441999999995</v>
      </c>
      <c r="R592" s="57">
        <v>618.04441999999995</v>
      </c>
      <c r="S592" s="57">
        <v>618.04441999999995</v>
      </c>
      <c r="T592" s="57">
        <v>618.04441999999995</v>
      </c>
      <c r="U592" s="57">
        <v>618.04441999999995</v>
      </c>
      <c r="V592" s="57">
        <v>618.04441999999995</v>
      </c>
      <c r="W592" s="57">
        <v>618.04441999999995</v>
      </c>
      <c r="X592" s="57">
        <v>618.04441999999995</v>
      </c>
      <c r="Y592" s="57">
        <v>618.04441999999995</v>
      </c>
      <c r="Z592" s="57">
        <v>618.04441999999995</v>
      </c>
      <c r="AA592" s="57">
        <v>618.04441999999995</v>
      </c>
      <c r="AB592" s="57">
        <v>618.04441999999995</v>
      </c>
      <c r="AC592" s="57">
        <v>618.04441999999995</v>
      </c>
      <c r="AD592" s="57">
        <v>618.04441999999995</v>
      </c>
      <c r="AE592" s="57">
        <v>618.04441999999995</v>
      </c>
      <c r="AF592" s="57">
        <v>618.04441999999995</v>
      </c>
      <c r="AG592" s="57">
        <v>618.04441999999995</v>
      </c>
      <c r="AH592" s="57">
        <v>618.04441999999995</v>
      </c>
      <c r="AI592" s="57">
        <v>618.04441999999995</v>
      </c>
      <c r="AJ592" s="57">
        <v>618.04441999999995</v>
      </c>
      <c r="AK592" s="57">
        <v>618.04441999999995</v>
      </c>
      <c r="AL592" s="57">
        <v>618.04441999999995</v>
      </c>
      <c r="AM592" s="57">
        <v>618.04441999999995</v>
      </c>
      <c r="AN592" s="57">
        <v>618.04441999999995</v>
      </c>
      <c r="AO592" s="57">
        <v>618.04441999999995</v>
      </c>
      <c r="AP592" s="57">
        <v>618.04441999999995</v>
      </c>
      <c r="AQ592" s="57">
        <v>618.04441999999995</v>
      </c>
      <c r="AR592" s="57">
        <v>618.04441999999995</v>
      </c>
      <c r="AS592" s="57">
        <v>618.04441999999995</v>
      </c>
      <c r="AT592" s="57">
        <v>618.04441999999995</v>
      </c>
    </row>
    <row r="593" spans="1:46" x14ac:dyDescent="0.25">
      <c r="A593" s="65">
        <v>2021</v>
      </c>
      <c r="B593" s="65">
        <v>12</v>
      </c>
      <c r="C593" s="75">
        <v>25</v>
      </c>
      <c r="D593" s="64">
        <v>16</v>
      </c>
      <c r="E593" s="5">
        <v>618.04441999999995</v>
      </c>
      <c r="F593" s="57">
        <v>618.04441999999995</v>
      </c>
      <c r="G593" s="57">
        <v>618.04441999999995</v>
      </c>
      <c r="H593" s="57">
        <v>618.04441999999995</v>
      </c>
      <c r="I593" s="57">
        <v>618.04441999999995</v>
      </c>
      <c r="J593" s="57">
        <v>618.04441999999995</v>
      </c>
      <c r="K593" s="57">
        <v>618.04441999999995</v>
      </c>
      <c r="L593" s="57">
        <v>618.04441999999995</v>
      </c>
      <c r="M593" s="57">
        <v>618.04441999999995</v>
      </c>
      <c r="N593" s="57">
        <v>618.04441999999995</v>
      </c>
      <c r="O593" s="57">
        <v>618.04441999999995</v>
      </c>
      <c r="P593" s="57">
        <v>618.04441999999995</v>
      </c>
      <c r="Q593" s="57">
        <v>618.04441999999995</v>
      </c>
      <c r="R593" s="57">
        <v>618.04441999999995</v>
      </c>
      <c r="S593" s="57">
        <v>618.04441999999995</v>
      </c>
      <c r="T593" s="57">
        <v>618.04441999999995</v>
      </c>
      <c r="U593" s="57">
        <v>618.04441999999995</v>
      </c>
      <c r="V593" s="57">
        <v>618.04441999999995</v>
      </c>
      <c r="W593" s="57">
        <v>618.04441999999995</v>
      </c>
      <c r="X593" s="57">
        <v>618.04441999999995</v>
      </c>
      <c r="Y593" s="57">
        <v>618.04441999999995</v>
      </c>
      <c r="Z593" s="57">
        <v>618.04441999999995</v>
      </c>
      <c r="AA593" s="57">
        <v>618.04441999999995</v>
      </c>
      <c r="AB593" s="57">
        <v>618.04441999999995</v>
      </c>
      <c r="AC593" s="57">
        <v>618.04441999999995</v>
      </c>
      <c r="AD593" s="57">
        <v>618.04441999999995</v>
      </c>
      <c r="AE593" s="57">
        <v>618.04441999999995</v>
      </c>
      <c r="AF593" s="57">
        <v>618.04441999999995</v>
      </c>
      <c r="AG593" s="57">
        <v>618.04441999999995</v>
      </c>
      <c r="AH593" s="57">
        <v>618.04441999999995</v>
      </c>
      <c r="AI593" s="57">
        <v>618.04441999999995</v>
      </c>
      <c r="AJ593" s="57">
        <v>618.04441999999995</v>
      </c>
      <c r="AK593" s="57">
        <v>618.04441999999995</v>
      </c>
      <c r="AL593" s="57">
        <v>618.04441999999995</v>
      </c>
      <c r="AM593" s="57">
        <v>618.04441999999995</v>
      </c>
      <c r="AN593" s="57">
        <v>618.04441999999995</v>
      </c>
      <c r="AO593" s="57">
        <v>618.04441999999995</v>
      </c>
      <c r="AP593" s="57">
        <v>618.04441999999995</v>
      </c>
      <c r="AQ593" s="57">
        <v>618.04441999999995</v>
      </c>
      <c r="AR593" s="57">
        <v>618.04441999999995</v>
      </c>
      <c r="AS593" s="57">
        <v>618.04441999999995</v>
      </c>
      <c r="AT593" s="57">
        <v>618.04441999999995</v>
      </c>
    </row>
    <row r="594" spans="1:46" x14ac:dyDescent="0.25">
      <c r="A594" s="65">
        <v>2021</v>
      </c>
      <c r="B594" s="65">
        <v>12</v>
      </c>
      <c r="C594" s="75">
        <v>25</v>
      </c>
      <c r="D594" s="64">
        <v>17</v>
      </c>
      <c r="E594" s="5">
        <v>618.04441999999995</v>
      </c>
      <c r="F594" s="57">
        <v>618.04441999999995</v>
      </c>
      <c r="G594" s="57">
        <v>618.04441999999995</v>
      </c>
      <c r="H594" s="57">
        <v>618.04441999999995</v>
      </c>
      <c r="I594" s="57">
        <v>618.04441999999995</v>
      </c>
      <c r="J594" s="57">
        <v>618.04441999999995</v>
      </c>
      <c r="K594" s="57">
        <v>618.04441999999995</v>
      </c>
      <c r="L594" s="57">
        <v>618.04441999999995</v>
      </c>
      <c r="M594" s="57">
        <v>618.04441999999995</v>
      </c>
      <c r="N594" s="57">
        <v>618.04441999999995</v>
      </c>
      <c r="O594" s="57">
        <v>618.04441999999995</v>
      </c>
      <c r="P594" s="57">
        <v>618.04441999999995</v>
      </c>
      <c r="Q594" s="57">
        <v>618.04441999999995</v>
      </c>
      <c r="R594" s="57">
        <v>618.04441999999995</v>
      </c>
      <c r="S594" s="57">
        <v>618.04441999999995</v>
      </c>
      <c r="T594" s="57">
        <v>618.04441999999995</v>
      </c>
      <c r="U594" s="57">
        <v>618.04441999999995</v>
      </c>
      <c r="V594" s="57">
        <v>618.04441999999995</v>
      </c>
      <c r="W594" s="57">
        <v>618.04441999999995</v>
      </c>
      <c r="X594" s="57">
        <v>618.04441999999995</v>
      </c>
      <c r="Y594" s="57">
        <v>618.04441999999995</v>
      </c>
      <c r="Z594" s="57">
        <v>618.04441999999995</v>
      </c>
      <c r="AA594" s="57">
        <v>618.04441999999995</v>
      </c>
      <c r="AB594" s="57">
        <v>618.04441999999995</v>
      </c>
      <c r="AC594" s="57">
        <v>618.04441999999995</v>
      </c>
      <c r="AD594" s="57">
        <v>618.04441999999995</v>
      </c>
      <c r="AE594" s="57">
        <v>618.04441999999995</v>
      </c>
      <c r="AF594" s="57">
        <v>618.04441999999995</v>
      </c>
      <c r="AG594" s="57">
        <v>618.04441999999995</v>
      </c>
      <c r="AH594" s="57">
        <v>618.04441999999995</v>
      </c>
      <c r="AI594" s="57">
        <v>618.04441999999995</v>
      </c>
      <c r="AJ594" s="57">
        <v>618.04441999999995</v>
      </c>
      <c r="AK594" s="57">
        <v>618.04441999999995</v>
      </c>
      <c r="AL594" s="57">
        <v>618.04441999999995</v>
      </c>
      <c r="AM594" s="57">
        <v>618.04441999999995</v>
      </c>
      <c r="AN594" s="57">
        <v>618.04441999999995</v>
      </c>
      <c r="AO594" s="57">
        <v>618.04441999999995</v>
      </c>
      <c r="AP594" s="57">
        <v>618.04441999999995</v>
      </c>
      <c r="AQ594" s="57">
        <v>618.04441999999995</v>
      </c>
      <c r="AR594" s="57">
        <v>618.04441999999995</v>
      </c>
      <c r="AS594" s="57">
        <v>618.04441999999995</v>
      </c>
      <c r="AT594" s="57">
        <v>618.04441999999995</v>
      </c>
    </row>
    <row r="595" spans="1:46" x14ac:dyDescent="0.25">
      <c r="A595" s="65">
        <v>2021</v>
      </c>
      <c r="B595" s="65">
        <v>12</v>
      </c>
      <c r="C595" s="75">
        <v>25</v>
      </c>
      <c r="D595" s="64">
        <v>18</v>
      </c>
      <c r="E595" s="5">
        <v>618.04441999999995</v>
      </c>
      <c r="F595" s="57">
        <v>618.04441999999995</v>
      </c>
      <c r="G595" s="57">
        <v>618.04441999999995</v>
      </c>
      <c r="H595" s="57">
        <v>618.04441999999995</v>
      </c>
      <c r="I595" s="57">
        <v>618.04441999999995</v>
      </c>
      <c r="J595" s="57">
        <v>618.04441999999995</v>
      </c>
      <c r="K595" s="57">
        <v>618.04441999999995</v>
      </c>
      <c r="L595" s="57">
        <v>618.04441999999995</v>
      </c>
      <c r="M595" s="57">
        <v>618.04441999999995</v>
      </c>
      <c r="N595" s="57">
        <v>618.04441999999995</v>
      </c>
      <c r="O595" s="57">
        <v>618.04441999999995</v>
      </c>
      <c r="P595" s="57">
        <v>618.04441999999995</v>
      </c>
      <c r="Q595" s="57">
        <v>618.04441999999995</v>
      </c>
      <c r="R595" s="57">
        <v>618.04441999999995</v>
      </c>
      <c r="S595" s="57">
        <v>618.04441999999995</v>
      </c>
      <c r="T595" s="57">
        <v>618.04441999999995</v>
      </c>
      <c r="U595" s="57">
        <v>618.04441999999995</v>
      </c>
      <c r="V595" s="57">
        <v>618.04441999999995</v>
      </c>
      <c r="W595" s="57">
        <v>618.04441999999995</v>
      </c>
      <c r="X595" s="57">
        <v>618.04441999999995</v>
      </c>
      <c r="Y595" s="57">
        <v>618.04441999999995</v>
      </c>
      <c r="Z595" s="57">
        <v>618.04441999999995</v>
      </c>
      <c r="AA595" s="57">
        <v>618.04441999999995</v>
      </c>
      <c r="AB595" s="57">
        <v>618.04441999999995</v>
      </c>
      <c r="AC595" s="57">
        <v>618.04441999999995</v>
      </c>
      <c r="AD595" s="57">
        <v>618.04441999999995</v>
      </c>
      <c r="AE595" s="57">
        <v>618.04441999999995</v>
      </c>
      <c r="AF595" s="57">
        <v>618.04441999999995</v>
      </c>
      <c r="AG595" s="57">
        <v>618.04441999999995</v>
      </c>
      <c r="AH595" s="57">
        <v>618.04441999999995</v>
      </c>
      <c r="AI595" s="57">
        <v>618.04441999999995</v>
      </c>
      <c r="AJ595" s="57">
        <v>618.04441999999995</v>
      </c>
      <c r="AK595" s="57">
        <v>618.04441999999995</v>
      </c>
      <c r="AL595" s="57">
        <v>618.04441999999995</v>
      </c>
      <c r="AM595" s="57">
        <v>618.04441999999995</v>
      </c>
      <c r="AN595" s="57">
        <v>618.04441999999995</v>
      </c>
      <c r="AO595" s="57">
        <v>618.04441999999995</v>
      </c>
      <c r="AP595" s="57">
        <v>618.04441999999995</v>
      </c>
      <c r="AQ595" s="57">
        <v>618.04441999999995</v>
      </c>
      <c r="AR595" s="57">
        <v>618.04441999999995</v>
      </c>
      <c r="AS595" s="57">
        <v>618.04441999999995</v>
      </c>
      <c r="AT595" s="57">
        <v>618.04441999999995</v>
      </c>
    </row>
    <row r="596" spans="1:46" x14ac:dyDescent="0.25">
      <c r="A596" s="65">
        <v>2021</v>
      </c>
      <c r="B596" s="65">
        <v>12</v>
      </c>
      <c r="C596" s="75">
        <v>25</v>
      </c>
      <c r="D596" s="64">
        <v>19</v>
      </c>
      <c r="E596" s="5">
        <v>618.04441999999995</v>
      </c>
      <c r="F596" s="57">
        <v>618.04441999999995</v>
      </c>
      <c r="G596" s="57">
        <v>618.04441999999995</v>
      </c>
      <c r="H596" s="57">
        <v>618.04441999999995</v>
      </c>
      <c r="I596" s="57">
        <v>618.04441999999995</v>
      </c>
      <c r="J596" s="57">
        <v>618.04441999999995</v>
      </c>
      <c r="K596" s="57">
        <v>618.04441999999995</v>
      </c>
      <c r="L596" s="57">
        <v>618.04441999999995</v>
      </c>
      <c r="M596" s="57">
        <v>618.04441999999995</v>
      </c>
      <c r="N596" s="57">
        <v>618.04441999999995</v>
      </c>
      <c r="O596" s="57">
        <v>618.04441999999995</v>
      </c>
      <c r="P596" s="57">
        <v>618.04441999999995</v>
      </c>
      <c r="Q596" s="57">
        <v>618.04441999999995</v>
      </c>
      <c r="R596" s="57">
        <v>618.04441999999995</v>
      </c>
      <c r="S596" s="57">
        <v>618.04441999999995</v>
      </c>
      <c r="T596" s="57">
        <v>618.04441999999995</v>
      </c>
      <c r="U596" s="57">
        <v>618.04441999999995</v>
      </c>
      <c r="V596" s="57">
        <v>618.04441999999995</v>
      </c>
      <c r="W596" s="57">
        <v>618.04441999999995</v>
      </c>
      <c r="X596" s="57">
        <v>618.04441999999995</v>
      </c>
      <c r="Y596" s="57">
        <v>618.04441999999995</v>
      </c>
      <c r="Z596" s="57">
        <v>618.04441999999995</v>
      </c>
      <c r="AA596" s="57">
        <v>618.04441999999995</v>
      </c>
      <c r="AB596" s="57">
        <v>618.04441999999995</v>
      </c>
      <c r="AC596" s="57">
        <v>618.04441999999995</v>
      </c>
      <c r="AD596" s="57">
        <v>618.04441999999995</v>
      </c>
      <c r="AE596" s="57">
        <v>618.04441999999995</v>
      </c>
      <c r="AF596" s="57">
        <v>618.04441999999995</v>
      </c>
      <c r="AG596" s="57">
        <v>618.04441999999995</v>
      </c>
      <c r="AH596" s="57">
        <v>618.04441999999995</v>
      </c>
      <c r="AI596" s="57">
        <v>618.04441999999995</v>
      </c>
      <c r="AJ596" s="57">
        <v>618.04441999999995</v>
      </c>
      <c r="AK596" s="57">
        <v>618.04441999999995</v>
      </c>
      <c r="AL596" s="57">
        <v>618.04441999999995</v>
      </c>
      <c r="AM596" s="57">
        <v>618.04441999999995</v>
      </c>
      <c r="AN596" s="57">
        <v>618.04441999999995</v>
      </c>
      <c r="AO596" s="57">
        <v>618.04441999999995</v>
      </c>
      <c r="AP596" s="57">
        <v>618.04441999999995</v>
      </c>
      <c r="AQ596" s="57">
        <v>618.04441999999995</v>
      </c>
      <c r="AR596" s="57">
        <v>618.04441999999995</v>
      </c>
      <c r="AS596" s="57">
        <v>618.04441999999995</v>
      </c>
      <c r="AT596" s="57">
        <v>618.04441999999995</v>
      </c>
    </row>
    <row r="597" spans="1:46" x14ac:dyDescent="0.25">
      <c r="A597" s="65">
        <v>2021</v>
      </c>
      <c r="B597" s="65">
        <v>12</v>
      </c>
      <c r="C597" s="75">
        <v>25</v>
      </c>
      <c r="D597" s="64">
        <v>20</v>
      </c>
      <c r="E597" s="5">
        <v>618.04441999999995</v>
      </c>
      <c r="F597" s="57">
        <v>618.04441999999995</v>
      </c>
      <c r="G597" s="57">
        <v>618.04441999999995</v>
      </c>
      <c r="H597" s="57">
        <v>618.04441999999995</v>
      </c>
      <c r="I597" s="57">
        <v>618.04441999999995</v>
      </c>
      <c r="J597" s="57">
        <v>618.04441999999995</v>
      </c>
      <c r="K597" s="57">
        <v>618.04441999999995</v>
      </c>
      <c r="L597" s="57">
        <v>618.04441999999995</v>
      </c>
      <c r="M597" s="57">
        <v>618.04441999999995</v>
      </c>
      <c r="N597" s="57">
        <v>618.04441999999995</v>
      </c>
      <c r="O597" s="57">
        <v>618.04441999999995</v>
      </c>
      <c r="P597" s="57">
        <v>618.04441999999995</v>
      </c>
      <c r="Q597" s="57">
        <v>618.04441999999995</v>
      </c>
      <c r="R597" s="57">
        <v>618.04441999999995</v>
      </c>
      <c r="S597" s="57">
        <v>618.04441999999995</v>
      </c>
      <c r="T597" s="57">
        <v>618.04441999999995</v>
      </c>
      <c r="U597" s="57">
        <v>618.04441999999995</v>
      </c>
      <c r="V597" s="57">
        <v>618.04441999999995</v>
      </c>
      <c r="W597" s="57">
        <v>618.04441999999995</v>
      </c>
      <c r="X597" s="57">
        <v>618.04441999999995</v>
      </c>
      <c r="Y597" s="57">
        <v>618.04441999999995</v>
      </c>
      <c r="Z597" s="57">
        <v>618.04441999999995</v>
      </c>
      <c r="AA597" s="57">
        <v>618.04441999999995</v>
      </c>
      <c r="AB597" s="57">
        <v>618.04441999999995</v>
      </c>
      <c r="AC597" s="57">
        <v>618.04441999999995</v>
      </c>
      <c r="AD597" s="57">
        <v>618.04441999999995</v>
      </c>
      <c r="AE597" s="57">
        <v>618.04441999999995</v>
      </c>
      <c r="AF597" s="57">
        <v>618.04441999999995</v>
      </c>
      <c r="AG597" s="57">
        <v>618.04441999999995</v>
      </c>
      <c r="AH597" s="57">
        <v>618.04441999999995</v>
      </c>
      <c r="AI597" s="57">
        <v>618.04441999999995</v>
      </c>
      <c r="AJ597" s="57">
        <v>618.04441999999995</v>
      </c>
      <c r="AK597" s="57">
        <v>618.04441999999995</v>
      </c>
      <c r="AL597" s="57">
        <v>618.04441999999995</v>
      </c>
      <c r="AM597" s="57">
        <v>618.04441999999995</v>
      </c>
      <c r="AN597" s="57">
        <v>618.04441999999995</v>
      </c>
      <c r="AO597" s="57">
        <v>618.04441999999995</v>
      </c>
      <c r="AP597" s="57">
        <v>618.04441999999995</v>
      </c>
      <c r="AQ597" s="57">
        <v>618.04441999999995</v>
      </c>
      <c r="AR597" s="57">
        <v>618.04441999999995</v>
      </c>
      <c r="AS597" s="57">
        <v>618.04441999999995</v>
      </c>
      <c r="AT597" s="57">
        <v>618.04441999999995</v>
      </c>
    </row>
    <row r="598" spans="1:46" x14ac:dyDescent="0.25">
      <c r="A598" s="65">
        <v>2021</v>
      </c>
      <c r="B598" s="65">
        <v>12</v>
      </c>
      <c r="C598" s="75">
        <v>25</v>
      </c>
      <c r="D598" s="64">
        <v>21</v>
      </c>
      <c r="E598" s="5">
        <v>618.04441999999995</v>
      </c>
      <c r="F598" s="57">
        <v>618.04441999999995</v>
      </c>
      <c r="G598" s="57">
        <v>618.04441999999995</v>
      </c>
      <c r="H598" s="57">
        <v>618.04441999999995</v>
      </c>
      <c r="I598" s="57">
        <v>618.04441999999995</v>
      </c>
      <c r="J598" s="57">
        <v>618.04441999999995</v>
      </c>
      <c r="K598" s="57">
        <v>618.04441999999995</v>
      </c>
      <c r="L598" s="57">
        <v>618.04441999999995</v>
      </c>
      <c r="M598" s="57">
        <v>618.04441999999995</v>
      </c>
      <c r="N598" s="57">
        <v>618.04441999999995</v>
      </c>
      <c r="O598" s="57">
        <v>618.04441999999995</v>
      </c>
      <c r="P598" s="57">
        <v>618.04441999999995</v>
      </c>
      <c r="Q598" s="57">
        <v>618.04441999999995</v>
      </c>
      <c r="R598" s="57">
        <v>618.04441999999995</v>
      </c>
      <c r="S598" s="57">
        <v>618.04441999999995</v>
      </c>
      <c r="T598" s="57">
        <v>618.04441999999995</v>
      </c>
      <c r="U598" s="57">
        <v>618.04441999999995</v>
      </c>
      <c r="V598" s="57">
        <v>618.04441999999995</v>
      </c>
      <c r="W598" s="57">
        <v>618.04441999999995</v>
      </c>
      <c r="X598" s="57">
        <v>618.04441999999995</v>
      </c>
      <c r="Y598" s="57">
        <v>618.04441999999995</v>
      </c>
      <c r="Z598" s="57">
        <v>618.04441999999995</v>
      </c>
      <c r="AA598" s="57">
        <v>618.04441999999995</v>
      </c>
      <c r="AB598" s="57">
        <v>618.04441999999995</v>
      </c>
      <c r="AC598" s="57">
        <v>618.04441999999995</v>
      </c>
      <c r="AD598" s="57">
        <v>618.04441999999995</v>
      </c>
      <c r="AE598" s="57">
        <v>618.04441999999995</v>
      </c>
      <c r="AF598" s="57">
        <v>618.04441999999995</v>
      </c>
      <c r="AG598" s="57">
        <v>618.04441999999995</v>
      </c>
      <c r="AH598" s="57">
        <v>618.04441999999995</v>
      </c>
      <c r="AI598" s="57">
        <v>618.04441999999995</v>
      </c>
      <c r="AJ598" s="57">
        <v>618.04441999999995</v>
      </c>
      <c r="AK598" s="57">
        <v>618.04441999999995</v>
      </c>
      <c r="AL598" s="57">
        <v>618.04441999999995</v>
      </c>
      <c r="AM598" s="57">
        <v>618.04441999999995</v>
      </c>
      <c r="AN598" s="57">
        <v>618.04441999999995</v>
      </c>
      <c r="AO598" s="57">
        <v>618.04441999999995</v>
      </c>
      <c r="AP598" s="57">
        <v>618.04441999999995</v>
      </c>
      <c r="AQ598" s="57">
        <v>618.04441999999995</v>
      </c>
      <c r="AR598" s="57">
        <v>618.04441999999995</v>
      </c>
      <c r="AS598" s="57">
        <v>618.04441999999995</v>
      </c>
      <c r="AT598" s="57">
        <v>618.04441999999995</v>
      </c>
    </row>
    <row r="599" spans="1:46" x14ac:dyDescent="0.25">
      <c r="A599" s="65">
        <v>2021</v>
      </c>
      <c r="B599" s="65">
        <v>12</v>
      </c>
      <c r="C599" s="75">
        <v>25</v>
      </c>
      <c r="D599" s="64">
        <v>22</v>
      </c>
      <c r="E599" s="5">
        <v>618.04441999999995</v>
      </c>
      <c r="F599" s="57">
        <v>618.04441999999995</v>
      </c>
      <c r="G599" s="57">
        <v>618.04441999999995</v>
      </c>
      <c r="H599" s="57">
        <v>618.04441999999995</v>
      </c>
      <c r="I599" s="57">
        <v>618.04441999999995</v>
      </c>
      <c r="J599" s="57">
        <v>618.04441999999995</v>
      </c>
      <c r="K599" s="57">
        <v>618.04441999999995</v>
      </c>
      <c r="L599" s="57">
        <v>618.04441999999995</v>
      </c>
      <c r="M599" s="57">
        <v>618.04441999999995</v>
      </c>
      <c r="N599" s="57">
        <v>618.04441999999995</v>
      </c>
      <c r="O599" s="57">
        <v>618.04441999999995</v>
      </c>
      <c r="P599" s="57">
        <v>618.04441999999995</v>
      </c>
      <c r="Q599" s="57">
        <v>618.04441999999995</v>
      </c>
      <c r="R599" s="57">
        <v>618.04441999999995</v>
      </c>
      <c r="S599" s="57">
        <v>618.04441999999995</v>
      </c>
      <c r="T599" s="57">
        <v>618.04441999999995</v>
      </c>
      <c r="U599" s="57">
        <v>618.04441999999995</v>
      </c>
      <c r="V599" s="57">
        <v>618.04441999999995</v>
      </c>
      <c r="W599" s="57">
        <v>618.04441999999995</v>
      </c>
      <c r="X599" s="57">
        <v>618.04441999999995</v>
      </c>
      <c r="Y599" s="57">
        <v>618.04441999999995</v>
      </c>
      <c r="Z599" s="57">
        <v>618.04441999999995</v>
      </c>
      <c r="AA599" s="57">
        <v>618.04441999999995</v>
      </c>
      <c r="AB599" s="57">
        <v>618.04441999999995</v>
      </c>
      <c r="AC599" s="57">
        <v>618.04441999999995</v>
      </c>
      <c r="AD599" s="57">
        <v>618.04441999999995</v>
      </c>
      <c r="AE599" s="57">
        <v>618.04441999999995</v>
      </c>
      <c r="AF599" s="57">
        <v>618.04441999999995</v>
      </c>
      <c r="AG599" s="57">
        <v>618.04441999999995</v>
      </c>
      <c r="AH599" s="57">
        <v>618.04441999999995</v>
      </c>
      <c r="AI599" s="57">
        <v>618.04441999999995</v>
      </c>
      <c r="AJ599" s="57">
        <v>618.04441999999995</v>
      </c>
      <c r="AK599" s="57">
        <v>618.04441999999995</v>
      </c>
      <c r="AL599" s="57">
        <v>618.04441999999995</v>
      </c>
      <c r="AM599" s="57">
        <v>618.04441999999995</v>
      </c>
      <c r="AN599" s="57">
        <v>618.04441999999995</v>
      </c>
      <c r="AO599" s="57">
        <v>618.04441999999995</v>
      </c>
      <c r="AP599" s="57">
        <v>618.04441999999995</v>
      </c>
      <c r="AQ599" s="57">
        <v>618.04441999999995</v>
      </c>
      <c r="AR599" s="57">
        <v>618.04441999999995</v>
      </c>
      <c r="AS599" s="57">
        <v>618.04441999999995</v>
      </c>
      <c r="AT599" s="57">
        <v>618.04441999999995</v>
      </c>
    </row>
    <row r="600" spans="1:46" x14ac:dyDescent="0.25">
      <c r="A600" s="65">
        <v>2021</v>
      </c>
      <c r="B600" s="65">
        <v>12</v>
      </c>
      <c r="C600" s="75">
        <v>25</v>
      </c>
      <c r="D600" s="64">
        <v>23</v>
      </c>
      <c r="E600" s="5">
        <v>618.04441999999995</v>
      </c>
      <c r="F600" s="57">
        <v>618.04441999999995</v>
      </c>
      <c r="G600" s="57">
        <v>618.04441999999995</v>
      </c>
      <c r="H600" s="57">
        <v>618.04441999999995</v>
      </c>
      <c r="I600" s="57">
        <v>618.04441999999995</v>
      </c>
      <c r="J600" s="57">
        <v>618.04441999999995</v>
      </c>
      <c r="K600" s="57">
        <v>618.04441999999995</v>
      </c>
      <c r="L600" s="57">
        <v>618.04441999999995</v>
      </c>
      <c r="M600" s="57">
        <v>618.04441999999995</v>
      </c>
      <c r="N600" s="57">
        <v>618.04441999999995</v>
      </c>
      <c r="O600" s="57">
        <v>618.04441999999995</v>
      </c>
      <c r="P600" s="57">
        <v>618.04441999999995</v>
      </c>
      <c r="Q600" s="57">
        <v>618.04441999999995</v>
      </c>
      <c r="R600" s="57">
        <v>618.04441999999995</v>
      </c>
      <c r="S600" s="57">
        <v>618.04441999999995</v>
      </c>
      <c r="T600" s="57">
        <v>618.04441999999995</v>
      </c>
      <c r="U600" s="57">
        <v>618.04441999999995</v>
      </c>
      <c r="V600" s="57">
        <v>618.04441999999995</v>
      </c>
      <c r="W600" s="57">
        <v>618.04441999999995</v>
      </c>
      <c r="X600" s="57">
        <v>618.04441999999995</v>
      </c>
      <c r="Y600" s="57">
        <v>618.04441999999995</v>
      </c>
      <c r="Z600" s="57">
        <v>618.04441999999995</v>
      </c>
      <c r="AA600" s="57">
        <v>618.04441999999995</v>
      </c>
      <c r="AB600" s="57">
        <v>618.04441999999995</v>
      </c>
      <c r="AC600" s="57">
        <v>618.04441999999995</v>
      </c>
      <c r="AD600" s="57">
        <v>618.04441999999995</v>
      </c>
      <c r="AE600" s="57">
        <v>618.04441999999995</v>
      </c>
      <c r="AF600" s="57">
        <v>618.04441999999995</v>
      </c>
      <c r="AG600" s="57">
        <v>618.04441999999995</v>
      </c>
      <c r="AH600" s="57">
        <v>618.04441999999995</v>
      </c>
      <c r="AI600" s="57">
        <v>618.04441999999995</v>
      </c>
      <c r="AJ600" s="57">
        <v>618.04441999999995</v>
      </c>
      <c r="AK600" s="57">
        <v>618.04441999999995</v>
      </c>
      <c r="AL600" s="57">
        <v>618.04441999999995</v>
      </c>
      <c r="AM600" s="57">
        <v>618.04441999999995</v>
      </c>
      <c r="AN600" s="57">
        <v>618.04441999999995</v>
      </c>
      <c r="AO600" s="57">
        <v>618.04441999999995</v>
      </c>
      <c r="AP600" s="57">
        <v>618.04441999999995</v>
      </c>
      <c r="AQ600" s="57">
        <v>618.04441999999995</v>
      </c>
      <c r="AR600" s="57">
        <v>618.04441999999995</v>
      </c>
      <c r="AS600" s="57">
        <v>618.04441999999995</v>
      </c>
      <c r="AT600" s="57">
        <v>618.04441999999995</v>
      </c>
    </row>
    <row r="601" spans="1:46" x14ac:dyDescent="0.25">
      <c r="A601" s="65">
        <v>2021</v>
      </c>
      <c r="B601" s="65">
        <v>12</v>
      </c>
      <c r="C601" s="75">
        <v>25</v>
      </c>
      <c r="D601" s="64">
        <v>24</v>
      </c>
      <c r="E601" s="5">
        <v>618.04441999999995</v>
      </c>
      <c r="F601" s="57">
        <v>618.04441999999995</v>
      </c>
      <c r="G601" s="57">
        <v>618.04441999999995</v>
      </c>
      <c r="H601" s="57">
        <v>618.04441999999995</v>
      </c>
      <c r="I601" s="57">
        <v>618.04441999999995</v>
      </c>
      <c r="J601" s="57">
        <v>618.04441999999995</v>
      </c>
      <c r="K601" s="57">
        <v>618.04441999999995</v>
      </c>
      <c r="L601" s="57">
        <v>618.04441999999995</v>
      </c>
      <c r="M601" s="57">
        <v>618.04441999999995</v>
      </c>
      <c r="N601" s="57">
        <v>618.04441999999995</v>
      </c>
      <c r="O601" s="57">
        <v>618.04441999999995</v>
      </c>
      <c r="P601" s="57">
        <v>618.04441999999995</v>
      </c>
      <c r="Q601" s="57">
        <v>618.04441999999995</v>
      </c>
      <c r="R601" s="57">
        <v>618.04441999999995</v>
      </c>
      <c r="S601" s="57">
        <v>618.04441999999995</v>
      </c>
      <c r="T601" s="57">
        <v>618.04441999999995</v>
      </c>
      <c r="U601" s="57">
        <v>618.04441999999995</v>
      </c>
      <c r="V601" s="57">
        <v>618.04441999999995</v>
      </c>
      <c r="W601" s="57">
        <v>618.04441999999995</v>
      </c>
      <c r="X601" s="57">
        <v>618.04441999999995</v>
      </c>
      <c r="Y601" s="57">
        <v>618.04441999999995</v>
      </c>
      <c r="Z601" s="57">
        <v>618.04441999999995</v>
      </c>
      <c r="AA601" s="57">
        <v>618.04441999999995</v>
      </c>
      <c r="AB601" s="57">
        <v>618.04441999999995</v>
      </c>
      <c r="AC601" s="57">
        <v>618.04441999999995</v>
      </c>
      <c r="AD601" s="57">
        <v>618.04441999999995</v>
      </c>
      <c r="AE601" s="57">
        <v>618.04441999999995</v>
      </c>
      <c r="AF601" s="57">
        <v>618.04441999999995</v>
      </c>
      <c r="AG601" s="57">
        <v>618.04441999999995</v>
      </c>
      <c r="AH601" s="57">
        <v>618.04441999999995</v>
      </c>
      <c r="AI601" s="57">
        <v>618.04441999999995</v>
      </c>
      <c r="AJ601" s="57">
        <v>618.04441999999995</v>
      </c>
      <c r="AK601" s="57">
        <v>618.04441999999995</v>
      </c>
      <c r="AL601" s="57">
        <v>618.04441999999995</v>
      </c>
      <c r="AM601" s="57">
        <v>618.04441999999995</v>
      </c>
      <c r="AN601" s="57">
        <v>618.04441999999995</v>
      </c>
      <c r="AO601" s="57">
        <v>618.04441999999995</v>
      </c>
      <c r="AP601" s="57">
        <v>618.04441999999995</v>
      </c>
      <c r="AQ601" s="57">
        <v>618.04441999999995</v>
      </c>
      <c r="AR601" s="57">
        <v>618.04441999999995</v>
      </c>
      <c r="AS601" s="57">
        <v>618.04441999999995</v>
      </c>
      <c r="AT601" s="57">
        <v>618.04441999999995</v>
      </c>
    </row>
    <row r="602" spans="1:46" x14ac:dyDescent="0.25">
      <c r="A602" s="65">
        <v>2021</v>
      </c>
      <c r="B602" s="65">
        <v>12</v>
      </c>
      <c r="C602" s="75">
        <v>26</v>
      </c>
      <c r="D602" s="64">
        <v>1</v>
      </c>
      <c r="E602" s="5">
        <v>618.04441999999995</v>
      </c>
      <c r="F602" s="57">
        <v>618.04441999999995</v>
      </c>
      <c r="G602" s="57">
        <v>618.04441999999995</v>
      </c>
      <c r="H602" s="57">
        <v>618.04441999999995</v>
      </c>
      <c r="I602" s="57">
        <v>618.04441999999995</v>
      </c>
      <c r="J602" s="57">
        <v>618.04441999999995</v>
      </c>
      <c r="K602" s="57">
        <v>618.04441999999995</v>
      </c>
      <c r="L602" s="57">
        <v>618.04441999999995</v>
      </c>
      <c r="M602" s="57">
        <v>618.04441999999995</v>
      </c>
      <c r="N602" s="57">
        <v>618.04441999999995</v>
      </c>
      <c r="O602" s="57">
        <v>618.04441999999995</v>
      </c>
      <c r="P602" s="57">
        <v>618.04441999999995</v>
      </c>
      <c r="Q602" s="57">
        <v>618.04441999999995</v>
      </c>
      <c r="R602" s="57">
        <v>618.04441999999995</v>
      </c>
      <c r="S602" s="57">
        <v>618.04441999999995</v>
      </c>
      <c r="T602" s="57">
        <v>618.04441999999995</v>
      </c>
      <c r="U602" s="57">
        <v>618.04441999999995</v>
      </c>
      <c r="V602" s="57">
        <v>618.04441999999995</v>
      </c>
      <c r="W602" s="57">
        <v>618.04441999999995</v>
      </c>
      <c r="X602" s="57">
        <v>618.04441999999995</v>
      </c>
      <c r="Y602" s="57">
        <v>618.04441999999995</v>
      </c>
      <c r="Z602" s="57">
        <v>618.04441999999995</v>
      </c>
      <c r="AA602" s="57">
        <v>618.04441999999995</v>
      </c>
      <c r="AB602" s="57">
        <v>618.04441999999995</v>
      </c>
      <c r="AC602" s="57">
        <v>618.04441999999995</v>
      </c>
      <c r="AD602" s="57">
        <v>618.04441999999995</v>
      </c>
      <c r="AE602" s="57">
        <v>618.04441999999995</v>
      </c>
      <c r="AF602" s="57">
        <v>618.04441999999995</v>
      </c>
      <c r="AG602" s="57">
        <v>618.04441999999995</v>
      </c>
      <c r="AH602" s="57">
        <v>618.04441999999995</v>
      </c>
      <c r="AI602" s="57">
        <v>618.04441999999995</v>
      </c>
      <c r="AJ602" s="57">
        <v>618.04441999999995</v>
      </c>
      <c r="AK602" s="57">
        <v>618.04441999999995</v>
      </c>
      <c r="AL602" s="57">
        <v>618.04441999999995</v>
      </c>
      <c r="AM602" s="57">
        <v>618.04441999999995</v>
      </c>
      <c r="AN602" s="57">
        <v>618.04441999999995</v>
      </c>
      <c r="AO602" s="57">
        <v>618.04441999999995</v>
      </c>
      <c r="AP602" s="57">
        <v>618.04441999999995</v>
      </c>
      <c r="AQ602" s="57">
        <v>618.04441999999995</v>
      </c>
      <c r="AR602" s="57">
        <v>618.04441999999995</v>
      </c>
      <c r="AS602" s="57">
        <v>618.04441999999995</v>
      </c>
      <c r="AT602" s="57">
        <v>618.04441999999995</v>
      </c>
    </row>
    <row r="603" spans="1:46" x14ac:dyDescent="0.25">
      <c r="A603" s="65">
        <v>2021</v>
      </c>
      <c r="B603" s="65">
        <v>12</v>
      </c>
      <c r="C603" s="75">
        <v>26</v>
      </c>
      <c r="D603" s="64">
        <v>2</v>
      </c>
      <c r="E603" s="5">
        <v>618.04441999999995</v>
      </c>
      <c r="F603" s="57">
        <v>618.04441999999995</v>
      </c>
      <c r="G603" s="57">
        <v>618.04441999999995</v>
      </c>
      <c r="H603" s="57">
        <v>618.04441999999995</v>
      </c>
      <c r="I603" s="57">
        <v>618.04441999999995</v>
      </c>
      <c r="J603" s="57">
        <v>618.04441999999995</v>
      </c>
      <c r="K603" s="57">
        <v>618.04441999999995</v>
      </c>
      <c r="L603" s="57">
        <v>618.04441999999995</v>
      </c>
      <c r="M603" s="57">
        <v>618.04441999999995</v>
      </c>
      <c r="N603" s="57">
        <v>618.04441999999995</v>
      </c>
      <c r="O603" s="57">
        <v>618.04441999999995</v>
      </c>
      <c r="P603" s="57">
        <v>618.04441999999995</v>
      </c>
      <c r="Q603" s="57">
        <v>618.04441999999995</v>
      </c>
      <c r="R603" s="57">
        <v>618.04441999999995</v>
      </c>
      <c r="S603" s="57">
        <v>618.04441999999995</v>
      </c>
      <c r="T603" s="57">
        <v>618.04441999999995</v>
      </c>
      <c r="U603" s="57">
        <v>618.04441999999995</v>
      </c>
      <c r="V603" s="57">
        <v>618.04441999999995</v>
      </c>
      <c r="W603" s="57">
        <v>618.04441999999995</v>
      </c>
      <c r="X603" s="57">
        <v>618.04441999999995</v>
      </c>
      <c r="Y603" s="57">
        <v>618.04441999999995</v>
      </c>
      <c r="Z603" s="57">
        <v>618.04441999999995</v>
      </c>
      <c r="AA603" s="57">
        <v>618.04441999999995</v>
      </c>
      <c r="AB603" s="57">
        <v>618.04441999999995</v>
      </c>
      <c r="AC603" s="57">
        <v>618.04441999999995</v>
      </c>
      <c r="AD603" s="57">
        <v>618.04441999999995</v>
      </c>
      <c r="AE603" s="57">
        <v>618.04441999999995</v>
      </c>
      <c r="AF603" s="57">
        <v>618.04441999999995</v>
      </c>
      <c r="AG603" s="57">
        <v>618.04441999999995</v>
      </c>
      <c r="AH603" s="57">
        <v>618.04441999999995</v>
      </c>
      <c r="AI603" s="57">
        <v>618.04441999999995</v>
      </c>
      <c r="AJ603" s="57">
        <v>618.04441999999995</v>
      </c>
      <c r="AK603" s="57">
        <v>618.04441999999995</v>
      </c>
      <c r="AL603" s="57">
        <v>618.04441999999995</v>
      </c>
      <c r="AM603" s="57">
        <v>618.04441999999995</v>
      </c>
      <c r="AN603" s="57">
        <v>618.04441999999995</v>
      </c>
      <c r="AO603" s="57">
        <v>618.04441999999995</v>
      </c>
      <c r="AP603" s="57">
        <v>618.04441999999995</v>
      </c>
      <c r="AQ603" s="57">
        <v>618.04441999999995</v>
      </c>
      <c r="AR603" s="57">
        <v>618.04441999999995</v>
      </c>
      <c r="AS603" s="57">
        <v>618.04441999999995</v>
      </c>
      <c r="AT603" s="57">
        <v>618.04441999999995</v>
      </c>
    </row>
    <row r="604" spans="1:46" x14ac:dyDescent="0.25">
      <c r="A604" s="65">
        <v>2021</v>
      </c>
      <c r="B604" s="65">
        <v>12</v>
      </c>
      <c r="C604" s="75">
        <v>26</v>
      </c>
      <c r="D604" s="64">
        <v>3</v>
      </c>
      <c r="E604" s="5">
        <v>618.04441999999995</v>
      </c>
      <c r="F604" s="57">
        <v>618.04441999999995</v>
      </c>
      <c r="G604" s="57">
        <v>618.04441999999995</v>
      </c>
      <c r="H604" s="57">
        <v>618.04441999999995</v>
      </c>
      <c r="I604" s="57">
        <v>618.04441999999995</v>
      </c>
      <c r="J604" s="57">
        <v>618.04441999999995</v>
      </c>
      <c r="K604" s="57">
        <v>618.04441999999995</v>
      </c>
      <c r="L604" s="57">
        <v>618.04441999999995</v>
      </c>
      <c r="M604" s="57">
        <v>618.04441999999995</v>
      </c>
      <c r="N604" s="57">
        <v>618.04441999999995</v>
      </c>
      <c r="O604" s="57">
        <v>618.04441999999995</v>
      </c>
      <c r="P604" s="57">
        <v>618.04441999999995</v>
      </c>
      <c r="Q604" s="57">
        <v>618.04441999999995</v>
      </c>
      <c r="R604" s="57">
        <v>618.04441999999995</v>
      </c>
      <c r="S604" s="57">
        <v>618.04441999999995</v>
      </c>
      <c r="T604" s="57">
        <v>618.04441999999995</v>
      </c>
      <c r="U604" s="57">
        <v>618.04441999999995</v>
      </c>
      <c r="V604" s="57">
        <v>618.04441999999995</v>
      </c>
      <c r="W604" s="57">
        <v>618.04441999999995</v>
      </c>
      <c r="X604" s="57">
        <v>618.04441999999995</v>
      </c>
      <c r="Y604" s="57">
        <v>618.04441999999995</v>
      </c>
      <c r="Z604" s="57">
        <v>618.04441999999995</v>
      </c>
      <c r="AA604" s="57">
        <v>618.04441999999995</v>
      </c>
      <c r="AB604" s="57">
        <v>618.04441999999995</v>
      </c>
      <c r="AC604" s="57">
        <v>618.04441999999995</v>
      </c>
      <c r="AD604" s="57">
        <v>618.04441999999995</v>
      </c>
      <c r="AE604" s="57">
        <v>618.04441999999995</v>
      </c>
      <c r="AF604" s="57">
        <v>618.04441999999995</v>
      </c>
      <c r="AG604" s="57">
        <v>618.04441999999995</v>
      </c>
      <c r="AH604" s="57">
        <v>618.04441999999995</v>
      </c>
      <c r="AI604" s="57">
        <v>618.04441999999995</v>
      </c>
      <c r="AJ604" s="57">
        <v>618.04441999999995</v>
      </c>
      <c r="AK604" s="57">
        <v>618.04441999999995</v>
      </c>
      <c r="AL604" s="57">
        <v>618.04441999999995</v>
      </c>
      <c r="AM604" s="57">
        <v>618.04441999999995</v>
      </c>
      <c r="AN604" s="57">
        <v>618.04441999999995</v>
      </c>
      <c r="AO604" s="57">
        <v>618.04441999999995</v>
      </c>
      <c r="AP604" s="57">
        <v>618.04441999999995</v>
      </c>
      <c r="AQ604" s="57">
        <v>618.04441999999995</v>
      </c>
      <c r="AR604" s="57">
        <v>618.04441999999995</v>
      </c>
      <c r="AS604" s="57">
        <v>618.04441999999995</v>
      </c>
      <c r="AT604" s="57">
        <v>618.04441999999995</v>
      </c>
    </row>
    <row r="605" spans="1:46" x14ac:dyDescent="0.25">
      <c r="A605" s="65">
        <v>2021</v>
      </c>
      <c r="B605" s="65">
        <v>12</v>
      </c>
      <c r="C605" s="75">
        <v>26</v>
      </c>
      <c r="D605" s="64">
        <v>4</v>
      </c>
      <c r="E605" s="5">
        <v>618.04441999999995</v>
      </c>
      <c r="F605" s="57">
        <v>618.04441999999995</v>
      </c>
      <c r="G605" s="57">
        <v>618.04441999999995</v>
      </c>
      <c r="H605" s="57">
        <v>618.04441999999995</v>
      </c>
      <c r="I605" s="57">
        <v>618.04441999999995</v>
      </c>
      <c r="J605" s="57">
        <v>618.04441999999995</v>
      </c>
      <c r="K605" s="57">
        <v>618.04441999999995</v>
      </c>
      <c r="L605" s="57">
        <v>618.04441999999995</v>
      </c>
      <c r="M605" s="57">
        <v>618.04441999999995</v>
      </c>
      <c r="N605" s="57">
        <v>618.04441999999995</v>
      </c>
      <c r="O605" s="57">
        <v>618.04441999999995</v>
      </c>
      <c r="P605" s="57">
        <v>618.04441999999995</v>
      </c>
      <c r="Q605" s="57">
        <v>618.04441999999995</v>
      </c>
      <c r="R605" s="57">
        <v>618.04441999999995</v>
      </c>
      <c r="S605" s="57">
        <v>618.04441999999995</v>
      </c>
      <c r="T605" s="57">
        <v>618.04441999999995</v>
      </c>
      <c r="U605" s="57">
        <v>618.04441999999995</v>
      </c>
      <c r="V605" s="57">
        <v>618.04441999999995</v>
      </c>
      <c r="W605" s="57">
        <v>618.04441999999995</v>
      </c>
      <c r="X605" s="57">
        <v>618.04441999999995</v>
      </c>
      <c r="Y605" s="57">
        <v>618.04441999999995</v>
      </c>
      <c r="Z605" s="57">
        <v>618.04441999999995</v>
      </c>
      <c r="AA605" s="57">
        <v>618.04441999999995</v>
      </c>
      <c r="AB605" s="57">
        <v>618.04441999999995</v>
      </c>
      <c r="AC605" s="57">
        <v>618.04441999999995</v>
      </c>
      <c r="AD605" s="57">
        <v>618.04441999999995</v>
      </c>
      <c r="AE605" s="57">
        <v>618.04441999999995</v>
      </c>
      <c r="AF605" s="57">
        <v>618.04441999999995</v>
      </c>
      <c r="AG605" s="57">
        <v>618.04441999999995</v>
      </c>
      <c r="AH605" s="57">
        <v>618.04441999999995</v>
      </c>
      <c r="AI605" s="57">
        <v>618.04441999999995</v>
      </c>
      <c r="AJ605" s="57">
        <v>618.04441999999995</v>
      </c>
      <c r="AK605" s="57">
        <v>618.04441999999995</v>
      </c>
      <c r="AL605" s="57">
        <v>618.04441999999995</v>
      </c>
      <c r="AM605" s="57">
        <v>618.04441999999995</v>
      </c>
      <c r="AN605" s="57">
        <v>618.04441999999995</v>
      </c>
      <c r="AO605" s="57">
        <v>618.04441999999995</v>
      </c>
      <c r="AP605" s="57">
        <v>618.04441999999995</v>
      </c>
      <c r="AQ605" s="57">
        <v>618.04441999999995</v>
      </c>
      <c r="AR605" s="57">
        <v>618.04441999999995</v>
      </c>
      <c r="AS605" s="57">
        <v>618.04441999999995</v>
      </c>
      <c r="AT605" s="57">
        <v>618.04441999999995</v>
      </c>
    </row>
    <row r="606" spans="1:46" x14ac:dyDescent="0.25">
      <c r="A606" s="65">
        <v>2021</v>
      </c>
      <c r="B606" s="65">
        <v>12</v>
      </c>
      <c r="C606" s="75">
        <v>26</v>
      </c>
      <c r="D606" s="64">
        <v>5</v>
      </c>
      <c r="E606" s="5">
        <v>618.04441999999995</v>
      </c>
      <c r="F606" s="57">
        <v>618.04441999999995</v>
      </c>
      <c r="G606" s="57">
        <v>618.04441999999995</v>
      </c>
      <c r="H606" s="57">
        <v>618.04441999999995</v>
      </c>
      <c r="I606" s="57">
        <v>618.04441999999995</v>
      </c>
      <c r="J606" s="57">
        <v>618.04441999999995</v>
      </c>
      <c r="K606" s="57">
        <v>618.04441999999995</v>
      </c>
      <c r="L606" s="57">
        <v>618.04441999999995</v>
      </c>
      <c r="M606" s="57">
        <v>618.04441999999995</v>
      </c>
      <c r="N606" s="57">
        <v>618.04441999999995</v>
      </c>
      <c r="O606" s="57">
        <v>618.04441999999995</v>
      </c>
      <c r="P606" s="57">
        <v>618.04441999999995</v>
      </c>
      <c r="Q606" s="57">
        <v>618.04441999999995</v>
      </c>
      <c r="R606" s="57">
        <v>618.04441999999995</v>
      </c>
      <c r="S606" s="57">
        <v>618.04441999999995</v>
      </c>
      <c r="T606" s="57">
        <v>618.04441999999995</v>
      </c>
      <c r="U606" s="57">
        <v>618.04441999999995</v>
      </c>
      <c r="V606" s="57">
        <v>618.04441999999995</v>
      </c>
      <c r="W606" s="57">
        <v>618.04441999999995</v>
      </c>
      <c r="X606" s="57">
        <v>618.04441999999995</v>
      </c>
      <c r="Y606" s="57">
        <v>618.04441999999995</v>
      </c>
      <c r="Z606" s="57">
        <v>618.04441999999995</v>
      </c>
      <c r="AA606" s="57">
        <v>618.04441999999995</v>
      </c>
      <c r="AB606" s="57">
        <v>618.04441999999995</v>
      </c>
      <c r="AC606" s="57">
        <v>618.04441999999995</v>
      </c>
      <c r="AD606" s="57">
        <v>618.04441999999995</v>
      </c>
      <c r="AE606" s="57">
        <v>618.04441999999995</v>
      </c>
      <c r="AF606" s="57">
        <v>618.04441999999995</v>
      </c>
      <c r="AG606" s="57">
        <v>618.04441999999995</v>
      </c>
      <c r="AH606" s="57">
        <v>618.04441999999995</v>
      </c>
      <c r="AI606" s="57">
        <v>618.04441999999995</v>
      </c>
      <c r="AJ606" s="57">
        <v>618.04441999999995</v>
      </c>
      <c r="AK606" s="57">
        <v>618.04441999999995</v>
      </c>
      <c r="AL606" s="57">
        <v>618.04441999999995</v>
      </c>
      <c r="AM606" s="57">
        <v>618.04441999999995</v>
      </c>
      <c r="AN606" s="57">
        <v>618.04441999999995</v>
      </c>
      <c r="AO606" s="57">
        <v>618.04441999999995</v>
      </c>
      <c r="AP606" s="57">
        <v>618.04441999999995</v>
      </c>
      <c r="AQ606" s="57">
        <v>618.04441999999995</v>
      </c>
      <c r="AR606" s="57">
        <v>618.04441999999995</v>
      </c>
      <c r="AS606" s="57">
        <v>618.04441999999995</v>
      </c>
      <c r="AT606" s="57">
        <v>618.04441999999995</v>
      </c>
    </row>
    <row r="607" spans="1:46" x14ac:dyDescent="0.25">
      <c r="A607" s="65">
        <v>2021</v>
      </c>
      <c r="B607" s="65">
        <v>12</v>
      </c>
      <c r="C607" s="75">
        <v>26</v>
      </c>
      <c r="D607" s="64">
        <v>6</v>
      </c>
      <c r="E607" s="5">
        <v>618.04441999999995</v>
      </c>
      <c r="F607" s="57">
        <v>618.04441999999995</v>
      </c>
      <c r="G607" s="57">
        <v>618.04441999999995</v>
      </c>
      <c r="H607" s="57">
        <v>618.04441999999995</v>
      </c>
      <c r="I607" s="57">
        <v>618.04441999999995</v>
      </c>
      <c r="J607" s="57">
        <v>618.04441999999995</v>
      </c>
      <c r="K607" s="57">
        <v>618.04441999999995</v>
      </c>
      <c r="L607" s="57">
        <v>618.04441999999995</v>
      </c>
      <c r="M607" s="57">
        <v>618.04441999999995</v>
      </c>
      <c r="N607" s="57">
        <v>618.04441999999995</v>
      </c>
      <c r="O607" s="57">
        <v>618.04441999999995</v>
      </c>
      <c r="P607" s="57">
        <v>618.04441999999995</v>
      </c>
      <c r="Q607" s="57">
        <v>618.04441999999995</v>
      </c>
      <c r="R607" s="57">
        <v>618.04441999999995</v>
      </c>
      <c r="S607" s="57">
        <v>618.04441999999995</v>
      </c>
      <c r="T607" s="57">
        <v>618.04441999999995</v>
      </c>
      <c r="U607" s="57">
        <v>618.04441999999995</v>
      </c>
      <c r="V607" s="57">
        <v>618.04441999999995</v>
      </c>
      <c r="W607" s="57">
        <v>618.04441999999995</v>
      </c>
      <c r="X607" s="57">
        <v>618.04441999999995</v>
      </c>
      <c r="Y607" s="57">
        <v>618.04441999999995</v>
      </c>
      <c r="Z607" s="57">
        <v>618.04441999999995</v>
      </c>
      <c r="AA607" s="57">
        <v>618.04441999999995</v>
      </c>
      <c r="AB607" s="57">
        <v>618.04441999999995</v>
      </c>
      <c r="AC607" s="57">
        <v>618.04441999999995</v>
      </c>
      <c r="AD607" s="57">
        <v>618.04441999999995</v>
      </c>
      <c r="AE607" s="57">
        <v>618.04441999999995</v>
      </c>
      <c r="AF607" s="57">
        <v>618.04441999999995</v>
      </c>
      <c r="AG607" s="57">
        <v>618.04441999999995</v>
      </c>
      <c r="AH607" s="57">
        <v>618.04441999999995</v>
      </c>
      <c r="AI607" s="57">
        <v>618.04441999999995</v>
      </c>
      <c r="AJ607" s="57">
        <v>618.04441999999995</v>
      </c>
      <c r="AK607" s="57">
        <v>618.04441999999995</v>
      </c>
      <c r="AL607" s="57">
        <v>618.04441999999995</v>
      </c>
      <c r="AM607" s="57">
        <v>618.04441999999995</v>
      </c>
      <c r="AN607" s="57">
        <v>618.04441999999995</v>
      </c>
      <c r="AO607" s="57">
        <v>618.04441999999995</v>
      </c>
      <c r="AP607" s="57">
        <v>618.04441999999995</v>
      </c>
      <c r="AQ607" s="57">
        <v>618.04441999999995</v>
      </c>
      <c r="AR607" s="57">
        <v>618.04441999999995</v>
      </c>
      <c r="AS607" s="57">
        <v>618.04441999999995</v>
      </c>
      <c r="AT607" s="57">
        <v>618.04441999999995</v>
      </c>
    </row>
    <row r="608" spans="1:46" x14ac:dyDescent="0.25">
      <c r="A608" s="65">
        <v>2021</v>
      </c>
      <c r="B608" s="65">
        <v>12</v>
      </c>
      <c r="C608" s="75">
        <v>26</v>
      </c>
      <c r="D608" s="64">
        <v>7</v>
      </c>
      <c r="E608" s="5">
        <v>618.04441999999995</v>
      </c>
      <c r="F608" s="57">
        <v>618.04441999999995</v>
      </c>
      <c r="G608" s="57">
        <v>618.04441999999995</v>
      </c>
      <c r="H608" s="57">
        <v>618.04441999999995</v>
      </c>
      <c r="I608" s="57">
        <v>618.04441999999995</v>
      </c>
      <c r="J608" s="57">
        <v>618.04441999999995</v>
      </c>
      <c r="K608" s="57">
        <v>618.04441999999995</v>
      </c>
      <c r="L608" s="57">
        <v>618.04441999999995</v>
      </c>
      <c r="M608" s="57">
        <v>618.04441999999995</v>
      </c>
      <c r="N608" s="57">
        <v>618.04441999999995</v>
      </c>
      <c r="O608" s="57">
        <v>618.04441999999995</v>
      </c>
      <c r="P608" s="57">
        <v>618.04441999999995</v>
      </c>
      <c r="Q608" s="57">
        <v>618.04441999999995</v>
      </c>
      <c r="R608" s="57">
        <v>618.04441999999995</v>
      </c>
      <c r="S608" s="57">
        <v>618.04441999999995</v>
      </c>
      <c r="T608" s="57">
        <v>618.04441999999995</v>
      </c>
      <c r="U608" s="57">
        <v>618.04441999999995</v>
      </c>
      <c r="V608" s="57">
        <v>618.04441999999995</v>
      </c>
      <c r="W608" s="57">
        <v>618.04441999999995</v>
      </c>
      <c r="X608" s="57">
        <v>618.04441999999995</v>
      </c>
      <c r="Y608" s="57">
        <v>618.04441999999995</v>
      </c>
      <c r="Z608" s="57">
        <v>618.04441999999995</v>
      </c>
      <c r="AA608" s="57">
        <v>618.04441999999995</v>
      </c>
      <c r="AB608" s="57">
        <v>618.04441999999995</v>
      </c>
      <c r="AC608" s="57">
        <v>618.04441999999995</v>
      </c>
      <c r="AD608" s="57">
        <v>618.04441999999995</v>
      </c>
      <c r="AE608" s="57">
        <v>618.04441999999995</v>
      </c>
      <c r="AF608" s="57">
        <v>618.04441999999995</v>
      </c>
      <c r="AG608" s="57">
        <v>618.04441999999995</v>
      </c>
      <c r="AH608" s="57">
        <v>618.04441999999995</v>
      </c>
      <c r="AI608" s="57">
        <v>618.04441999999995</v>
      </c>
      <c r="AJ608" s="57">
        <v>618.04441999999995</v>
      </c>
      <c r="AK608" s="57">
        <v>618.04441999999995</v>
      </c>
      <c r="AL608" s="57">
        <v>618.04441999999995</v>
      </c>
      <c r="AM608" s="57">
        <v>618.04441999999995</v>
      </c>
      <c r="AN608" s="57">
        <v>618.04441999999995</v>
      </c>
      <c r="AO608" s="57">
        <v>618.04441999999995</v>
      </c>
      <c r="AP608" s="57">
        <v>618.04441999999995</v>
      </c>
      <c r="AQ608" s="57">
        <v>618.04441999999995</v>
      </c>
      <c r="AR608" s="57">
        <v>618.04441999999995</v>
      </c>
      <c r="AS608" s="57">
        <v>618.04441999999995</v>
      </c>
      <c r="AT608" s="57">
        <v>618.04441999999995</v>
      </c>
    </row>
    <row r="609" spans="1:46" x14ac:dyDescent="0.25">
      <c r="A609" s="65">
        <v>2021</v>
      </c>
      <c r="B609" s="65">
        <v>12</v>
      </c>
      <c r="C609" s="75">
        <v>26</v>
      </c>
      <c r="D609" s="64">
        <v>8</v>
      </c>
      <c r="E609" s="5">
        <v>618.04441999999995</v>
      </c>
      <c r="F609" s="57">
        <v>618.04441999999995</v>
      </c>
      <c r="G609" s="57">
        <v>618.04441999999995</v>
      </c>
      <c r="H609" s="57">
        <v>618.04441999999995</v>
      </c>
      <c r="I609" s="57">
        <v>618.04441999999995</v>
      </c>
      <c r="J609" s="57">
        <v>618.04441999999995</v>
      </c>
      <c r="K609" s="57">
        <v>618.04441999999995</v>
      </c>
      <c r="L609" s="57">
        <v>618.04441999999995</v>
      </c>
      <c r="M609" s="57">
        <v>618.04441999999995</v>
      </c>
      <c r="N609" s="57">
        <v>618.04441999999995</v>
      </c>
      <c r="O609" s="57">
        <v>618.04441999999995</v>
      </c>
      <c r="P609" s="57">
        <v>618.04441999999995</v>
      </c>
      <c r="Q609" s="57">
        <v>618.04441999999995</v>
      </c>
      <c r="R609" s="57">
        <v>618.04441999999995</v>
      </c>
      <c r="S609" s="57">
        <v>618.04441999999995</v>
      </c>
      <c r="T609" s="57">
        <v>618.04441999999995</v>
      </c>
      <c r="U609" s="57">
        <v>618.04441999999995</v>
      </c>
      <c r="V609" s="57">
        <v>618.04441999999995</v>
      </c>
      <c r="W609" s="57">
        <v>618.04441999999995</v>
      </c>
      <c r="X609" s="57">
        <v>618.04441999999995</v>
      </c>
      <c r="Y609" s="57">
        <v>618.04441999999995</v>
      </c>
      <c r="Z609" s="57">
        <v>618.04441999999995</v>
      </c>
      <c r="AA609" s="57">
        <v>618.04441999999995</v>
      </c>
      <c r="AB609" s="57">
        <v>618.04441999999995</v>
      </c>
      <c r="AC609" s="57">
        <v>618.04441999999995</v>
      </c>
      <c r="AD609" s="57">
        <v>618.04441999999995</v>
      </c>
      <c r="AE609" s="57">
        <v>618.04441999999995</v>
      </c>
      <c r="AF609" s="57">
        <v>618.04441999999995</v>
      </c>
      <c r="AG609" s="57">
        <v>618.04441999999995</v>
      </c>
      <c r="AH609" s="57">
        <v>618.04441999999995</v>
      </c>
      <c r="AI609" s="57">
        <v>618.04441999999995</v>
      </c>
      <c r="AJ609" s="57">
        <v>618.04441999999995</v>
      </c>
      <c r="AK609" s="57">
        <v>618.04441999999995</v>
      </c>
      <c r="AL609" s="57">
        <v>618.04441999999995</v>
      </c>
      <c r="AM609" s="57">
        <v>618.04441999999995</v>
      </c>
      <c r="AN609" s="57">
        <v>618.04441999999995</v>
      </c>
      <c r="AO609" s="57">
        <v>618.04441999999995</v>
      </c>
      <c r="AP609" s="57">
        <v>618.04441999999995</v>
      </c>
      <c r="AQ609" s="57">
        <v>618.04441999999995</v>
      </c>
      <c r="AR609" s="57">
        <v>618.04441999999995</v>
      </c>
      <c r="AS609" s="57">
        <v>618.04441999999995</v>
      </c>
      <c r="AT609" s="57">
        <v>618.04441999999995</v>
      </c>
    </row>
    <row r="610" spans="1:46" x14ac:dyDescent="0.25">
      <c r="A610" s="65">
        <v>2021</v>
      </c>
      <c r="B610" s="65">
        <v>12</v>
      </c>
      <c r="C610" s="75">
        <v>26</v>
      </c>
      <c r="D610" s="64">
        <v>9</v>
      </c>
      <c r="E610" s="5">
        <v>618.04441999999995</v>
      </c>
      <c r="F610" s="57">
        <v>618.04441999999995</v>
      </c>
      <c r="G610" s="57">
        <v>618.04441999999995</v>
      </c>
      <c r="H610" s="57">
        <v>618.04441999999995</v>
      </c>
      <c r="I610" s="57">
        <v>618.04441999999995</v>
      </c>
      <c r="J610" s="57">
        <v>618.04441999999995</v>
      </c>
      <c r="K610" s="57">
        <v>618.04441999999995</v>
      </c>
      <c r="L610" s="57">
        <v>618.04441999999995</v>
      </c>
      <c r="M610" s="57">
        <v>618.04441999999995</v>
      </c>
      <c r="N610" s="57">
        <v>618.04441999999995</v>
      </c>
      <c r="O610" s="57">
        <v>618.04441999999995</v>
      </c>
      <c r="P610" s="57">
        <v>618.04441999999995</v>
      </c>
      <c r="Q610" s="57">
        <v>618.04441999999995</v>
      </c>
      <c r="R610" s="57">
        <v>618.04441999999995</v>
      </c>
      <c r="S610" s="57">
        <v>618.04441999999995</v>
      </c>
      <c r="T610" s="57">
        <v>618.04441999999995</v>
      </c>
      <c r="U610" s="57">
        <v>618.04441999999995</v>
      </c>
      <c r="V610" s="57">
        <v>618.04441999999995</v>
      </c>
      <c r="W610" s="57">
        <v>618.04441999999995</v>
      </c>
      <c r="X610" s="57">
        <v>618.04441999999995</v>
      </c>
      <c r="Y610" s="57">
        <v>618.04441999999995</v>
      </c>
      <c r="Z610" s="57">
        <v>618.04441999999995</v>
      </c>
      <c r="AA610" s="57">
        <v>618.04441999999995</v>
      </c>
      <c r="AB610" s="57">
        <v>618.04441999999995</v>
      </c>
      <c r="AC610" s="57">
        <v>618.04441999999995</v>
      </c>
      <c r="AD610" s="57">
        <v>618.04441999999995</v>
      </c>
      <c r="AE610" s="57">
        <v>618.04441999999995</v>
      </c>
      <c r="AF610" s="57">
        <v>618.04441999999995</v>
      </c>
      <c r="AG610" s="57">
        <v>618.04441999999995</v>
      </c>
      <c r="AH610" s="57">
        <v>618.04441999999995</v>
      </c>
      <c r="AI610" s="57">
        <v>618.04441999999995</v>
      </c>
      <c r="AJ610" s="57">
        <v>618.04441999999995</v>
      </c>
      <c r="AK610" s="57">
        <v>618.04441999999995</v>
      </c>
      <c r="AL610" s="57">
        <v>618.04441999999995</v>
      </c>
      <c r="AM610" s="57">
        <v>618.04441999999995</v>
      </c>
      <c r="AN610" s="57">
        <v>618.04441999999995</v>
      </c>
      <c r="AO610" s="57">
        <v>618.04441999999995</v>
      </c>
      <c r="AP610" s="57">
        <v>618.04441999999995</v>
      </c>
      <c r="AQ610" s="57">
        <v>618.04441999999995</v>
      </c>
      <c r="AR610" s="57">
        <v>618.04441999999995</v>
      </c>
      <c r="AS610" s="57">
        <v>618.04441999999995</v>
      </c>
      <c r="AT610" s="57">
        <v>618.04441999999995</v>
      </c>
    </row>
    <row r="611" spans="1:46" x14ac:dyDescent="0.25">
      <c r="A611" s="65">
        <v>2021</v>
      </c>
      <c r="B611" s="65">
        <v>12</v>
      </c>
      <c r="C611" s="75">
        <v>26</v>
      </c>
      <c r="D611" s="64">
        <v>10</v>
      </c>
      <c r="E611" s="5">
        <v>618.04441999999995</v>
      </c>
      <c r="F611" s="57">
        <v>618.04441999999995</v>
      </c>
      <c r="G611" s="57">
        <v>618.04441999999995</v>
      </c>
      <c r="H611" s="57">
        <v>618.04441999999995</v>
      </c>
      <c r="I611" s="57">
        <v>618.04441999999995</v>
      </c>
      <c r="J611" s="57">
        <v>618.04441999999995</v>
      </c>
      <c r="K611" s="57">
        <v>618.04441999999995</v>
      </c>
      <c r="L611" s="57">
        <v>618.04441999999995</v>
      </c>
      <c r="M611" s="57">
        <v>618.04441999999995</v>
      </c>
      <c r="N611" s="57">
        <v>618.04441999999995</v>
      </c>
      <c r="O611" s="57">
        <v>618.04441999999995</v>
      </c>
      <c r="P611" s="57">
        <v>618.04441999999995</v>
      </c>
      <c r="Q611" s="57">
        <v>618.04441999999995</v>
      </c>
      <c r="R611" s="57">
        <v>618.04441999999995</v>
      </c>
      <c r="S611" s="57">
        <v>618.04441999999995</v>
      </c>
      <c r="T611" s="57">
        <v>618.04441999999995</v>
      </c>
      <c r="U611" s="57">
        <v>618.04441999999995</v>
      </c>
      <c r="V611" s="57">
        <v>618.04441999999995</v>
      </c>
      <c r="W611" s="57">
        <v>618.04441999999995</v>
      </c>
      <c r="X611" s="57">
        <v>618.04441999999995</v>
      </c>
      <c r="Y611" s="57">
        <v>618.04441999999995</v>
      </c>
      <c r="Z611" s="57">
        <v>618.04441999999995</v>
      </c>
      <c r="AA611" s="57">
        <v>618.04441999999995</v>
      </c>
      <c r="AB611" s="57">
        <v>618.04441999999995</v>
      </c>
      <c r="AC611" s="57">
        <v>618.04441999999995</v>
      </c>
      <c r="AD611" s="57">
        <v>618.04441999999995</v>
      </c>
      <c r="AE611" s="57">
        <v>618.04441999999995</v>
      </c>
      <c r="AF611" s="57">
        <v>618.04441999999995</v>
      </c>
      <c r="AG611" s="57">
        <v>618.04441999999995</v>
      </c>
      <c r="AH611" s="57">
        <v>618.04441999999995</v>
      </c>
      <c r="AI611" s="57">
        <v>618.04441999999995</v>
      </c>
      <c r="AJ611" s="57">
        <v>618.04441999999995</v>
      </c>
      <c r="AK611" s="57">
        <v>618.04441999999995</v>
      </c>
      <c r="AL611" s="57">
        <v>618.04441999999995</v>
      </c>
      <c r="AM611" s="57">
        <v>618.04441999999995</v>
      </c>
      <c r="AN611" s="57">
        <v>618.04441999999995</v>
      </c>
      <c r="AO611" s="57">
        <v>618.04441999999995</v>
      </c>
      <c r="AP611" s="57">
        <v>618.04441999999995</v>
      </c>
      <c r="AQ611" s="57">
        <v>618.04441999999995</v>
      </c>
      <c r="AR611" s="57">
        <v>618.04441999999995</v>
      </c>
      <c r="AS611" s="57">
        <v>618.04441999999995</v>
      </c>
      <c r="AT611" s="57">
        <v>618.04441999999995</v>
      </c>
    </row>
    <row r="612" spans="1:46" x14ac:dyDescent="0.25">
      <c r="A612" s="65">
        <v>2021</v>
      </c>
      <c r="B612" s="65">
        <v>12</v>
      </c>
      <c r="C612" s="75">
        <v>26</v>
      </c>
      <c r="D612" s="64">
        <v>11</v>
      </c>
      <c r="E612" s="5">
        <v>618.04441999999995</v>
      </c>
      <c r="F612" s="57">
        <v>618.04441999999995</v>
      </c>
      <c r="G612" s="57">
        <v>618.04441999999995</v>
      </c>
      <c r="H612" s="57">
        <v>618.04441999999995</v>
      </c>
      <c r="I612" s="57">
        <v>618.04441999999995</v>
      </c>
      <c r="J612" s="57">
        <v>618.04441999999995</v>
      </c>
      <c r="K612" s="57">
        <v>618.04441999999995</v>
      </c>
      <c r="L612" s="57">
        <v>618.04441999999995</v>
      </c>
      <c r="M612" s="57">
        <v>618.04441999999995</v>
      </c>
      <c r="N612" s="57">
        <v>618.04441999999995</v>
      </c>
      <c r="O612" s="57">
        <v>618.04441999999995</v>
      </c>
      <c r="P612" s="57">
        <v>618.04441999999995</v>
      </c>
      <c r="Q612" s="57">
        <v>618.04441999999995</v>
      </c>
      <c r="R612" s="57">
        <v>618.04441999999995</v>
      </c>
      <c r="S612" s="57">
        <v>618.04441999999995</v>
      </c>
      <c r="T612" s="57">
        <v>618.04441999999995</v>
      </c>
      <c r="U612" s="57">
        <v>618.04441999999995</v>
      </c>
      <c r="V612" s="57">
        <v>618.04441999999995</v>
      </c>
      <c r="W612" s="57">
        <v>618.04441999999995</v>
      </c>
      <c r="X612" s="57">
        <v>618.04441999999995</v>
      </c>
      <c r="Y612" s="57">
        <v>618.04441999999995</v>
      </c>
      <c r="Z612" s="57">
        <v>618.04441999999995</v>
      </c>
      <c r="AA612" s="57">
        <v>618.04441999999995</v>
      </c>
      <c r="AB612" s="57">
        <v>618.04441999999995</v>
      </c>
      <c r="AC612" s="57">
        <v>618.04441999999995</v>
      </c>
      <c r="AD612" s="57">
        <v>618.04441999999995</v>
      </c>
      <c r="AE612" s="57">
        <v>618.04441999999995</v>
      </c>
      <c r="AF612" s="57">
        <v>618.04441999999995</v>
      </c>
      <c r="AG612" s="57">
        <v>618.04441999999995</v>
      </c>
      <c r="AH612" s="57">
        <v>618.04441999999995</v>
      </c>
      <c r="AI612" s="57">
        <v>618.04441999999995</v>
      </c>
      <c r="AJ612" s="57">
        <v>618.04441999999995</v>
      </c>
      <c r="AK612" s="57">
        <v>618.04441999999995</v>
      </c>
      <c r="AL612" s="57">
        <v>618.04441999999995</v>
      </c>
      <c r="AM612" s="57">
        <v>618.04441999999995</v>
      </c>
      <c r="AN612" s="57">
        <v>618.04441999999995</v>
      </c>
      <c r="AO612" s="57">
        <v>618.04441999999995</v>
      </c>
      <c r="AP612" s="57">
        <v>618.04441999999995</v>
      </c>
      <c r="AQ612" s="57">
        <v>618.04441999999995</v>
      </c>
      <c r="AR612" s="57">
        <v>618.04441999999995</v>
      </c>
      <c r="AS612" s="57">
        <v>618.04441999999995</v>
      </c>
      <c r="AT612" s="57">
        <v>618.04441999999995</v>
      </c>
    </row>
    <row r="613" spans="1:46" x14ac:dyDescent="0.25">
      <c r="A613" s="65">
        <v>2021</v>
      </c>
      <c r="B613" s="65">
        <v>12</v>
      </c>
      <c r="C613" s="75">
        <v>26</v>
      </c>
      <c r="D613" s="64">
        <v>12</v>
      </c>
      <c r="E613" s="5">
        <v>618.04441999999995</v>
      </c>
      <c r="F613" s="57">
        <v>618.04441999999995</v>
      </c>
      <c r="G613" s="57">
        <v>618.04441999999995</v>
      </c>
      <c r="H613" s="57">
        <v>618.04441999999995</v>
      </c>
      <c r="I613" s="57">
        <v>618.04441999999995</v>
      </c>
      <c r="J613" s="57">
        <v>618.04441999999995</v>
      </c>
      <c r="K613" s="57">
        <v>618.04441999999995</v>
      </c>
      <c r="L613" s="57">
        <v>618.04441999999995</v>
      </c>
      <c r="M613" s="57">
        <v>618.04441999999995</v>
      </c>
      <c r="N613" s="57">
        <v>618.04441999999995</v>
      </c>
      <c r="O613" s="57">
        <v>618.04441999999995</v>
      </c>
      <c r="P613" s="57">
        <v>618.04441999999995</v>
      </c>
      <c r="Q613" s="57">
        <v>618.04441999999995</v>
      </c>
      <c r="R613" s="57">
        <v>618.04441999999995</v>
      </c>
      <c r="S613" s="57">
        <v>618.04441999999995</v>
      </c>
      <c r="T613" s="57">
        <v>618.04441999999995</v>
      </c>
      <c r="U613" s="57">
        <v>618.04441999999995</v>
      </c>
      <c r="V613" s="57">
        <v>618.04441999999995</v>
      </c>
      <c r="W613" s="57">
        <v>618.04441999999995</v>
      </c>
      <c r="X613" s="57">
        <v>618.04441999999995</v>
      </c>
      <c r="Y613" s="57">
        <v>618.04441999999995</v>
      </c>
      <c r="Z613" s="57">
        <v>618.04441999999995</v>
      </c>
      <c r="AA613" s="57">
        <v>618.04441999999995</v>
      </c>
      <c r="AB613" s="57">
        <v>618.04441999999995</v>
      </c>
      <c r="AC613" s="57">
        <v>618.04441999999995</v>
      </c>
      <c r="AD613" s="57">
        <v>618.04441999999995</v>
      </c>
      <c r="AE613" s="57">
        <v>618.04441999999995</v>
      </c>
      <c r="AF613" s="57">
        <v>618.04441999999995</v>
      </c>
      <c r="AG613" s="57">
        <v>618.04441999999995</v>
      </c>
      <c r="AH613" s="57">
        <v>618.04441999999995</v>
      </c>
      <c r="AI613" s="57">
        <v>618.04441999999995</v>
      </c>
      <c r="AJ613" s="57">
        <v>618.04441999999995</v>
      </c>
      <c r="AK613" s="57">
        <v>618.04441999999995</v>
      </c>
      <c r="AL613" s="57">
        <v>618.04441999999995</v>
      </c>
      <c r="AM613" s="57">
        <v>618.04441999999995</v>
      </c>
      <c r="AN613" s="57">
        <v>618.04441999999995</v>
      </c>
      <c r="AO613" s="57">
        <v>618.04441999999995</v>
      </c>
      <c r="AP613" s="57">
        <v>618.04441999999995</v>
      </c>
      <c r="AQ613" s="57">
        <v>618.04441999999995</v>
      </c>
      <c r="AR613" s="57">
        <v>618.04441999999995</v>
      </c>
      <c r="AS613" s="57">
        <v>618.04441999999995</v>
      </c>
      <c r="AT613" s="57">
        <v>618.04441999999995</v>
      </c>
    </row>
    <row r="614" spans="1:46" x14ac:dyDescent="0.25">
      <c r="A614" s="65">
        <v>2021</v>
      </c>
      <c r="B614" s="65">
        <v>12</v>
      </c>
      <c r="C614" s="75">
        <v>26</v>
      </c>
      <c r="D614" s="64">
        <v>13</v>
      </c>
      <c r="E614" s="5">
        <v>618.04441999999995</v>
      </c>
      <c r="F614" s="57">
        <v>618.04441999999995</v>
      </c>
      <c r="G614" s="57">
        <v>618.04441999999995</v>
      </c>
      <c r="H614" s="57">
        <v>618.04441999999995</v>
      </c>
      <c r="I614" s="57">
        <v>618.04441999999995</v>
      </c>
      <c r="J614" s="57">
        <v>618.04441999999995</v>
      </c>
      <c r="K614" s="57">
        <v>618.04441999999995</v>
      </c>
      <c r="L614" s="57">
        <v>618.04441999999995</v>
      </c>
      <c r="M614" s="57">
        <v>618.04441999999995</v>
      </c>
      <c r="N614" s="57">
        <v>618.04441999999995</v>
      </c>
      <c r="O614" s="57">
        <v>618.04441999999995</v>
      </c>
      <c r="P614" s="57">
        <v>618.04441999999995</v>
      </c>
      <c r="Q614" s="57">
        <v>618.04441999999995</v>
      </c>
      <c r="R614" s="57">
        <v>618.04441999999995</v>
      </c>
      <c r="S614" s="57">
        <v>618.04441999999995</v>
      </c>
      <c r="T614" s="57">
        <v>618.04441999999995</v>
      </c>
      <c r="U614" s="57">
        <v>618.04441999999995</v>
      </c>
      <c r="V614" s="57">
        <v>618.04441999999995</v>
      </c>
      <c r="W614" s="57">
        <v>618.04441999999995</v>
      </c>
      <c r="X614" s="57">
        <v>618.04441999999995</v>
      </c>
      <c r="Y614" s="57">
        <v>618.04441999999995</v>
      </c>
      <c r="Z614" s="57">
        <v>618.04441999999995</v>
      </c>
      <c r="AA614" s="57">
        <v>618.04441999999995</v>
      </c>
      <c r="AB614" s="57">
        <v>618.04441999999995</v>
      </c>
      <c r="AC614" s="57">
        <v>618.04441999999995</v>
      </c>
      <c r="AD614" s="57">
        <v>618.04441999999995</v>
      </c>
      <c r="AE614" s="57">
        <v>618.04441999999995</v>
      </c>
      <c r="AF614" s="57">
        <v>618.04441999999995</v>
      </c>
      <c r="AG614" s="57">
        <v>618.04441999999995</v>
      </c>
      <c r="AH614" s="57">
        <v>618.04441999999995</v>
      </c>
      <c r="AI614" s="57">
        <v>618.04441999999995</v>
      </c>
      <c r="AJ614" s="57">
        <v>618.04441999999995</v>
      </c>
      <c r="AK614" s="57">
        <v>618.04441999999995</v>
      </c>
      <c r="AL614" s="57">
        <v>618.04441999999995</v>
      </c>
      <c r="AM614" s="57">
        <v>618.04441999999995</v>
      </c>
      <c r="AN614" s="57">
        <v>618.04441999999995</v>
      </c>
      <c r="AO614" s="57">
        <v>618.04441999999995</v>
      </c>
      <c r="AP614" s="57">
        <v>618.04441999999995</v>
      </c>
      <c r="AQ614" s="57">
        <v>618.04441999999995</v>
      </c>
      <c r="AR614" s="57">
        <v>618.04441999999995</v>
      </c>
      <c r="AS614" s="57">
        <v>618.04441999999995</v>
      </c>
      <c r="AT614" s="57">
        <v>618.04441999999995</v>
      </c>
    </row>
    <row r="615" spans="1:46" x14ac:dyDescent="0.25">
      <c r="A615" s="65">
        <v>2021</v>
      </c>
      <c r="B615" s="65">
        <v>12</v>
      </c>
      <c r="C615" s="75">
        <v>26</v>
      </c>
      <c r="D615" s="64">
        <v>14</v>
      </c>
      <c r="E615" s="5">
        <v>618.04441999999995</v>
      </c>
      <c r="F615" s="57">
        <v>618.04441999999995</v>
      </c>
      <c r="G615" s="57">
        <v>618.04441999999995</v>
      </c>
      <c r="H615" s="57">
        <v>618.04441999999995</v>
      </c>
      <c r="I615" s="57">
        <v>618.04441999999995</v>
      </c>
      <c r="J615" s="57">
        <v>618.04441999999995</v>
      </c>
      <c r="K615" s="57">
        <v>618.04441999999995</v>
      </c>
      <c r="L615" s="57">
        <v>618.04441999999995</v>
      </c>
      <c r="M615" s="57">
        <v>618.04441999999995</v>
      </c>
      <c r="N615" s="57">
        <v>618.04441999999995</v>
      </c>
      <c r="O615" s="57">
        <v>618.04441999999995</v>
      </c>
      <c r="P615" s="57">
        <v>618.04441999999995</v>
      </c>
      <c r="Q615" s="57">
        <v>618.04441999999995</v>
      </c>
      <c r="R615" s="57">
        <v>618.04441999999995</v>
      </c>
      <c r="S615" s="57">
        <v>618.04441999999995</v>
      </c>
      <c r="T615" s="57">
        <v>618.04441999999995</v>
      </c>
      <c r="U615" s="57">
        <v>618.04441999999995</v>
      </c>
      <c r="V615" s="57">
        <v>618.04441999999995</v>
      </c>
      <c r="W615" s="57">
        <v>618.04441999999995</v>
      </c>
      <c r="X615" s="57">
        <v>618.04441999999995</v>
      </c>
      <c r="Y615" s="57">
        <v>618.04441999999995</v>
      </c>
      <c r="Z615" s="57">
        <v>618.04441999999995</v>
      </c>
      <c r="AA615" s="57">
        <v>618.04441999999995</v>
      </c>
      <c r="AB615" s="57">
        <v>618.04441999999995</v>
      </c>
      <c r="AC615" s="57">
        <v>618.04441999999995</v>
      </c>
      <c r="AD615" s="57">
        <v>618.04441999999995</v>
      </c>
      <c r="AE615" s="57">
        <v>618.04441999999995</v>
      </c>
      <c r="AF615" s="57">
        <v>618.04441999999995</v>
      </c>
      <c r="AG615" s="57">
        <v>618.04441999999995</v>
      </c>
      <c r="AH615" s="57">
        <v>618.04441999999995</v>
      </c>
      <c r="AI615" s="57">
        <v>618.04441999999995</v>
      </c>
      <c r="AJ615" s="57">
        <v>618.04441999999995</v>
      </c>
      <c r="AK615" s="57">
        <v>618.04441999999995</v>
      </c>
      <c r="AL615" s="57">
        <v>618.04441999999995</v>
      </c>
      <c r="AM615" s="57">
        <v>618.04441999999995</v>
      </c>
      <c r="AN615" s="57">
        <v>618.04441999999995</v>
      </c>
      <c r="AO615" s="57">
        <v>618.04441999999995</v>
      </c>
      <c r="AP615" s="57">
        <v>618.04441999999995</v>
      </c>
      <c r="AQ615" s="57">
        <v>618.04441999999995</v>
      </c>
      <c r="AR615" s="57">
        <v>618.04441999999995</v>
      </c>
      <c r="AS615" s="57">
        <v>618.04441999999995</v>
      </c>
      <c r="AT615" s="57">
        <v>618.04441999999995</v>
      </c>
    </row>
    <row r="616" spans="1:46" x14ac:dyDescent="0.25">
      <c r="A616" s="65">
        <v>2021</v>
      </c>
      <c r="B616" s="65">
        <v>12</v>
      </c>
      <c r="C616" s="75">
        <v>26</v>
      </c>
      <c r="D616" s="64">
        <v>15</v>
      </c>
      <c r="E616" s="5">
        <v>618.04441999999995</v>
      </c>
      <c r="F616" s="57">
        <v>618.04441999999995</v>
      </c>
      <c r="G616" s="57">
        <v>618.04441999999995</v>
      </c>
      <c r="H616" s="57">
        <v>618.04441999999995</v>
      </c>
      <c r="I616" s="57">
        <v>618.04441999999995</v>
      </c>
      <c r="J616" s="57">
        <v>618.04441999999995</v>
      </c>
      <c r="K616" s="57">
        <v>618.04441999999995</v>
      </c>
      <c r="L616" s="57">
        <v>618.04441999999995</v>
      </c>
      <c r="M616" s="57">
        <v>618.04441999999995</v>
      </c>
      <c r="N616" s="57">
        <v>618.04441999999995</v>
      </c>
      <c r="O616" s="57">
        <v>618.04441999999995</v>
      </c>
      <c r="P616" s="57">
        <v>618.04441999999995</v>
      </c>
      <c r="Q616" s="57">
        <v>618.04441999999995</v>
      </c>
      <c r="R616" s="57">
        <v>618.04441999999995</v>
      </c>
      <c r="S616" s="57">
        <v>618.04441999999995</v>
      </c>
      <c r="T616" s="57">
        <v>618.04441999999995</v>
      </c>
      <c r="U616" s="57">
        <v>618.04441999999995</v>
      </c>
      <c r="V616" s="57">
        <v>618.04441999999995</v>
      </c>
      <c r="W616" s="57">
        <v>618.04441999999995</v>
      </c>
      <c r="X616" s="57">
        <v>618.04441999999995</v>
      </c>
      <c r="Y616" s="57">
        <v>618.04441999999995</v>
      </c>
      <c r="Z616" s="57">
        <v>618.04441999999995</v>
      </c>
      <c r="AA616" s="57">
        <v>618.04441999999995</v>
      </c>
      <c r="AB616" s="57">
        <v>618.04441999999995</v>
      </c>
      <c r="AC616" s="57">
        <v>618.04441999999995</v>
      </c>
      <c r="AD616" s="57">
        <v>618.04441999999995</v>
      </c>
      <c r="AE616" s="57">
        <v>618.04441999999995</v>
      </c>
      <c r="AF616" s="57">
        <v>618.04441999999995</v>
      </c>
      <c r="AG616" s="57">
        <v>618.04441999999995</v>
      </c>
      <c r="AH616" s="57">
        <v>618.04441999999995</v>
      </c>
      <c r="AI616" s="57">
        <v>618.04441999999995</v>
      </c>
      <c r="AJ616" s="57">
        <v>618.04441999999995</v>
      </c>
      <c r="AK616" s="57">
        <v>618.04441999999995</v>
      </c>
      <c r="AL616" s="57">
        <v>618.04441999999995</v>
      </c>
      <c r="AM616" s="57">
        <v>618.04441999999995</v>
      </c>
      <c r="AN616" s="57">
        <v>618.04441999999995</v>
      </c>
      <c r="AO616" s="57">
        <v>618.04441999999995</v>
      </c>
      <c r="AP616" s="57">
        <v>618.04441999999995</v>
      </c>
      <c r="AQ616" s="57">
        <v>618.04441999999995</v>
      </c>
      <c r="AR616" s="57">
        <v>618.04441999999995</v>
      </c>
      <c r="AS616" s="57">
        <v>618.04441999999995</v>
      </c>
      <c r="AT616" s="57">
        <v>618.04441999999995</v>
      </c>
    </row>
    <row r="617" spans="1:46" x14ac:dyDescent="0.25">
      <c r="A617" s="65">
        <v>2021</v>
      </c>
      <c r="B617" s="65">
        <v>12</v>
      </c>
      <c r="C617" s="75">
        <v>26</v>
      </c>
      <c r="D617" s="64">
        <v>16</v>
      </c>
      <c r="E617" s="5">
        <v>618.04441999999995</v>
      </c>
      <c r="F617" s="57">
        <v>618.04441999999995</v>
      </c>
      <c r="G617" s="57">
        <v>618.04441999999995</v>
      </c>
      <c r="H617" s="57">
        <v>618.04441999999995</v>
      </c>
      <c r="I617" s="57">
        <v>618.04441999999995</v>
      </c>
      <c r="J617" s="57">
        <v>618.04441999999995</v>
      </c>
      <c r="K617" s="57">
        <v>618.04441999999995</v>
      </c>
      <c r="L617" s="57">
        <v>618.04441999999995</v>
      </c>
      <c r="M617" s="57">
        <v>618.04441999999995</v>
      </c>
      <c r="N617" s="57">
        <v>618.04441999999995</v>
      </c>
      <c r="O617" s="57">
        <v>618.04441999999995</v>
      </c>
      <c r="P617" s="57">
        <v>618.04441999999995</v>
      </c>
      <c r="Q617" s="57">
        <v>618.04441999999995</v>
      </c>
      <c r="R617" s="57">
        <v>618.04441999999995</v>
      </c>
      <c r="S617" s="57">
        <v>618.04441999999995</v>
      </c>
      <c r="T617" s="57">
        <v>618.04441999999995</v>
      </c>
      <c r="U617" s="57">
        <v>618.04441999999995</v>
      </c>
      <c r="V617" s="57">
        <v>618.04441999999995</v>
      </c>
      <c r="W617" s="57">
        <v>618.04441999999995</v>
      </c>
      <c r="X617" s="57">
        <v>618.04441999999995</v>
      </c>
      <c r="Y617" s="57">
        <v>618.04441999999995</v>
      </c>
      <c r="Z617" s="57">
        <v>618.04441999999995</v>
      </c>
      <c r="AA617" s="57">
        <v>618.04441999999995</v>
      </c>
      <c r="AB617" s="57">
        <v>618.04441999999995</v>
      </c>
      <c r="AC617" s="57">
        <v>618.04441999999995</v>
      </c>
      <c r="AD617" s="57">
        <v>618.04441999999995</v>
      </c>
      <c r="AE617" s="57">
        <v>618.04441999999995</v>
      </c>
      <c r="AF617" s="57">
        <v>618.04441999999995</v>
      </c>
      <c r="AG617" s="57">
        <v>618.04441999999995</v>
      </c>
      <c r="AH617" s="57">
        <v>618.04441999999995</v>
      </c>
      <c r="AI617" s="57">
        <v>618.04441999999995</v>
      </c>
      <c r="AJ617" s="57">
        <v>618.04441999999995</v>
      </c>
      <c r="AK617" s="57">
        <v>618.04441999999995</v>
      </c>
      <c r="AL617" s="57">
        <v>618.04441999999995</v>
      </c>
      <c r="AM617" s="57">
        <v>618.04441999999995</v>
      </c>
      <c r="AN617" s="57">
        <v>618.04441999999995</v>
      </c>
      <c r="AO617" s="57">
        <v>618.04441999999995</v>
      </c>
      <c r="AP617" s="57">
        <v>618.04441999999995</v>
      </c>
      <c r="AQ617" s="57">
        <v>618.04441999999995</v>
      </c>
      <c r="AR617" s="57">
        <v>618.04441999999995</v>
      </c>
      <c r="AS617" s="57">
        <v>618.04441999999995</v>
      </c>
      <c r="AT617" s="57">
        <v>618.04441999999995</v>
      </c>
    </row>
    <row r="618" spans="1:46" x14ac:dyDescent="0.25">
      <c r="A618" s="65">
        <v>2021</v>
      </c>
      <c r="B618" s="65">
        <v>12</v>
      </c>
      <c r="C618" s="75">
        <v>26</v>
      </c>
      <c r="D618" s="64">
        <v>17</v>
      </c>
      <c r="E618" s="5">
        <v>618.04441999999995</v>
      </c>
      <c r="F618" s="57">
        <v>618.04441999999995</v>
      </c>
      <c r="G618" s="57">
        <v>618.04441999999995</v>
      </c>
      <c r="H618" s="57">
        <v>618.04441999999995</v>
      </c>
      <c r="I618" s="57">
        <v>618.04441999999995</v>
      </c>
      <c r="J618" s="57">
        <v>618.04441999999995</v>
      </c>
      <c r="K618" s="57">
        <v>618.04441999999995</v>
      </c>
      <c r="L618" s="57">
        <v>618.04441999999995</v>
      </c>
      <c r="M618" s="57">
        <v>618.04441999999995</v>
      </c>
      <c r="N618" s="57">
        <v>618.04441999999995</v>
      </c>
      <c r="O618" s="57">
        <v>618.04441999999995</v>
      </c>
      <c r="P618" s="57">
        <v>618.04441999999995</v>
      </c>
      <c r="Q618" s="57">
        <v>618.04441999999995</v>
      </c>
      <c r="R618" s="57">
        <v>618.04441999999995</v>
      </c>
      <c r="S618" s="57">
        <v>618.04441999999995</v>
      </c>
      <c r="T618" s="57">
        <v>618.04441999999995</v>
      </c>
      <c r="U618" s="57">
        <v>618.04441999999995</v>
      </c>
      <c r="V618" s="57">
        <v>618.04441999999995</v>
      </c>
      <c r="W618" s="57">
        <v>618.04441999999995</v>
      </c>
      <c r="X618" s="57">
        <v>618.04441999999995</v>
      </c>
      <c r="Y618" s="57">
        <v>618.04441999999995</v>
      </c>
      <c r="Z618" s="57">
        <v>618.04441999999995</v>
      </c>
      <c r="AA618" s="57">
        <v>618.04441999999995</v>
      </c>
      <c r="AB618" s="57">
        <v>618.04441999999995</v>
      </c>
      <c r="AC618" s="57">
        <v>618.04441999999995</v>
      </c>
      <c r="AD618" s="57">
        <v>618.04441999999995</v>
      </c>
      <c r="AE618" s="57">
        <v>618.04441999999995</v>
      </c>
      <c r="AF618" s="57">
        <v>618.04441999999995</v>
      </c>
      <c r="AG618" s="57">
        <v>618.04441999999995</v>
      </c>
      <c r="AH618" s="57">
        <v>618.04441999999995</v>
      </c>
      <c r="AI618" s="57">
        <v>618.04441999999995</v>
      </c>
      <c r="AJ618" s="57">
        <v>618.04441999999995</v>
      </c>
      <c r="AK618" s="57">
        <v>618.04441999999995</v>
      </c>
      <c r="AL618" s="57">
        <v>618.04441999999995</v>
      </c>
      <c r="AM618" s="57">
        <v>618.04441999999995</v>
      </c>
      <c r="AN618" s="57">
        <v>618.04441999999995</v>
      </c>
      <c r="AO618" s="57">
        <v>618.04441999999995</v>
      </c>
      <c r="AP618" s="57">
        <v>618.04441999999995</v>
      </c>
      <c r="AQ618" s="57">
        <v>618.04441999999995</v>
      </c>
      <c r="AR618" s="57">
        <v>618.04441999999995</v>
      </c>
      <c r="AS618" s="57">
        <v>618.04441999999995</v>
      </c>
      <c r="AT618" s="57">
        <v>618.04441999999995</v>
      </c>
    </row>
    <row r="619" spans="1:46" x14ac:dyDescent="0.25">
      <c r="A619" s="65">
        <v>2021</v>
      </c>
      <c r="B619" s="65">
        <v>12</v>
      </c>
      <c r="C619" s="75">
        <v>26</v>
      </c>
      <c r="D619" s="64">
        <v>18</v>
      </c>
      <c r="E619" s="5">
        <v>618.04441999999995</v>
      </c>
      <c r="F619" s="57">
        <v>618.04441999999995</v>
      </c>
      <c r="G619" s="57">
        <v>618.04441999999995</v>
      </c>
      <c r="H619" s="57">
        <v>618.04441999999995</v>
      </c>
      <c r="I619" s="57">
        <v>618.04441999999995</v>
      </c>
      <c r="J619" s="57">
        <v>618.04441999999995</v>
      </c>
      <c r="K619" s="57">
        <v>618.04441999999995</v>
      </c>
      <c r="L619" s="57">
        <v>618.04441999999995</v>
      </c>
      <c r="M619" s="57">
        <v>618.04441999999995</v>
      </c>
      <c r="N619" s="57">
        <v>618.04441999999995</v>
      </c>
      <c r="O619" s="57">
        <v>618.04441999999995</v>
      </c>
      <c r="P619" s="57">
        <v>618.04441999999995</v>
      </c>
      <c r="Q619" s="57">
        <v>618.04441999999995</v>
      </c>
      <c r="R619" s="57">
        <v>618.04441999999995</v>
      </c>
      <c r="S619" s="57">
        <v>618.04441999999995</v>
      </c>
      <c r="T619" s="57">
        <v>618.04441999999995</v>
      </c>
      <c r="U619" s="57">
        <v>618.04441999999995</v>
      </c>
      <c r="V619" s="57">
        <v>618.04441999999995</v>
      </c>
      <c r="W619" s="57">
        <v>618.04441999999995</v>
      </c>
      <c r="X619" s="57">
        <v>618.04441999999995</v>
      </c>
      <c r="Y619" s="57">
        <v>618.04441999999995</v>
      </c>
      <c r="Z619" s="57">
        <v>618.04441999999995</v>
      </c>
      <c r="AA619" s="57">
        <v>618.04441999999995</v>
      </c>
      <c r="AB619" s="57">
        <v>618.04441999999995</v>
      </c>
      <c r="AC619" s="57">
        <v>618.04441999999995</v>
      </c>
      <c r="AD619" s="57">
        <v>618.04441999999995</v>
      </c>
      <c r="AE619" s="57">
        <v>618.04441999999995</v>
      </c>
      <c r="AF619" s="57">
        <v>618.04441999999995</v>
      </c>
      <c r="AG619" s="57">
        <v>618.04441999999995</v>
      </c>
      <c r="AH619" s="57">
        <v>618.04441999999995</v>
      </c>
      <c r="AI619" s="57">
        <v>618.04441999999995</v>
      </c>
      <c r="AJ619" s="57">
        <v>618.04441999999995</v>
      </c>
      <c r="AK619" s="57">
        <v>618.04441999999995</v>
      </c>
      <c r="AL619" s="57">
        <v>618.04441999999995</v>
      </c>
      <c r="AM619" s="57">
        <v>618.04441999999995</v>
      </c>
      <c r="AN619" s="57">
        <v>618.04441999999995</v>
      </c>
      <c r="AO619" s="57">
        <v>618.04441999999995</v>
      </c>
      <c r="AP619" s="57">
        <v>618.04441999999995</v>
      </c>
      <c r="AQ619" s="57">
        <v>618.04441999999995</v>
      </c>
      <c r="AR619" s="57">
        <v>618.04441999999995</v>
      </c>
      <c r="AS619" s="57">
        <v>618.04441999999995</v>
      </c>
      <c r="AT619" s="57">
        <v>618.04441999999995</v>
      </c>
    </row>
    <row r="620" spans="1:46" x14ac:dyDescent="0.25">
      <c r="A620" s="65">
        <v>2021</v>
      </c>
      <c r="B620" s="65">
        <v>12</v>
      </c>
      <c r="C620" s="75">
        <v>26</v>
      </c>
      <c r="D620" s="64">
        <v>19</v>
      </c>
      <c r="E620" s="5">
        <v>618.04441999999995</v>
      </c>
      <c r="F620" s="57">
        <v>618.04441999999995</v>
      </c>
      <c r="G620" s="57">
        <v>618.04441999999995</v>
      </c>
      <c r="H620" s="57">
        <v>618.04441999999995</v>
      </c>
      <c r="I620" s="57">
        <v>618.04441999999995</v>
      </c>
      <c r="J620" s="57">
        <v>618.04441999999995</v>
      </c>
      <c r="K620" s="57">
        <v>618.04441999999995</v>
      </c>
      <c r="L620" s="57">
        <v>618.04441999999995</v>
      </c>
      <c r="M620" s="57">
        <v>618.04441999999995</v>
      </c>
      <c r="N620" s="57">
        <v>618.04441999999995</v>
      </c>
      <c r="O620" s="57">
        <v>618.04441999999995</v>
      </c>
      <c r="P620" s="57">
        <v>618.04441999999995</v>
      </c>
      <c r="Q620" s="57">
        <v>618.04441999999995</v>
      </c>
      <c r="R620" s="57">
        <v>618.04441999999995</v>
      </c>
      <c r="S620" s="57">
        <v>618.04441999999995</v>
      </c>
      <c r="T620" s="57">
        <v>618.04441999999995</v>
      </c>
      <c r="U620" s="57">
        <v>618.04441999999995</v>
      </c>
      <c r="V620" s="57">
        <v>618.04441999999995</v>
      </c>
      <c r="W620" s="57">
        <v>618.04441999999995</v>
      </c>
      <c r="X620" s="57">
        <v>618.04441999999995</v>
      </c>
      <c r="Y620" s="57">
        <v>618.04441999999995</v>
      </c>
      <c r="Z620" s="57">
        <v>618.04441999999995</v>
      </c>
      <c r="AA620" s="57">
        <v>618.04441999999995</v>
      </c>
      <c r="AB620" s="57">
        <v>618.04441999999995</v>
      </c>
      <c r="AC620" s="57">
        <v>618.04441999999995</v>
      </c>
      <c r="AD620" s="57">
        <v>618.04441999999995</v>
      </c>
      <c r="AE620" s="57">
        <v>618.04441999999995</v>
      </c>
      <c r="AF620" s="57">
        <v>618.04441999999995</v>
      </c>
      <c r="AG620" s="57">
        <v>618.04441999999995</v>
      </c>
      <c r="AH620" s="57">
        <v>618.04441999999995</v>
      </c>
      <c r="AI620" s="57">
        <v>618.04441999999995</v>
      </c>
      <c r="AJ620" s="57">
        <v>618.04441999999995</v>
      </c>
      <c r="AK620" s="57">
        <v>618.04441999999995</v>
      </c>
      <c r="AL620" s="57">
        <v>618.04441999999995</v>
      </c>
      <c r="AM620" s="57">
        <v>618.04441999999995</v>
      </c>
      <c r="AN620" s="57">
        <v>618.04441999999995</v>
      </c>
      <c r="AO620" s="57">
        <v>618.04441999999995</v>
      </c>
      <c r="AP620" s="57">
        <v>618.04441999999995</v>
      </c>
      <c r="AQ620" s="57">
        <v>618.04441999999995</v>
      </c>
      <c r="AR620" s="57">
        <v>618.04441999999995</v>
      </c>
      <c r="AS620" s="57">
        <v>618.04441999999995</v>
      </c>
      <c r="AT620" s="57">
        <v>618.04441999999995</v>
      </c>
    </row>
    <row r="621" spans="1:46" x14ac:dyDescent="0.25">
      <c r="A621" s="65">
        <v>2021</v>
      </c>
      <c r="B621" s="65">
        <v>12</v>
      </c>
      <c r="C621" s="75">
        <v>26</v>
      </c>
      <c r="D621" s="64">
        <v>20</v>
      </c>
      <c r="E621" s="5">
        <v>618.04441999999995</v>
      </c>
      <c r="F621" s="57">
        <v>618.04441999999995</v>
      </c>
      <c r="G621" s="57">
        <v>618.04441999999995</v>
      </c>
      <c r="H621" s="57">
        <v>618.04441999999995</v>
      </c>
      <c r="I621" s="57">
        <v>618.04441999999995</v>
      </c>
      <c r="J621" s="57">
        <v>618.04441999999995</v>
      </c>
      <c r="K621" s="57">
        <v>618.04441999999995</v>
      </c>
      <c r="L621" s="57">
        <v>618.04441999999995</v>
      </c>
      <c r="M621" s="57">
        <v>618.04441999999995</v>
      </c>
      <c r="N621" s="57">
        <v>618.04441999999995</v>
      </c>
      <c r="O621" s="57">
        <v>618.04441999999995</v>
      </c>
      <c r="P621" s="57">
        <v>618.04441999999995</v>
      </c>
      <c r="Q621" s="57">
        <v>618.04441999999995</v>
      </c>
      <c r="R621" s="57">
        <v>618.04441999999995</v>
      </c>
      <c r="S621" s="57">
        <v>618.04441999999995</v>
      </c>
      <c r="T621" s="57">
        <v>618.04441999999995</v>
      </c>
      <c r="U621" s="57">
        <v>618.04441999999995</v>
      </c>
      <c r="V621" s="57">
        <v>618.04441999999995</v>
      </c>
      <c r="W621" s="57">
        <v>618.04441999999995</v>
      </c>
      <c r="X621" s="57">
        <v>618.04441999999995</v>
      </c>
      <c r="Y621" s="57">
        <v>618.04441999999995</v>
      </c>
      <c r="Z621" s="57">
        <v>618.04441999999995</v>
      </c>
      <c r="AA621" s="57">
        <v>618.04441999999995</v>
      </c>
      <c r="AB621" s="57">
        <v>618.04441999999995</v>
      </c>
      <c r="AC621" s="57">
        <v>618.04441999999995</v>
      </c>
      <c r="AD621" s="57">
        <v>618.04441999999995</v>
      </c>
      <c r="AE621" s="57">
        <v>618.04441999999995</v>
      </c>
      <c r="AF621" s="57">
        <v>618.04441999999995</v>
      </c>
      <c r="AG621" s="57">
        <v>618.04441999999995</v>
      </c>
      <c r="AH621" s="57">
        <v>618.04441999999995</v>
      </c>
      <c r="AI621" s="57">
        <v>618.04441999999995</v>
      </c>
      <c r="AJ621" s="57">
        <v>618.04441999999995</v>
      </c>
      <c r="AK621" s="57">
        <v>618.04441999999995</v>
      </c>
      <c r="AL621" s="57">
        <v>618.04441999999995</v>
      </c>
      <c r="AM621" s="57">
        <v>618.04441999999995</v>
      </c>
      <c r="AN621" s="57">
        <v>618.04441999999995</v>
      </c>
      <c r="AO621" s="57">
        <v>618.04441999999995</v>
      </c>
      <c r="AP621" s="57">
        <v>618.04441999999995</v>
      </c>
      <c r="AQ621" s="57">
        <v>618.04441999999995</v>
      </c>
      <c r="AR621" s="57">
        <v>618.04441999999995</v>
      </c>
      <c r="AS621" s="57">
        <v>618.04441999999995</v>
      </c>
      <c r="AT621" s="57">
        <v>618.04441999999995</v>
      </c>
    </row>
    <row r="622" spans="1:46" x14ac:dyDescent="0.25">
      <c r="A622" s="65">
        <v>2021</v>
      </c>
      <c r="B622" s="65">
        <v>12</v>
      </c>
      <c r="C622" s="75">
        <v>26</v>
      </c>
      <c r="D622" s="64">
        <v>21</v>
      </c>
      <c r="E622" s="5">
        <v>618.04441999999995</v>
      </c>
      <c r="F622" s="57">
        <v>618.04441999999995</v>
      </c>
      <c r="G622" s="57">
        <v>618.04441999999995</v>
      </c>
      <c r="H622" s="57">
        <v>618.04441999999995</v>
      </c>
      <c r="I622" s="57">
        <v>618.04441999999995</v>
      </c>
      <c r="J622" s="57">
        <v>618.04441999999995</v>
      </c>
      <c r="K622" s="57">
        <v>618.04441999999995</v>
      </c>
      <c r="L622" s="57">
        <v>618.04441999999995</v>
      </c>
      <c r="M622" s="57">
        <v>618.04441999999995</v>
      </c>
      <c r="N622" s="57">
        <v>618.04441999999995</v>
      </c>
      <c r="O622" s="57">
        <v>618.04441999999995</v>
      </c>
      <c r="P622" s="57">
        <v>618.04441999999995</v>
      </c>
      <c r="Q622" s="57">
        <v>618.04441999999995</v>
      </c>
      <c r="R622" s="57">
        <v>618.04441999999995</v>
      </c>
      <c r="S622" s="57">
        <v>618.04441999999995</v>
      </c>
      <c r="T622" s="57">
        <v>618.04441999999995</v>
      </c>
      <c r="U622" s="57">
        <v>618.04441999999995</v>
      </c>
      <c r="V622" s="57">
        <v>618.04441999999995</v>
      </c>
      <c r="W622" s="57">
        <v>618.04441999999995</v>
      </c>
      <c r="X622" s="57">
        <v>618.04441999999995</v>
      </c>
      <c r="Y622" s="57">
        <v>618.04441999999995</v>
      </c>
      <c r="Z622" s="57">
        <v>618.04441999999995</v>
      </c>
      <c r="AA622" s="57">
        <v>618.04441999999995</v>
      </c>
      <c r="AB622" s="57">
        <v>618.04441999999995</v>
      </c>
      <c r="AC622" s="57">
        <v>618.04441999999995</v>
      </c>
      <c r="AD622" s="57">
        <v>618.04441999999995</v>
      </c>
      <c r="AE622" s="57">
        <v>618.04441999999995</v>
      </c>
      <c r="AF622" s="57">
        <v>618.04441999999995</v>
      </c>
      <c r="AG622" s="57">
        <v>618.04441999999995</v>
      </c>
      <c r="AH622" s="57">
        <v>618.04441999999995</v>
      </c>
      <c r="AI622" s="57">
        <v>618.04441999999995</v>
      </c>
      <c r="AJ622" s="57">
        <v>618.04441999999995</v>
      </c>
      <c r="AK622" s="57">
        <v>618.04441999999995</v>
      </c>
      <c r="AL622" s="57">
        <v>618.04441999999995</v>
      </c>
      <c r="AM622" s="57">
        <v>618.04441999999995</v>
      </c>
      <c r="AN622" s="57">
        <v>618.04441999999995</v>
      </c>
      <c r="AO622" s="57">
        <v>618.04441999999995</v>
      </c>
      <c r="AP622" s="57">
        <v>618.04441999999995</v>
      </c>
      <c r="AQ622" s="57">
        <v>618.04441999999995</v>
      </c>
      <c r="AR622" s="57">
        <v>618.04441999999995</v>
      </c>
      <c r="AS622" s="57">
        <v>618.04441999999995</v>
      </c>
      <c r="AT622" s="57">
        <v>618.04441999999995</v>
      </c>
    </row>
    <row r="623" spans="1:46" x14ac:dyDescent="0.25">
      <c r="A623" s="65">
        <v>2021</v>
      </c>
      <c r="B623" s="65">
        <v>12</v>
      </c>
      <c r="C623" s="75">
        <v>26</v>
      </c>
      <c r="D623" s="64">
        <v>22</v>
      </c>
      <c r="E623" s="5">
        <v>618.04441999999995</v>
      </c>
      <c r="F623" s="57">
        <v>618.04441999999995</v>
      </c>
      <c r="G623" s="57">
        <v>618.04441999999995</v>
      </c>
      <c r="H623" s="57">
        <v>618.04441999999995</v>
      </c>
      <c r="I623" s="57">
        <v>618.04441999999995</v>
      </c>
      <c r="J623" s="57">
        <v>618.04441999999995</v>
      </c>
      <c r="K623" s="57">
        <v>618.04441999999995</v>
      </c>
      <c r="L623" s="57">
        <v>618.04441999999995</v>
      </c>
      <c r="M623" s="57">
        <v>618.04441999999995</v>
      </c>
      <c r="N623" s="57">
        <v>618.04441999999995</v>
      </c>
      <c r="O623" s="57">
        <v>618.04441999999995</v>
      </c>
      <c r="P623" s="57">
        <v>618.04441999999995</v>
      </c>
      <c r="Q623" s="57">
        <v>618.04441999999995</v>
      </c>
      <c r="R623" s="57">
        <v>618.04441999999995</v>
      </c>
      <c r="S623" s="57">
        <v>618.04441999999995</v>
      </c>
      <c r="T623" s="57">
        <v>618.04441999999995</v>
      </c>
      <c r="U623" s="57">
        <v>618.04441999999995</v>
      </c>
      <c r="V623" s="57">
        <v>618.04441999999995</v>
      </c>
      <c r="W623" s="57">
        <v>618.04441999999995</v>
      </c>
      <c r="X623" s="57">
        <v>618.04441999999995</v>
      </c>
      <c r="Y623" s="57">
        <v>618.04441999999995</v>
      </c>
      <c r="Z623" s="57">
        <v>618.04441999999995</v>
      </c>
      <c r="AA623" s="57">
        <v>618.04441999999995</v>
      </c>
      <c r="AB623" s="57">
        <v>618.04441999999995</v>
      </c>
      <c r="AC623" s="57">
        <v>618.04441999999995</v>
      </c>
      <c r="AD623" s="57">
        <v>618.04441999999995</v>
      </c>
      <c r="AE623" s="57">
        <v>618.04441999999995</v>
      </c>
      <c r="AF623" s="57">
        <v>618.04441999999995</v>
      </c>
      <c r="AG623" s="57">
        <v>618.04441999999995</v>
      </c>
      <c r="AH623" s="57">
        <v>618.04441999999995</v>
      </c>
      <c r="AI623" s="57">
        <v>618.04441999999995</v>
      </c>
      <c r="AJ623" s="57">
        <v>618.04441999999995</v>
      </c>
      <c r="AK623" s="57">
        <v>618.04441999999995</v>
      </c>
      <c r="AL623" s="57">
        <v>618.04441999999995</v>
      </c>
      <c r="AM623" s="57">
        <v>618.04441999999995</v>
      </c>
      <c r="AN623" s="57">
        <v>618.04441999999995</v>
      </c>
      <c r="AO623" s="57">
        <v>618.04441999999995</v>
      </c>
      <c r="AP623" s="57">
        <v>618.04441999999995</v>
      </c>
      <c r="AQ623" s="57">
        <v>618.04441999999995</v>
      </c>
      <c r="AR623" s="57">
        <v>618.04441999999995</v>
      </c>
      <c r="AS623" s="57">
        <v>618.04441999999995</v>
      </c>
      <c r="AT623" s="57">
        <v>618.04441999999995</v>
      </c>
    </row>
    <row r="624" spans="1:46" x14ac:dyDescent="0.25">
      <c r="A624" s="65">
        <v>2021</v>
      </c>
      <c r="B624" s="65">
        <v>12</v>
      </c>
      <c r="C624" s="75">
        <v>26</v>
      </c>
      <c r="D624" s="64">
        <v>23</v>
      </c>
      <c r="E624" s="5">
        <v>618.04441999999995</v>
      </c>
      <c r="F624" s="57">
        <v>618.04441999999995</v>
      </c>
      <c r="G624" s="57">
        <v>618.04441999999995</v>
      </c>
      <c r="H624" s="57">
        <v>618.04441999999995</v>
      </c>
      <c r="I624" s="57">
        <v>618.04441999999995</v>
      </c>
      <c r="J624" s="57">
        <v>618.04441999999995</v>
      </c>
      <c r="K624" s="57">
        <v>618.04441999999995</v>
      </c>
      <c r="L624" s="57">
        <v>618.04441999999995</v>
      </c>
      <c r="M624" s="57">
        <v>618.04441999999995</v>
      </c>
      <c r="N624" s="57">
        <v>618.04441999999995</v>
      </c>
      <c r="O624" s="57">
        <v>618.04441999999995</v>
      </c>
      <c r="P624" s="57">
        <v>618.04441999999995</v>
      </c>
      <c r="Q624" s="57">
        <v>618.04441999999995</v>
      </c>
      <c r="R624" s="57">
        <v>618.04441999999995</v>
      </c>
      <c r="S624" s="57">
        <v>618.04441999999995</v>
      </c>
      <c r="T624" s="57">
        <v>618.04441999999995</v>
      </c>
      <c r="U624" s="57">
        <v>618.04441999999995</v>
      </c>
      <c r="V624" s="57">
        <v>618.04441999999995</v>
      </c>
      <c r="W624" s="57">
        <v>618.04441999999995</v>
      </c>
      <c r="X624" s="57">
        <v>618.04441999999995</v>
      </c>
      <c r="Y624" s="57">
        <v>618.04441999999995</v>
      </c>
      <c r="Z624" s="57">
        <v>618.04441999999995</v>
      </c>
      <c r="AA624" s="57">
        <v>618.04441999999995</v>
      </c>
      <c r="AB624" s="57">
        <v>618.04441999999995</v>
      </c>
      <c r="AC624" s="57">
        <v>618.04441999999995</v>
      </c>
      <c r="AD624" s="57">
        <v>618.04441999999995</v>
      </c>
      <c r="AE624" s="57">
        <v>618.04441999999995</v>
      </c>
      <c r="AF624" s="57">
        <v>618.04441999999995</v>
      </c>
      <c r="AG624" s="57">
        <v>618.04441999999995</v>
      </c>
      <c r="AH624" s="57">
        <v>618.04441999999995</v>
      </c>
      <c r="AI624" s="57">
        <v>618.04441999999995</v>
      </c>
      <c r="AJ624" s="57">
        <v>618.04441999999995</v>
      </c>
      <c r="AK624" s="57">
        <v>618.04441999999995</v>
      </c>
      <c r="AL624" s="57">
        <v>618.04441999999995</v>
      </c>
      <c r="AM624" s="57">
        <v>618.04441999999995</v>
      </c>
      <c r="AN624" s="57">
        <v>618.04441999999995</v>
      </c>
      <c r="AO624" s="57">
        <v>618.04441999999995</v>
      </c>
      <c r="AP624" s="57">
        <v>618.04441999999995</v>
      </c>
      <c r="AQ624" s="57">
        <v>618.04441999999995</v>
      </c>
      <c r="AR624" s="57">
        <v>618.04441999999995</v>
      </c>
      <c r="AS624" s="57">
        <v>618.04441999999995</v>
      </c>
      <c r="AT624" s="57">
        <v>618.04441999999995</v>
      </c>
    </row>
    <row r="625" spans="1:46" x14ac:dyDescent="0.25">
      <c r="A625" s="65">
        <v>2021</v>
      </c>
      <c r="B625" s="65">
        <v>12</v>
      </c>
      <c r="C625" s="75">
        <v>26</v>
      </c>
      <c r="D625" s="64">
        <v>24</v>
      </c>
      <c r="E625" s="5">
        <v>618.04441999999995</v>
      </c>
      <c r="F625" s="57">
        <v>618.04441999999995</v>
      </c>
      <c r="G625" s="57">
        <v>618.04441999999995</v>
      </c>
      <c r="H625" s="57">
        <v>618.04441999999995</v>
      </c>
      <c r="I625" s="57">
        <v>618.04441999999995</v>
      </c>
      <c r="J625" s="57">
        <v>618.04441999999995</v>
      </c>
      <c r="K625" s="57">
        <v>618.04441999999995</v>
      </c>
      <c r="L625" s="57">
        <v>618.04441999999995</v>
      </c>
      <c r="M625" s="57">
        <v>618.04441999999995</v>
      </c>
      <c r="N625" s="57">
        <v>618.04441999999995</v>
      </c>
      <c r="O625" s="57">
        <v>618.04441999999995</v>
      </c>
      <c r="P625" s="57">
        <v>618.04441999999995</v>
      </c>
      <c r="Q625" s="57">
        <v>618.04441999999995</v>
      </c>
      <c r="R625" s="57">
        <v>618.04441999999995</v>
      </c>
      <c r="S625" s="57">
        <v>618.04441999999995</v>
      </c>
      <c r="T625" s="57">
        <v>618.04441999999995</v>
      </c>
      <c r="U625" s="57">
        <v>618.04441999999995</v>
      </c>
      <c r="V625" s="57">
        <v>618.04441999999995</v>
      </c>
      <c r="W625" s="57">
        <v>618.04441999999995</v>
      </c>
      <c r="X625" s="57">
        <v>618.04441999999995</v>
      </c>
      <c r="Y625" s="57">
        <v>618.04441999999995</v>
      </c>
      <c r="Z625" s="57">
        <v>618.04441999999995</v>
      </c>
      <c r="AA625" s="57">
        <v>618.04441999999995</v>
      </c>
      <c r="AB625" s="57">
        <v>618.04441999999995</v>
      </c>
      <c r="AC625" s="57">
        <v>618.04441999999995</v>
      </c>
      <c r="AD625" s="57">
        <v>618.04441999999995</v>
      </c>
      <c r="AE625" s="57">
        <v>618.04441999999995</v>
      </c>
      <c r="AF625" s="57">
        <v>618.04441999999995</v>
      </c>
      <c r="AG625" s="57">
        <v>618.04441999999995</v>
      </c>
      <c r="AH625" s="57">
        <v>618.04441999999995</v>
      </c>
      <c r="AI625" s="57">
        <v>618.04441999999995</v>
      </c>
      <c r="AJ625" s="57">
        <v>618.04441999999995</v>
      </c>
      <c r="AK625" s="57">
        <v>618.04441999999995</v>
      </c>
      <c r="AL625" s="57">
        <v>618.04441999999995</v>
      </c>
      <c r="AM625" s="57">
        <v>618.04441999999995</v>
      </c>
      <c r="AN625" s="57">
        <v>618.04441999999995</v>
      </c>
      <c r="AO625" s="57">
        <v>618.04441999999995</v>
      </c>
      <c r="AP625" s="57">
        <v>618.04441999999995</v>
      </c>
      <c r="AQ625" s="57">
        <v>618.04441999999995</v>
      </c>
      <c r="AR625" s="57">
        <v>618.04441999999995</v>
      </c>
      <c r="AS625" s="57">
        <v>618.04441999999995</v>
      </c>
      <c r="AT625" s="57">
        <v>618.04441999999995</v>
      </c>
    </row>
    <row r="626" spans="1:46" x14ac:dyDescent="0.25">
      <c r="A626" s="65">
        <v>2021</v>
      </c>
      <c r="B626" s="65">
        <v>12</v>
      </c>
      <c r="C626" s="75">
        <v>27</v>
      </c>
      <c r="D626" s="64">
        <v>1</v>
      </c>
      <c r="E626" s="5">
        <v>618.04441999999995</v>
      </c>
      <c r="F626" s="57">
        <v>618.04441999999995</v>
      </c>
      <c r="G626" s="57">
        <v>618.04441999999995</v>
      </c>
      <c r="H626" s="57">
        <v>618.04441999999995</v>
      </c>
      <c r="I626" s="57">
        <v>618.04441999999995</v>
      </c>
      <c r="J626" s="57">
        <v>618.04441999999995</v>
      </c>
      <c r="K626" s="57">
        <v>618.04441999999995</v>
      </c>
      <c r="L626" s="57">
        <v>618.04441999999995</v>
      </c>
      <c r="M626" s="57">
        <v>618.04441999999995</v>
      </c>
      <c r="N626" s="57">
        <v>618.04441999999995</v>
      </c>
      <c r="O626" s="57">
        <v>618.04441999999995</v>
      </c>
      <c r="P626" s="57">
        <v>618.04441999999995</v>
      </c>
      <c r="Q626" s="57">
        <v>618.04441999999995</v>
      </c>
      <c r="R626" s="57">
        <v>618.04441999999995</v>
      </c>
      <c r="S626" s="57">
        <v>618.04441999999995</v>
      </c>
      <c r="T626" s="57">
        <v>618.04441999999995</v>
      </c>
      <c r="U626" s="57">
        <v>618.04441999999995</v>
      </c>
      <c r="V626" s="57">
        <v>618.04441999999995</v>
      </c>
      <c r="W626" s="57">
        <v>618.04441999999995</v>
      </c>
      <c r="X626" s="57">
        <v>618.04441999999995</v>
      </c>
      <c r="Y626" s="57">
        <v>618.04441999999995</v>
      </c>
      <c r="Z626" s="57">
        <v>618.04441999999995</v>
      </c>
      <c r="AA626" s="57">
        <v>618.04441999999995</v>
      </c>
      <c r="AB626" s="57">
        <v>618.04441999999995</v>
      </c>
      <c r="AC626" s="57">
        <v>618.04441999999995</v>
      </c>
      <c r="AD626" s="57">
        <v>618.04441999999995</v>
      </c>
      <c r="AE626" s="57">
        <v>618.04441999999995</v>
      </c>
      <c r="AF626" s="57">
        <v>618.04441999999995</v>
      </c>
      <c r="AG626" s="57">
        <v>618.04441999999995</v>
      </c>
      <c r="AH626" s="57">
        <v>618.04441999999995</v>
      </c>
      <c r="AI626" s="57">
        <v>618.04441999999995</v>
      </c>
      <c r="AJ626" s="57">
        <v>618.04441999999995</v>
      </c>
      <c r="AK626" s="57">
        <v>618.04441999999995</v>
      </c>
      <c r="AL626" s="57">
        <v>618.04441999999995</v>
      </c>
      <c r="AM626" s="57">
        <v>618.04441999999995</v>
      </c>
      <c r="AN626" s="57">
        <v>618.04441999999995</v>
      </c>
      <c r="AO626" s="57">
        <v>618.04441999999995</v>
      </c>
      <c r="AP626" s="57">
        <v>618.04441999999995</v>
      </c>
      <c r="AQ626" s="57">
        <v>618.04441999999995</v>
      </c>
      <c r="AR626" s="57">
        <v>618.04441999999995</v>
      </c>
      <c r="AS626" s="57">
        <v>618.04441999999995</v>
      </c>
      <c r="AT626" s="57">
        <v>618.04441999999995</v>
      </c>
    </row>
    <row r="627" spans="1:46" x14ac:dyDescent="0.25">
      <c r="A627" s="65">
        <v>2021</v>
      </c>
      <c r="B627" s="65">
        <v>12</v>
      </c>
      <c r="C627" s="75">
        <v>27</v>
      </c>
      <c r="D627" s="64">
        <v>2</v>
      </c>
      <c r="E627" s="5">
        <v>618.04441999999995</v>
      </c>
      <c r="F627" s="57">
        <v>618.04441999999995</v>
      </c>
      <c r="G627" s="57">
        <v>618.04441999999995</v>
      </c>
      <c r="H627" s="57">
        <v>618.04441999999995</v>
      </c>
      <c r="I627" s="57">
        <v>618.04441999999995</v>
      </c>
      <c r="J627" s="57">
        <v>618.04441999999995</v>
      </c>
      <c r="K627" s="57">
        <v>618.04441999999995</v>
      </c>
      <c r="L627" s="57">
        <v>618.04441999999995</v>
      </c>
      <c r="M627" s="57">
        <v>618.04441999999995</v>
      </c>
      <c r="N627" s="57">
        <v>618.04441999999995</v>
      </c>
      <c r="O627" s="57">
        <v>618.04441999999995</v>
      </c>
      <c r="P627" s="57">
        <v>618.04441999999995</v>
      </c>
      <c r="Q627" s="57">
        <v>618.04441999999995</v>
      </c>
      <c r="R627" s="57">
        <v>618.04441999999995</v>
      </c>
      <c r="S627" s="57">
        <v>618.04441999999995</v>
      </c>
      <c r="T627" s="57">
        <v>618.04441999999995</v>
      </c>
      <c r="U627" s="57">
        <v>618.04441999999995</v>
      </c>
      <c r="V627" s="57">
        <v>618.04441999999995</v>
      </c>
      <c r="W627" s="57">
        <v>618.04441999999995</v>
      </c>
      <c r="X627" s="57">
        <v>618.04441999999995</v>
      </c>
      <c r="Y627" s="57">
        <v>618.04441999999995</v>
      </c>
      <c r="Z627" s="57">
        <v>618.04441999999995</v>
      </c>
      <c r="AA627" s="57">
        <v>618.04441999999995</v>
      </c>
      <c r="AB627" s="57">
        <v>618.04441999999995</v>
      </c>
      <c r="AC627" s="57">
        <v>618.04441999999995</v>
      </c>
      <c r="AD627" s="57">
        <v>618.04441999999995</v>
      </c>
      <c r="AE627" s="57">
        <v>618.04441999999995</v>
      </c>
      <c r="AF627" s="57">
        <v>618.04441999999995</v>
      </c>
      <c r="AG627" s="57">
        <v>618.04441999999995</v>
      </c>
      <c r="AH627" s="57">
        <v>618.04441999999995</v>
      </c>
      <c r="AI627" s="57">
        <v>618.04441999999995</v>
      </c>
      <c r="AJ627" s="57">
        <v>618.04441999999995</v>
      </c>
      <c r="AK627" s="57">
        <v>618.04441999999995</v>
      </c>
      <c r="AL627" s="57">
        <v>618.04441999999995</v>
      </c>
      <c r="AM627" s="57">
        <v>618.04441999999995</v>
      </c>
      <c r="AN627" s="57">
        <v>618.04441999999995</v>
      </c>
      <c r="AO627" s="57">
        <v>618.04441999999995</v>
      </c>
      <c r="AP627" s="57">
        <v>618.04441999999995</v>
      </c>
      <c r="AQ627" s="57">
        <v>618.04441999999995</v>
      </c>
      <c r="AR627" s="57">
        <v>618.04441999999995</v>
      </c>
      <c r="AS627" s="57">
        <v>618.04441999999995</v>
      </c>
      <c r="AT627" s="57">
        <v>618.04441999999995</v>
      </c>
    </row>
    <row r="628" spans="1:46" x14ac:dyDescent="0.25">
      <c r="A628" s="65">
        <v>2021</v>
      </c>
      <c r="B628" s="65">
        <v>12</v>
      </c>
      <c r="C628" s="75">
        <v>27</v>
      </c>
      <c r="D628" s="64">
        <v>3</v>
      </c>
      <c r="E628" s="5">
        <v>618.04441999999995</v>
      </c>
      <c r="F628" s="57">
        <v>618.04441999999995</v>
      </c>
      <c r="G628" s="57">
        <v>618.04441999999995</v>
      </c>
      <c r="H628" s="57">
        <v>618.04441999999995</v>
      </c>
      <c r="I628" s="57">
        <v>618.04441999999995</v>
      </c>
      <c r="J628" s="57">
        <v>618.04441999999995</v>
      </c>
      <c r="K628" s="57">
        <v>618.04441999999995</v>
      </c>
      <c r="L628" s="57">
        <v>618.04441999999995</v>
      </c>
      <c r="M628" s="57">
        <v>618.04441999999995</v>
      </c>
      <c r="N628" s="57">
        <v>618.04441999999995</v>
      </c>
      <c r="O628" s="57">
        <v>618.04441999999995</v>
      </c>
      <c r="P628" s="57">
        <v>618.04441999999995</v>
      </c>
      <c r="Q628" s="57">
        <v>618.04441999999995</v>
      </c>
      <c r="R628" s="57">
        <v>618.04441999999995</v>
      </c>
      <c r="S628" s="57">
        <v>618.04441999999995</v>
      </c>
      <c r="T628" s="57">
        <v>618.04441999999995</v>
      </c>
      <c r="U628" s="57">
        <v>618.04441999999995</v>
      </c>
      <c r="V628" s="57">
        <v>618.04441999999995</v>
      </c>
      <c r="W628" s="57">
        <v>618.04441999999995</v>
      </c>
      <c r="X628" s="57">
        <v>618.04441999999995</v>
      </c>
      <c r="Y628" s="57">
        <v>618.04441999999995</v>
      </c>
      <c r="Z628" s="57">
        <v>618.04441999999995</v>
      </c>
      <c r="AA628" s="57">
        <v>618.04441999999995</v>
      </c>
      <c r="AB628" s="57">
        <v>618.04441999999995</v>
      </c>
      <c r="AC628" s="57">
        <v>618.04441999999995</v>
      </c>
      <c r="AD628" s="57">
        <v>618.04441999999995</v>
      </c>
      <c r="AE628" s="57">
        <v>618.04441999999995</v>
      </c>
      <c r="AF628" s="57">
        <v>618.04441999999995</v>
      </c>
      <c r="AG628" s="57">
        <v>618.04441999999995</v>
      </c>
      <c r="AH628" s="57">
        <v>618.04441999999995</v>
      </c>
      <c r="AI628" s="57">
        <v>618.04441999999995</v>
      </c>
      <c r="AJ628" s="57">
        <v>618.04441999999995</v>
      </c>
      <c r="AK628" s="57">
        <v>618.04441999999995</v>
      </c>
      <c r="AL628" s="57">
        <v>618.04441999999995</v>
      </c>
      <c r="AM628" s="57">
        <v>618.04441999999995</v>
      </c>
      <c r="AN628" s="57">
        <v>618.04441999999995</v>
      </c>
      <c r="AO628" s="57">
        <v>618.04441999999995</v>
      </c>
      <c r="AP628" s="57">
        <v>618.04441999999995</v>
      </c>
      <c r="AQ628" s="57">
        <v>618.04441999999995</v>
      </c>
      <c r="AR628" s="57">
        <v>618.04441999999995</v>
      </c>
      <c r="AS628" s="57">
        <v>618.04441999999995</v>
      </c>
      <c r="AT628" s="57">
        <v>618.04441999999995</v>
      </c>
    </row>
    <row r="629" spans="1:46" x14ac:dyDescent="0.25">
      <c r="A629" s="65">
        <v>2021</v>
      </c>
      <c r="B629" s="65">
        <v>12</v>
      </c>
      <c r="C629" s="75">
        <v>27</v>
      </c>
      <c r="D629" s="64">
        <v>4</v>
      </c>
      <c r="E629" s="5">
        <v>618.04441999999995</v>
      </c>
      <c r="F629" s="57">
        <v>618.04441999999995</v>
      </c>
      <c r="G629" s="57">
        <v>618.04441999999995</v>
      </c>
      <c r="H629" s="57">
        <v>618.04441999999995</v>
      </c>
      <c r="I629" s="57">
        <v>618.04441999999995</v>
      </c>
      <c r="J629" s="57">
        <v>618.04441999999995</v>
      </c>
      <c r="K629" s="57">
        <v>618.04441999999995</v>
      </c>
      <c r="L629" s="57">
        <v>618.04441999999995</v>
      </c>
      <c r="M629" s="57">
        <v>618.04441999999995</v>
      </c>
      <c r="N629" s="57">
        <v>618.04441999999995</v>
      </c>
      <c r="O629" s="57">
        <v>618.04441999999995</v>
      </c>
      <c r="P629" s="57">
        <v>618.04441999999995</v>
      </c>
      <c r="Q629" s="57">
        <v>618.04441999999995</v>
      </c>
      <c r="R629" s="57">
        <v>618.04441999999995</v>
      </c>
      <c r="S629" s="57">
        <v>618.04441999999995</v>
      </c>
      <c r="T629" s="57">
        <v>618.04441999999995</v>
      </c>
      <c r="U629" s="57">
        <v>618.04441999999995</v>
      </c>
      <c r="V629" s="57">
        <v>618.04441999999995</v>
      </c>
      <c r="W629" s="57">
        <v>618.04441999999995</v>
      </c>
      <c r="X629" s="57">
        <v>618.04441999999995</v>
      </c>
      <c r="Y629" s="57">
        <v>618.04441999999995</v>
      </c>
      <c r="Z629" s="57">
        <v>618.04441999999995</v>
      </c>
      <c r="AA629" s="57">
        <v>618.04441999999995</v>
      </c>
      <c r="AB629" s="57">
        <v>618.04441999999995</v>
      </c>
      <c r="AC629" s="57">
        <v>618.04441999999995</v>
      </c>
      <c r="AD629" s="57">
        <v>618.04441999999995</v>
      </c>
      <c r="AE629" s="57">
        <v>618.04441999999995</v>
      </c>
      <c r="AF629" s="57">
        <v>618.04441999999995</v>
      </c>
      <c r="AG629" s="57">
        <v>618.04441999999995</v>
      </c>
      <c r="AH629" s="57">
        <v>618.04441999999995</v>
      </c>
      <c r="AI629" s="57">
        <v>618.04441999999995</v>
      </c>
      <c r="AJ629" s="57">
        <v>618.04441999999995</v>
      </c>
      <c r="AK629" s="57">
        <v>618.04441999999995</v>
      </c>
      <c r="AL629" s="57">
        <v>618.04441999999995</v>
      </c>
      <c r="AM629" s="57">
        <v>618.04441999999995</v>
      </c>
      <c r="AN629" s="57">
        <v>618.04441999999995</v>
      </c>
      <c r="AO629" s="57">
        <v>618.04441999999995</v>
      </c>
      <c r="AP629" s="57">
        <v>618.04441999999995</v>
      </c>
      <c r="AQ629" s="57">
        <v>618.04441999999995</v>
      </c>
      <c r="AR629" s="57">
        <v>618.04441999999995</v>
      </c>
      <c r="AS629" s="57">
        <v>618.04441999999995</v>
      </c>
      <c r="AT629" s="57">
        <v>618.04441999999995</v>
      </c>
    </row>
    <row r="630" spans="1:46" x14ac:dyDescent="0.25">
      <c r="A630" s="65">
        <v>2021</v>
      </c>
      <c r="B630" s="65">
        <v>12</v>
      </c>
      <c r="C630" s="75">
        <v>27</v>
      </c>
      <c r="D630" s="64">
        <v>5</v>
      </c>
      <c r="E630" s="5">
        <v>618.04441999999995</v>
      </c>
      <c r="F630" s="57">
        <v>618.04441999999995</v>
      </c>
      <c r="G630" s="57">
        <v>618.04441999999995</v>
      </c>
      <c r="H630" s="57">
        <v>618.04441999999995</v>
      </c>
      <c r="I630" s="57">
        <v>618.04441999999995</v>
      </c>
      <c r="J630" s="57">
        <v>618.04441999999995</v>
      </c>
      <c r="K630" s="57">
        <v>618.04441999999995</v>
      </c>
      <c r="L630" s="57">
        <v>618.04441999999995</v>
      </c>
      <c r="M630" s="57">
        <v>618.04441999999995</v>
      </c>
      <c r="N630" s="57">
        <v>618.04441999999995</v>
      </c>
      <c r="O630" s="57">
        <v>618.04441999999995</v>
      </c>
      <c r="P630" s="57">
        <v>618.04441999999995</v>
      </c>
      <c r="Q630" s="57">
        <v>618.04441999999995</v>
      </c>
      <c r="R630" s="57">
        <v>618.04441999999995</v>
      </c>
      <c r="S630" s="57">
        <v>618.04441999999995</v>
      </c>
      <c r="T630" s="57">
        <v>618.04441999999995</v>
      </c>
      <c r="U630" s="57">
        <v>618.04441999999995</v>
      </c>
      <c r="V630" s="57">
        <v>618.04441999999995</v>
      </c>
      <c r="W630" s="57">
        <v>618.04441999999995</v>
      </c>
      <c r="X630" s="57">
        <v>618.04441999999995</v>
      </c>
      <c r="Y630" s="57">
        <v>618.04441999999995</v>
      </c>
      <c r="Z630" s="57">
        <v>618.04441999999995</v>
      </c>
      <c r="AA630" s="57">
        <v>618.04441999999995</v>
      </c>
      <c r="AB630" s="57">
        <v>618.04441999999995</v>
      </c>
      <c r="AC630" s="57">
        <v>618.04441999999995</v>
      </c>
      <c r="AD630" s="57">
        <v>618.04441999999995</v>
      </c>
      <c r="AE630" s="57">
        <v>618.04441999999995</v>
      </c>
      <c r="AF630" s="57">
        <v>618.04441999999995</v>
      </c>
      <c r="AG630" s="57">
        <v>618.04441999999995</v>
      </c>
      <c r="AH630" s="57">
        <v>618.04441999999995</v>
      </c>
      <c r="AI630" s="57">
        <v>618.04441999999995</v>
      </c>
      <c r="AJ630" s="57">
        <v>618.04441999999995</v>
      </c>
      <c r="AK630" s="57">
        <v>618.04441999999995</v>
      </c>
      <c r="AL630" s="57">
        <v>618.04441999999995</v>
      </c>
      <c r="AM630" s="57">
        <v>618.04441999999995</v>
      </c>
      <c r="AN630" s="57">
        <v>618.04441999999995</v>
      </c>
      <c r="AO630" s="57">
        <v>618.04441999999995</v>
      </c>
      <c r="AP630" s="57">
        <v>618.04441999999995</v>
      </c>
      <c r="AQ630" s="57">
        <v>618.04441999999995</v>
      </c>
      <c r="AR630" s="57">
        <v>618.04441999999995</v>
      </c>
      <c r="AS630" s="57">
        <v>618.04441999999995</v>
      </c>
      <c r="AT630" s="57">
        <v>618.04441999999995</v>
      </c>
    </row>
    <row r="631" spans="1:46" x14ac:dyDescent="0.25">
      <c r="A631" s="65">
        <v>2021</v>
      </c>
      <c r="B631" s="65">
        <v>12</v>
      </c>
      <c r="C631" s="75">
        <v>27</v>
      </c>
      <c r="D631" s="64">
        <v>6</v>
      </c>
      <c r="E631" s="5">
        <v>618.04441999999995</v>
      </c>
      <c r="F631" s="57">
        <v>618.04441999999995</v>
      </c>
      <c r="G631" s="57">
        <v>618.04441999999995</v>
      </c>
      <c r="H631" s="57">
        <v>618.04441999999995</v>
      </c>
      <c r="I631" s="57">
        <v>618.04441999999995</v>
      </c>
      <c r="J631" s="57">
        <v>618.04441999999995</v>
      </c>
      <c r="K631" s="57">
        <v>618.04441999999995</v>
      </c>
      <c r="L631" s="57">
        <v>618.04441999999995</v>
      </c>
      <c r="M631" s="57">
        <v>618.04441999999995</v>
      </c>
      <c r="N631" s="57">
        <v>618.04441999999995</v>
      </c>
      <c r="O631" s="57">
        <v>618.04441999999995</v>
      </c>
      <c r="P631" s="57">
        <v>618.04441999999995</v>
      </c>
      <c r="Q631" s="57">
        <v>618.04441999999995</v>
      </c>
      <c r="R631" s="57">
        <v>618.04441999999995</v>
      </c>
      <c r="S631" s="57">
        <v>618.04441999999995</v>
      </c>
      <c r="T631" s="57">
        <v>618.04441999999995</v>
      </c>
      <c r="U631" s="57">
        <v>618.04441999999995</v>
      </c>
      <c r="V631" s="57">
        <v>618.04441999999995</v>
      </c>
      <c r="W631" s="57">
        <v>618.04441999999995</v>
      </c>
      <c r="X631" s="57">
        <v>618.04441999999995</v>
      </c>
      <c r="Y631" s="57">
        <v>618.04441999999995</v>
      </c>
      <c r="Z631" s="57">
        <v>618.04441999999995</v>
      </c>
      <c r="AA631" s="57">
        <v>618.04441999999995</v>
      </c>
      <c r="AB631" s="57">
        <v>618.04441999999995</v>
      </c>
      <c r="AC631" s="57">
        <v>618.04441999999995</v>
      </c>
      <c r="AD631" s="57">
        <v>618.04441999999995</v>
      </c>
      <c r="AE631" s="57">
        <v>618.04441999999995</v>
      </c>
      <c r="AF631" s="57">
        <v>618.04441999999995</v>
      </c>
      <c r="AG631" s="57">
        <v>618.04441999999995</v>
      </c>
      <c r="AH631" s="57">
        <v>618.04441999999995</v>
      </c>
      <c r="AI631" s="57">
        <v>618.04441999999995</v>
      </c>
      <c r="AJ631" s="57">
        <v>618.04441999999995</v>
      </c>
      <c r="AK631" s="57">
        <v>618.04441999999995</v>
      </c>
      <c r="AL631" s="57">
        <v>618.04441999999995</v>
      </c>
      <c r="AM631" s="57">
        <v>618.04441999999995</v>
      </c>
      <c r="AN631" s="57">
        <v>618.04441999999995</v>
      </c>
      <c r="AO631" s="57">
        <v>618.04441999999995</v>
      </c>
      <c r="AP631" s="57">
        <v>618.04441999999995</v>
      </c>
      <c r="AQ631" s="57">
        <v>618.04441999999995</v>
      </c>
      <c r="AR631" s="57">
        <v>618.04441999999995</v>
      </c>
      <c r="AS631" s="57">
        <v>618.04441999999995</v>
      </c>
      <c r="AT631" s="57">
        <v>618.04441999999995</v>
      </c>
    </row>
    <row r="632" spans="1:46" x14ac:dyDescent="0.25">
      <c r="A632" s="65">
        <v>2021</v>
      </c>
      <c r="B632" s="65">
        <v>12</v>
      </c>
      <c r="C632" s="75">
        <v>27</v>
      </c>
      <c r="D632" s="64">
        <v>7</v>
      </c>
      <c r="E632" s="5">
        <v>618.04441999999995</v>
      </c>
      <c r="F632" s="57">
        <v>618.04441999999995</v>
      </c>
      <c r="G632" s="57">
        <v>618.04441999999995</v>
      </c>
      <c r="H632" s="57">
        <v>618.04441999999995</v>
      </c>
      <c r="I632" s="57">
        <v>618.04441999999995</v>
      </c>
      <c r="J632" s="57">
        <v>618.04441999999995</v>
      </c>
      <c r="K632" s="57">
        <v>618.04441999999995</v>
      </c>
      <c r="L632" s="57">
        <v>618.04441999999995</v>
      </c>
      <c r="M632" s="57">
        <v>618.04441999999995</v>
      </c>
      <c r="N632" s="57">
        <v>618.04441999999995</v>
      </c>
      <c r="O632" s="57">
        <v>618.04441999999995</v>
      </c>
      <c r="P632" s="57">
        <v>618.04441999999995</v>
      </c>
      <c r="Q632" s="57">
        <v>618.04441999999995</v>
      </c>
      <c r="R632" s="57">
        <v>618.04441999999995</v>
      </c>
      <c r="S632" s="57">
        <v>618.04441999999995</v>
      </c>
      <c r="T632" s="57">
        <v>618.04441999999995</v>
      </c>
      <c r="U632" s="57">
        <v>618.04441999999995</v>
      </c>
      <c r="V632" s="57">
        <v>618.04441999999995</v>
      </c>
      <c r="W632" s="57">
        <v>618.04441999999995</v>
      </c>
      <c r="X632" s="57">
        <v>618.04441999999995</v>
      </c>
      <c r="Y632" s="57">
        <v>618.04441999999995</v>
      </c>
      <c r="Z632" s="57">
        <v>618.04441999999995</v>
      </c>
      <c r="AA632" s="57">
        <v>618.04441999999995</v>
      </c>
      <c r="AB632" s="57">
        <v>618.04441999999995</v>
      </c>
      <c r="AC632" s="57">
        <v>618.04441999999995</v>
      </c>
      <c r="AD632" s="57">
        <v>618.04441999999995</v>
      </c>
      <c r="AE632" s="57">
        <v>618.04441999999995</v>
      </c>
      <c r="AF632" s="57">
        <v>618.04441999999995</v>
      </c>
      <c r="AG632" s="57">
        <v>618.04441999999995</v>
      </c>
      <c r="AH632" s="57">
        <v>618.04441999999995</v>
      </c>
      <c r="AI632" s="57">
        <v>618.04441999999995</v>
      </c>
      <c r="AJ632" s="57">
        <v>618.04441999999995</v>
      </c>
      <c r="AK632" s="57">
        <v>618.04441999999995</v>
      </c>
      <c r="AL632" s="57">
        <v>618.04441999999995</v>
      </c>
      <c r="AM632" s="57">
        <v>618.04441999999995</v>
      </c>
      <c r="AN632" s="57">
        <v>618.04441999999995</v>
      </c>
      <c r="AO632" s="57">
        <v>618.04441999999995</v>
      </c>
      <c r="AP632" s="57">
        <v>618.04441999999995</v>
      </c>
      <c r="AQ632" s="57">
        <v>618.04441999999995</v>
      </c>
      <c r="AR632" s="57">
        <v>618.04441999999995</v>
      </c>
      <c r="AS632" s="57">
        <v>618.04441999999995</v>
      </c>
      <c r="AT632" s="57">
        <v>618.04441999999995</v>
      </c>
    </row>
    <row r="633" spans="1:46" x14ac:dyDescent="0.25">
      <c r="A633" s="65">
        <v>2021</v>
      </c>
      <c r="B633" s="65">
        <v>12</v>
      </c>
      <c r="C633" s="75">
        <v>27</v>
      </c>
      <c r="D633" s="64">
        <v>8</v>
      </c>
      <c r="E633" s="5">
        <v>618.04441999999995</v>
      </c>
      <c r="F633" s="57">
        <v>618.04441999999995</v>
      </c>
      <c r="G633" s="57">
        <v>618.04441999999995</v>
      </c>
      <c r="H633" s="57">
        <v>618.04441999999995</v>
      </c>
      <c r="I633" s="57">
        <v>618.04441999999995</v>
      </c>
      <c r="J633" s="57">
        <v>618.04441999999995</v>
      </c>
      <c r="K633" s="57">
        <v>618.04441999999995</v>
      </c>
      <c r="L633" s="57">
        <v>618.04441999999995</v>
      </c>
      <c r="M633" s="57">
        <v>618.04441999999995</v>
      </c>
      <c r="N633" s="57">
        <v>618.04441999999995</v>
      </c>
      <c r="O633" s="57">
        <v>618.04441999999995</v>
      </c>
      <c r="P633" s="57">
        <v>618.04441999999995</v>
      </c>
      <c r="Q633" s="57">
        <v>618.04441999999995</v>
      </c>
      <c r="R633" s="57">
        <v>618.04441999999995</v>
      </c>
      <c r="S633" s="57">
        <v>618.04441999999995</v>
      </c>
      <c r="T633" s="57">
        <v>618.04441999999995</v>
      </c>
      <c r="U633" s="57">
        <v>618.04441999999995</v>
      </c>
      <c r="V633" s="57">
        <v>618.04441999999995</v>
      </c>
      <c r="W633" s="57">
        <v>618.04441999999995</v>
      </c>
      <c r="X633" s="57">
        <v>618.04441999999995</v>
      </c>
      <c r="Y633" s="57">
        <v>618.04441999999995</v>
      </c>
      <c r="Z633" s="57">
        <v>618.04441999999995</v>
      </c>
      <c r="AA633" s="57">
        <v>618.04441999999995</v>
      </c>
      <c r="AB633" s="57">
        <v>618.04441999999995</v>
      </c>
      <c r="AC633" s="57">
        <v>618.04441999999995</v>
      </c>
      <c r="AD633" s="57">
        <v>618.04441999999995</v>
      </c>
      <c r="AE633" s="57">
        <v>618.04441999999995</v>
      </c>
      <c r="AF633" s="57">
        <v>618.04441999999995</v>
      </c>
      <c r="AG633" s="57">
        <v>618.04441999999995</v>
      </c>
      <c r="AH633" s="57">
        <v>618.04441999999995</v>
      </c>
      <c r="AI633" s="57">
        <v>618.04441999999995</v>
      </c>
      <c r="AJ633" s="57">
        <v>618.04441999999995</v>
      </c>
      <c r="AK633" s="57">
        <v>618.04441999999995</v>
      </c>
      <c r="AL633" s="57">
        <v>618.04441999999995</v>
      </c>
      <c r="AM633" s="57">
        <v>618.04441999999995</v>
      </c>
      <c r="AN633" s="57">
        <v>618.04441999999995</v>
      </c>
      <c r="AO633" s="57">
        <v>618.04441999999995</v>
      </c>
      <c r="AP633" s="57">
        <v>618.04441999999995</v>
      </c>
      <c r="AQ633" s="57">
        <v>618.04441999999995</v>
      </c>
      <c r="AR633" s="57">
        <v>618.04441999999995</v>
      </c>
      <c r="AS633" s="57">
        <v>618.04441999999995</v>
      </c>
      <c r="AT633" s="57">
        <v>618.04441999999995</v>
      </c>
    </row>
    <row r="634" spans="1:46" x14ac:dyDescent="0.25">
      <c r="A634" s="65">
        <v>2021</v>
      </c>
      <c r="B634" s="65">
        <v>12</v>
      </c>
      <c r="C634" s="75">
        <v>27</v>
      </c>
      <c r="D634" s="64">
        <v>9</v>
      </c>
      <c r="E634" s="5">
        <v>618.04441999999995</v>
      </c>
      <c r="F634" s="57">
        <v>618.04441999999995</v>
      </c>
      <c r="G634" s="57">
        <v>618.04441999999995</v>
      </c>
      <c r="H634" s="57">
        <v>618.04441999999995</v>
      </c>
      <c r="I634" s="57">
        <v>618.04441999999995</v>
      </c>
      <c r="J634" s="57">
        <v>618.04441999999995</v>
      </c>
      <c r="K634" s="57">
        <v>618.04441999999995</v>
      </c>
      <c r="L634" s="57">
        <v>618.04441999999995</v>
      </c>
      <c r="M634" s="57">
        <v>618.04441999999995</v>
      </c>
      <c r="N634" s="57">
        <v>618.04441999999995</v>
      </c>
      <c r="O634" s="57">
        <v>618.04441999999995</v>
      </c>
      <c r="P634" s="57">
        <v>618.04441999999995</v>
      </c>
      <c r="Q634" s="57">
        <v>618.04441999999995</v>
      </c>
      <c r="R634" s="57">
        <v>618.04441999999995</v>
      </c>
      <c r="S634" s="57">
        <v>618.04441999999995</v>
      </c>
      <c r="T634" s="57">
        <v>618.04441999999995</v>
      </c>
      <c r="U634" s="57">
        <v>618.04441999999995</v>
      </c>
      <c r="V634" s="57">
        <v>618.04441999999995</v>
      </c>
      <c r="W634" s="57">
        <v>618.04441999999995</v>
      </c>
      <c r="X634" s="57">
        <v>618.04441999999995</v>
      </c>
      <c r="Y634" s="57">
        <v>618.04441999999995</v>
      </c>
      <c r="Z634" s="57">
        <v>618.04441999999995</v>
      </c>
      <c r="AA634" s="57">
        <v>618.04441999999995</v>
      </c>
      <c r="AB634" s="57">
        <v>618.04441999999995</v>
      </c>
      <c r="AC634" s="57">
        <v>618.04441999999995</v>
      </c>
      <c r="AD634" s="57">
        <v>618.04441999999995</v>
      </c>
      <c r="AE634" s="57">
        <v>618.04441999999995</v>
      </c>
      <c r="AF634" s="57">
        <v>618.04441999999995</v>
      </c>
      <c r="AG634" s="57">
        <v>618.04441999999995</v>
      </c>
      <c r="AH634" s="57">
        <v>618.04441999999995</v>
      </c>
      <c r="AI634" s="57">
        <v>618.04441999999995</v>
      </c>
      <c r="AJ634" s="57">
        <v>618.04441999999995</v>
      </c>
      <c r="AK634" s="57">
        <v>618.04441999999995</v>
      </c>
      <c r="AL634" s="57">
        <v>618.04441999999995</v>
      </c>
      <c r="AM634" s="57">
        <v>618.04441999999995</v>
      </c>
      <c r="AN634" s="57">
        <v>618.04441999999995</v>
      </c>
      <c r="AO634" s="57">
        <v>618.04441999999995</v>
      </c>
      <c r="AP634" s="57">
        <v>618.04441999999995</v>
      </c>
      <c r="AQ634" s="57">
        <v>618.04441999999995</v>
      </c>
      <c r="AR634" s="57">
        <v>618.04441999999995</v>
      </c>
      <c r="AS634" s="57">
        <v>618.04441999999995</v>
      </c>
      <c r="AT634" s="57">
        <v>618.04441999999995</v>
      </c>
    </row>
    <row r="635" spans="1:46" x14ac:dyDescent="0.25">
      <c r="A635" s="65">
        <v>2021</v>
      </c>
      <c r="B635" s="65">
        <v>12</v>
      </c>
      <c r="C635" s="75">
        <v>27</v>
      </c>
      <c r="D635" s="64">
        <v>10</v>
      </c>
      <c r="E635" s="5">
        <v>618.04441999999995</v>
      </c>
      <c r="F635" s="57">
        <v>618.04441999999995</v>
      </c>
      <c r="G635" s="57">
        <v>618.04441999999995</v>
      </c>
      <c r="H635" s="57">
        <v>618.04441999999995</v>
      </c>
      <c r="I635" s="57">
        <v>618.04441999999995</v>
      </c>
      <c r="J635" s="57">
        <v>618.04441999999995</v>
      </c>
      <c r="K635" s="57">
        <v>618.04441999999995</v>
      </c>
      <c r="L635" s="57">
        <v>618.04441999999995</v>
      </c>
      <c r="M635" s="57">
        <v>618.04441999999995</v>
      </c>
      <c r="N635" s="57">
        <v>618.04441999999995</v>
      </c>
      <c r="O635" s="57">
        <v>618.04441999999995</v>
      </c>
      <c r="P635" s="57">
        <v>618.04441999999995</v>
      </c>
      <c r="Q635" s="57">
        <v>618.04441999999995</v>
      </c>
      <c r="R635" s="57">
        <v>618.04441999999995</v>
      </c>
      <c r="S635" s="57">
        <v>618.04441999999995</v>
      </c>
      <c r="T635" s="57">
        <v>618.04441999999995</v>
      </c>
      <c r="U635" s="57">
        <v>618.04441999999995</v>
      </c>
      <c r="V635" s="57">
        <v>618.04441999999995</v>
      </c>
      <c r="W635" s="57">
        <v>618.04441999999995</v>
      </c>
      <c r="X635" s="57">
        <v>618.04441999999995</v>
      </c>
      <c r="Y635" s="57">
        <v>618.04441999999995</v>
      </c>
      <c r="Z635" s="57">
        <v>618.04441999999995</v>
      </c>
      <c r="AA635" s="57">
        <v>618.04441999999995</v>
      </c>
      <c r="AB635" s="57">
        <v>618.04441999999995</v>
      </c>
      <c r="AC635" s="57">
        <v>618.04441999999995</v>
      </c>
      <c r="AD635" s="57">
        <v>618.04441999999995</v>
      </c>
      <c r="AE635" s="57">
        <v>618.04441999999995</v>
      </c>
      <c r="AF635" s="57">
        <v>618.04441999999995</v>
      </c>
      <c r="AG635" s="57">
        <v>618.04441999999995</v>
      </c>
      <c r="AH635" s="57">
        <v>618.04441999999995</v>
      </c>
      <c r="AI635" s="57">
        <v>618.04441999999995</v>
      </c>
      <c r="AJ635" s="57">
        <v>618.04441999999995</v>
      </c>
      <c r="AK635" s="57">
        <v>618.04441999999995</v>
      </c>
      <c r="AL635" s="57">
        <v>618.04441999999995</v>
      </c>
      <c r="AM635" s="57">
        <v>618.04441999999995</v>
      </c>
      <c r="AN635" s="57">
        <v>618.04441999999995</v>
      </c>
      <c r="AO635" s="57">
        <v>618.04441999999995</v>
      </c>
      <c r="AP635" s="57">
        <v>618.04441999999995</v>
      </c>
      <c r="AQ635" s="57">
        <v>618.04441999999995</v>
      </c>
      <c r="AR635" s="57">
        <v>618.04441999999995</v>
      </c>
      <c r="AS635" s="57">
        <v>618.04441999999995</v>
      </c>
      <c r="AT635" s="57">
        <v>618.04441999999995</v>
      </c>
    </row>
    <row r="636" spans="1:46" x14ac:dyDescent="0.25">
      <c r="A636" s="65">
        <v>2021</v>
      </c>
      <c r="B636" s="65">
        <v>12</v>
      </c>
      <c r="C636" s="75">
        <v>27</v>
      </c>
      <c r="D636" s="64">
        <v>11</v>
      </c>
      <c r="E636" s="5">
        <v>618.04441999999995</v>
      </c>
      <c r="F636" s="57">
        <v>618.04441999999995</v>
      </c>
      <c r="G636" s="57">
        <v>618.04441999999995</v>
      </c>
      <c r="H636" s="57">
        <v>618.04441999999995</v>
      </c>
      <c r="I636" s="57">
        <v>618.04441999999995</v>
      </c>
      <c r="J636" s="57">
        <v>618.04441999999995</v>
      </c>
      <c r="K636" s="57">
        <v>618.04441999999995</v>
      </c>
      <c r="L636" s="57">
        <v>618.04441999999995</v>
      </c>
      <c r="M636" s="57">
        <v>618.04441999999995</v>
      </c>
      <c r="N636" s="57">
        <v>618.04441999999995</v>
      </c>
      <c r="O636" s="57">
        <v>618.04441999999995</v>
      </c>
      <c r="P636" s="57">
        <v>618.04441999999995</v>
      </c>
      <c r="Q636" s="57">
        <v>618.04441999999995</v>
      </c>
      <c r="R636" s="57">
        <v>618.04441999999995</v>
      </c>
      <c r="S636" s="57">
        <v>618.04441999999995</v>
      </c>
      <c r="T636" s="57">
        <v>618.04441999999995</v>
      </c>
      <c r="U636" s="57">
        <v>618.04441999999995</v>
      </c>
      <c r="V636" s="57">
        <v>618.04441999999995</v>
      </c>
      <c r="W636" s="57">
        <v>618.04441999999995</v>
      </c>
      <c r="X636" s="57">
        <v>618.04441999999995</v>
      </c>
      <c r="Y636" s="57">
        <v>618.04441999999995</v>
      </c>
      <c r="Z636" s="57">
        <v>618.04441999999995</v>
      </c>
      <c r="AA636" s="57">
        <v>618.04441999999995</v>
      </c>
      <c r="AB636" s="57">
        <v>618.04441999999995</v>
      </c>
      <c r="AC636" s="57">
        <v>618.04441999999995</v>
      </c>
      <c r="AD636" s="57">
        <v>618.04441999999995</v>
      </c>
      <c r="AE636" s="57">
        <v>618.04441999999995</v>
      </c>
      <c r="AF636" s="57">
        <v>618.04441999999995</v>
      </c>
      <c r="AG636" s="57">
        <v>618.04441999999995</v>
      </c>
      <c r="AH636" s="57">
        <v>618.04441999999995</v>
      </c>
      <c r="AI636" s="57">
        <v>618.04441999999995</v>
      </c>
      <c r="AJ636" s="57">
        <v>618.04441999999995</v>
      </c>
      <c r="AK636" s="57">
        <v>618.04441999999995</v>
      </c>
      <c r="AL636" s="57">
        <v>618.04441999999995</v>
      </c>
      <c r="AM636" s="57">
        <v>618.04441999999995</v>
      </c>
      <c r="AN636" s="57">
        <v>618.04441999999995</v>
      </c>
      <c r="AO636" s="57">
        <v>618.04441999999995</v>
      </c>
      <c r="AP636" s="57">
        <v>618.04441999999995</v>
      </c>
      <c r="AQ636" s="57">
        <v>618.04441999999995</v>
      </c>
      <c r="AR636" s="57">
        <v>618.04441999999995</v>
      </c>
      <c r="AS636" s="57">
        <v>618.04441999999995</v>
      </c>
      <c r="AT636" s="57">
        <v>618.04441999999995</v>
      </c>
    </row>
    <row r="637" spans="1:46" x14ac:dyDescent="0.25">
      <c r="A637" s="65">
        <v>2021</v>
      </c>
      <c r="B637" s="65">
        <v>12</v>
      </c>
      <c r="C637" s="75">
        <v>27</v>
      </c>
      <c r="D637" s="64">
        <v>12</v>
      </c>
      <c r="E637" s="5">
        <v>618.04441999999995</v>
      </c>
      <c r="F637" s="57">
        <v>618.04441999999995</v>
      </c>
      <c r="G637" s="57">
        <v>618.04441999999995</v>
      </c>
      <c r="H637" s="57">
        <v>618.04441999999995</v>
      </c>
      <c r="I637" s="57">
        <v>618.04441999999995</v>
      </c>
      <c r="J637" s="57">
        <v>618.04441999999995</v>
      </c>
      <c r="K637" s="57">
        <v>618.04441999999995</v>
      </c>
      <c r="L637" s="57">
        <v>618.04441999999995</v>
      </c>
      <c r="M637" s="57">
        <v>618.04441999999995</v>
      </c>
      <c r="N637" s="57">
        <v>618.04441999999995</v>
      </c>
      <c r="O637" s="57">
        <v>618.04441999999995</v>
      </c>
      <c r="P637" s="57">
        <v>618.04441999999995</v>
      </c>
      <c r="Q637" s="57">
        <v>618.04441999999995</v>
      </c>
      <c r="R637" s="57">
        <v>618.04441999999995</v>
      </c>
      <c r="S637" s="57">
        <v>618.04441999999995</v>
      </c>
      <c r="T637" s="57">
        <v>618.04441999999995</v>
      </c>
      <c r="U637" s="57">
        <v>618.04441999999995</v>
      </c>
      <c r="V637" s="57">
        <v>618.04441999999995</v>
      </c>
      <c r="W637" s="57">
        <v>618.04441999999995</v>
      </c>
      <c r="X637" s="57">
        <v>618.04441999999995</v>
      </c>
      <c r="Y637" s="57">
        <v>618.04441999999995</v>
      </c>
      <c r="Z637" s="57">
        <v>618.04441999999995</v>
      </c>
      <c r="AA637" s="57">
        <v>618.04441999999995</v>
      </c>
      <c r="AB637" s="57">
        <v>618.04441999999995</v>
      </c>
      <c r="AC637" s="57">
        <v>618.04441999999995</v>
      </c>
      <c r="AD637" s="57">
        <v>618.04441999999995</v>
      </c>
      <c r="AE637" s="57">
        <v>618.04441999999995</v>
      </c>
      <c r="AF637" s="57">
        <v>618.04441999999995</v>
      </c>
      <c r="AG637" s="57">
        <v>618.04441999999995</v>
      </c>
      <c r="AH637" s="57">
        <v>618.04441999999995</v>
      </c>
      <c r="AI637" s="57">
        <v>618.04441999999995</v>
      </c>
      <c r="AJ637" s="57">
        <v>618.04441999999995</v>
      </c>
      <c r="AK637" s="57">
        <v>618.04441999999995</v>
      </c>
      <c r="AL637" s="57">
        <v>618.04441999999995</v>
      </c>
      <c r="AM637" s="57">
        <v>618.04441999999995</v>
      </c>
      <c r="AN637" s="57">
        <v>618.04441999999995</v>
      </c>
      <c r="AO637" s="57">
        <v>618.04441999999995</v>
      </c>
      <c r="AP637" s="57">
        <v>618.04441999999995</v>
      </c>
      <c r="AQ637" s="57">
        <v>618.04441999999995</v>
      </c>
      <c r="AR637" s="57">
        <v>618.04441999999995</v>
      </c>
      <c r="AS637" s="57">
        <v>618.04441999999995</v>
      </c>
      <c r="AT637" s="57">
        <v>618.04441999999995</v>
      </c>
    </row>
    <row r="638" spans="1:46" x14ac:dyDescent="0.25">
      <c r="A638" s="65">
        <v>2021</v>
      </c>
      <c r="B638" s="65">
        <v>12</v>
      </c>
      <c r="C638" s="75">
        <v>27</v>
      </c>
      <c r="D638" s="64">
        <v>13</v>
      </c>
      <c r="E638" s="5">
        <v>618.04441999999995</v>
      </c>
      <c r="F638" s="57">
        <v>618.04441999999995</v>
      </c>
      <c r="G638" s="57">
        <v>618.04441999999995</v>
      </c>
      <c r="H638" s="57">
        <v>618.04441999999995</v>
      </c>
      <c r="I638" s="57">
        <v>618.04441999999995</v>
      </c>
      <c r="J638" s="57">
        <v>618.04441999999995</v>
      </c>
      <c r="K638" s="57">
        <v>618.04441999999995</v>
      </c>
      <c r="L638" s="57">
        <v>618.04441999999995</v>
      </c>
      <c r="M638" s="57">
        <v>618.04441999999995</v>
      </c>
      <c r="N638" s="57">
        <v>618.04441999999995</v>
      </c>
      <c r="O638" s="57">
        <v>618.04441999999995</v>
      </c>
      <c r="P638" s="57">
        <v>618.04441999999995</v>
      </c>
      <c r="Q638" s="57">
        <v>618.04441999999995</v>
      </c>
      <c r="R638" s="57">
        <v>618.04441999999995</v>
      </c>
      <c r="S638" s="57">
        <v>618.04441999999995</v>
      </c>
      <c r="T638" s="57">
        <v>618.04441999999995</v>
      </c>
      <c r="U638" s="57">
        <v>618.04441999999995</v>
      </c>
      <c r="V638" s="57">
        <v>618.04441999999995</v>
      </c>
      <c r="W638" s="57">
        <v>618.04441999999995</v>
      </c>
      <c r="X638" s="57">
        <v>618.04441999999995</v>
      </c>
      <c r="Y638" s="57">
        <v>618.04441999999995</v>
      </c>
      <c r="Z638" s="57">
        <v>618.04441999999995</v>
      </c>
      <c r="AA638" s="57">
        <v>618.04441999999995</v>
      </c>
      <c r="AB638" s="57">
        <v>618.04441999999995</v>
      </c>
      <c r="AC638" s="57">
        <v>618.04441999999995</v>
      </c>
      <c r="AD638" s="57">
        <v>618.04441999999995</v>
      </c>
      <c r="AE638" s="57">
        <v>618.04441999999995</v>
      </c>
      <c r="AF638" s="57">
        <v>618.04441999999995</v>
      </c>
      <c r="AG638" s="57">
        <v>618.04441999999995</v>
      </c>
      <c r="AH638" s="57">
        <v>618.04441999999995</v>
      </c>
      <c r="AI638" s="57">
        <v>618.04441999999995</v>
      </c>
      <c r="AJ638" s="57">
        <v>618.04441999999995</v>
      </c>
      <c r="AK638" s="57">
        <v>618.04441999999995</v>
      </c>
      <c r="AL638" s="57">
        <v>618.04441999999995</v>
      </c>
      <c r="AM638" s="57">
        <v>618.04441999999995</v>
      </c>
      <c r="AN638" s="57">
        <v>618.04441999999995</v>
      </c>
      <c r="AO638" s="57">
        <v>618.04441999999995</v>
      </c>
      <c r="AP638" s="57">
        <v>618.04441999999995</v>
      </c>
      <c r="AQ638" s="57">
        <v>618.04441999999995</v>
      </c>
      <c r="AR638" s="57">
        <v>618.04441999999995</v>
      </c>
      <c r="AS638" s="57">
        <v>618.04441999999995</v>
      </c>
      <c r="AT638" s="57">
        <v>618.04441999999995</v>
      </c>
    </row>
    <row r="639" spans="1:46" x14ac:dyDescent="0.25">
      <c r="A639" s="65">
        <v>2021</v>
      </c>
      <c r="B639" s="65">
        <v>12</v>
      </c>
      <c r="C639" s="75">
        <v>27</v>
      </c>
      <c r="D639" s="64">
        <v>14</v>
      </c>
      <c r="E639" s="5">
        <v>618.04441999999995</v>
      </c>
      <c r="F639" s="57">
        <v>618.04441999999995</v>
      </c>
      <c r="G639" s="57">
        <v>618.04441999999995</v>
      </c>
      <c r="H639" s="57">
        <v>618.04441999999995</v>
      </c>
      <c r="I639" s="57">
        <v>618.04441999999995</v>
      </c>
      <c r="J639" s="57">
        <v>618.04441999999995</v>
      </c>
      <c r="K639" s="57">
        <v>618.04441999999995</v>
      </c>
      <c r="L639" s="57">
        <v>618.04441999999995</v>
      </c>
      <c r="M639" s="57">
        <v>618.04441999999995</v>
      </c>
      <c r="N639" s="57">
        <v>618.04441999999995</v>
      </c>
      <c r="O639" s="57">
        <v>618.04441999999995</v>
      </c>
      <c r="P639" s="57">
        <v>618.04441999999995</v>
      </c>
      <c r="Q639" s="57">
        <v>618.04441999999995</v>
      </c>
      <c r="R639" s="57">
        <v>618.04441999999995</v>
      </c>
      <c r="S639" s="57">
        <v>618.04441999999995</v>
      </c>
      <c r="T639" s="57">
        <v>618.04441999999995</v>
      </c>
      <c r="U639" s="57">
        <v>618.04441999999995</v>
      </c>
      <c r="V639" s="57">
        <v>618.04441999999995</v>
      </c>
      <c r="W639" s="57">
        <v>618.04441999999995</v>
      </c>
      <c r="X639" s="57">
        <v>618.04441999999995</v>
      </c>
      <c r="Y639" s="57">
        <v>618.04441999999995</v>
      </c>
      <c r="Z639" s="57">
        <v>618.04441999999995</v>
      </c>
      <c r="AA639" s="57">
        <v>618.04441999999995</v>
      </c>
      <c r="AB639" s="57">
        <v>618.04441999999995</v>
      </c>
      <c r="AC639" s="57">
        <v>618.04441999999995</v>
      </c>
      <c r="AD639" s="57">
        <v>618.04441999999995</v>
      </c>
      <c r="AE639" s="57">
        <v>618.04441999999995</v>
      </c>
      <c r="AF639" s="57">
        <v>618.04441999999995</v>
      </c>
      <c r="AG639" s="57">
        <v>618.04441999999995</v>
      </c>
      <c r="AH639" s="57">
        <v>618.04441999999995</v>
      </c>
      <c r="AI639" s="57">
        <v>618.04441999999995</v>
      </c>
      <c r="AJ639" s="57">
        <v>618.04441999999995</v>
      </c>
      <c r="AK639" s="57">
        <v>618.04441999999995</v>
      </c>
      <c r="AL639" s="57">
        <v>618.04441999999995</v>
      </c>
      <c r="AM639" s="57">
        <v>618.04441999999995</v>
      </c>
      <c r="AN639" s="57">
        <v>618.04441999999995</v>
      </c>
      <c r="AO639" s="57">
        <v>618.04441999999995</v>
      </c>
      <c r="AP639" s="57">
        <v>618.04441999999995</v>
      </c>
      <c r="AQ639" s="57">
        <v>618.04441999999995</v>
      </c>
      <c r="AR639" s="57">
        <v>618.04441999999995</v>
      </c>
      <c r="AS639" s="57">
        <v>618.04441999999995</v>
      </c>
      <c r="AT639" s="57">
        <v>618.04441999999995</v>
      </c>
    </row>
    <row r="640" spans="1:46" x14ac:dyDescent="0.25">
      <c r="A640" s="65">
        <v>2021</v>
      </c>
      <c r="B640" s="65">
        <v>12</v>
      </c>
      <c r="C640" s="75">
        <v>27</v>
      </c>
      <c r="D640" s="64">
        <v>15</v>
      </c>
      <c r="E640" s="5">
        <v>618.04441999999995</v>
      </c>
      <c r="F640" s="57">
        <v>618.04441999999995</v>
      </c>
      <c r="G640" s="57">
        <v>618.04441999999995</v>
      </c>
      <c r="H640" s="57">
        <v>618.04441999999995</v>
      </c>
      <c r="I640" s="57">
        <v>618.04441999999995</v>
      </c>
      <c r="J640" s="57">
        <v>618.04441999999995</v>
      </c>
      <c r="K640" s="57">
        <v>618.04441999999995</v>
      </c>
      <c r="L640" s="57">
        <v>618.04441999999995</v>
      </c>
      <c r="M640" s="57">
        <v>618.04441999999995</v>
      </c>
      <c r="N640" s="57">
        <v>618.04441999999995</v>
      </c>
      <c r="O640" s="57">
        <v>618.04441999999995</v>
      </c>
      <c r="P640" s="57">
        <v>618.04441999999995</v>
      </c>
      <c r="Q640" s="57">
        <v>618.04441999999995</v>
      </c>
      <c r="R640" s="57">
        <v>618.04441999999995</v>
      </c>
      <c r="S640" s="57">
        <v>618.04441999999995</v>
      </c>
      <c r="T640" s="57">
        <v>618.04441999999995</v>
      </c>
      <c r="U640" s="57">
        <v>618.04441999999995</v>
      </c>
      <c r="V640" s="57">
        <v>618.04441999999995</v>
      </c>
      <c r="W640" s="57">
        <v>618.04441999999995</v>
      </c>
      <c r="X640" s="57">
        <v>618.04441999999995</v>
      </c>
      <c r="Y640" s="57">
        <v>618.04441999999995</v>
      </c>
      <c r="Z640" s="57">
        <v>618.04441999999995</v>
      </c>
      <c r="AA640" s="57">
        <v>618.04441999999995</v>
      </c>
      <c r="AB640" s="57">
        <v>618.04441999999995</v>
      </c>
      <c r="AC640" s="57">
        <v>618.04441999999995</v>
      </c>
      <c r="AD640" s="57">
        <v>618.04441999999995</v>
      </c>
      <c r="AE640" s="57">
        <v>618.04441999999995</v>
      </c>
      <c r="AF640" s="57">
        <v>618.04441999999995</v>
      </c>
      <c r="AG640" s="57">
        <v>618.04441999999995</v>
      </c>
      <c r="AH640" s="57">
        <v>618.04441999999995</v>
      </c>
      <c r="AI640" s="57">
        <v>618.04441999999995</v>
      </c>
      <c r="AJ640" s="57">
        <v>618.04441999999995</v>
      </c>
      <c r="AK640" s="57">
        <v>618.04441999999995</v>
      </c>
      <c r="AL640" s="57">
        <v>618.04441999999995</v>
      </c>
      <c r="AM640" s="57">
        <v>618.04441999999995</v>
      </c>
      <c r="AN640" s="57">
        <v>618.04441999999995</v>
      </c>
      <c r="AO640" s="57">
        <v>618.04441999999995</v>
      </c>
      <c r="AP640" s="57">
        <v>618.04441999999995</v>
      </c>
      <c r="AQ640" s="57">
        <v>618.04441999999995</v>
      </c>
      <c r="AR640" s="57">
        <v>618.04441999999995</v>
      </c>
      <c r="AS640" s="57">
        <v>618.04441999999995</v>
      </c>
      <c r="AT640" s="57">
        <v>618.04441999999995</v>
      </c>
    </row>
    <row r="641" spans="1:46" x14ac:dyDescent="0.25">
      <c r="A641" s="65">
        <v>2021</v>
      </c>
      <c r="B641" s="65">
        <v>12</v>
      </c>
      <c r="C641" s="75">
        <v>27</v>
      </c>
      <c r="D641" s="64">
        <v>16</v>
      </c>
      <c r="E641" s="5">
        <v>618.04441999999995</v>
      </c>
      <c r="F641" s="57">
        <v>618.04441999999995</v>
      </c>
      <c r="G641" s="57">
        <v>618.04441999999995</v>
      </c>
      <c r="H641" s="57">
        <v>618.04441999999995</v>
      </c>
      <c r="I641" s="57">
        <v>618.04441999999995</v>
      </c>
      <c r="J641" s="57">
        <v>618.04441999999995</v>
      </c>
      <c r="K641" s="57">
        <v>618.04441999999995</v>
      </c>
      <c r="L641" s="57">
        <v>618.04441999999995</v>
      </c>
      <c r="M641" s="57">
        <v>618.04441999999995</v>
      </c>
      <c r="N641" s="57">
        <v>618.04441999999995</v>
      </c>
      <c r="O641" s="57">
        <v>618.04441999999995</v>
      </c>
      <c r="P641" s="57">
        <v>618.04441999999995</v>
      </c>
      <c r="Q641" s="57">
        <v>618.04441999999995</v>
      </c>
      <c r="R641" s="57">
        <v>618.04441999999995</v>
      </c>
      <c r="S641" s="57">
        <v>618.04441999999995</v>
      </c>
      <c r="T641" s="57">
        <v>618.04441999999995</v>
      </c>
      <c r="U641" s="57">
        <v>618.04441999999995</v>
      </c>
      <c r="V641" s="57">
        <v>618.04441999999995</v>
      </c>
      <c r="W641" s="57">
        <v>618.04441999999995</v>
      </c>
      <c r="X641" s="57">
        <v>618.04441999999995</v>
      </c>
      <c r="Y641" s="57">
        <v>618.04441999999995</v>
      </c>
      <c r="Z641" s="57">
        <v>618.04441999999995</v>
      </c>
      <c r="AA641" s="57">
        <v>618.04441999999995</v>
      </c>
      <c r="AB641" s="57">
        <v>618.04441999999995</v>
      </c>
      <c r="AC641" s="57">
        <v>618.04441999999995</v>
      </c>
      <c r="AD641" s="57">
        <v>618.04441999999995</v>
      </c>
      <c r="AE641" s="57">
        <v>618.04441999999995</v>
      </c>
      <c r="AF641" s="57">
        <v>618.04441999999995</v>
      </c>
      <c r="AG641" s="57">
        <v>618.04441999999995</v>
      </c>
      <c r="AH641" s="57">
        <v>618.04441999999995</v>
      </c>
      <c r="AI641" s="57">
        <v>618.04441999999995</v>
      </c>
      <c r="AJ641" s="57">
        <v>618.04441999999995</v>
      </c>
      <c r="AK641" s="57">
        <v>618.04441999999995</v>
      </c>
      <c r="AL641" s="57">
        <v>618.04441999999995</v>
      </c>
      <c r="AM641" s="57">
        <v>618.04441999999995</v>
      </c>
      <c r="AN641" s="57">
        <v>618.04441999999995</v>
      </c>
      <c r="AO641" s="57">
        <v>618.04441999999995</v>
      </c>
      <c r="AP641" s="57">
        <v>618.04441999999995</v>
      </c>
      <c r="AQ641" s="57">
        <v>618.04441999999995</v>
      </c>
      <c r="AR641" s="57">
        <v>618.04441999999995</v>
      </c>
      <c r="AS641" s="57">
        <v>618.04441999999995</v>
      </c>
      <c r="AT641" s="57">
        <v>618.04441999999995</v>
      </c>
    </row>
    <row r="642" spans="1:46" x14ac:dyDescent="0.25">
      <c r="A642" s="65">
        <v>2021</v>
      </c>
      <c r="B642" s="65">
        <v>12</v>
      </c>
      <c r="C642" s="75">
        <v>27</v>
      </c>
      <c r="D642" s="64">
        <v>17</v>
      </c>
      <c r="E642" s="5">
        <v>618.04441999999995</v>
      </c>
      <c r="F642" s="57">
        <v>618.04441999999995</v>
      </c>
      <c r="G642" s="57">
        <v>618.04441999999995</v>
      </c>
      <c r="H642" s="57">
        <v>618.04441999999995</v>
      </c>
      <c r="I642" s="57">
        <v>618.04441999999995</v>
      </c>
      <c r="J642" s="57">
        <v>618.04441999999995</v>
      </c>
      <c r="K642" s="57">
        <v>618.04441999999995</v>
      </c>
      <c r="L642" s="57">
        <v>618.04441999999995</v>
      </c>
      <c r="M642" s="57">
        <v>618.04441999999995</v>
      </c>
      <c r="N642" s="57">
        <v>618.04441999999995</v>
      </c>
      <c r="O642" s="57">
        <v>618.04441999999995</v>
      </c>
      <c r="P642" s="57">
        <v>618.04441999999995</v>
      </c>
      <c r="Q642" s="57">
        <v>618.04441999999995</v>
      </c>
      <c r="R642" s="57">
        <v>618.04441999999995</v>
      </c>
      <c r="S642" s="57">
        <v>618.04441999999995</v>
      </c>
      <c r="T642" s="57">
        <v>618.04441999999995</v>
      </c>
      <c r="U642" s="57">
        <v>618.04441999999995</v>
      </c>
      <c r="V642" s="57">
        <v>618.04441999999995</v>
      </c>
      <c r="W642" s="57">
        <v>618.04441999999995</v>
      </c>
      <c r="X642" s="57">
        <v>618.04441999999995</v>
      </c>
      <c r="Y642" s="57">
        <v>618.04441999999995</v>
      </c>
      <c r="Z642" s="57">
        <v>618.04441999999995</v>
      </c>
      <c r="AA642" s="57">
        <v>618.04441999999995</v>
      </c>
      <c r="AB642" s="57">
        <v>618.04441999999995</v>
      </c>
      <c r="AC642" s="57">
        <v>618.04441999999995</v>
      </c>
      <c r="AD642" s="57">
        <v>618.04441999999995</v>
      </c>
      <c r="AE642" s="57">
        <v>618.04441999999995</v>
      </c>
      <c r="AF642" s="57">
        <v>618.04441999999995</v>
      </c>
      <c r="AG642" s="57">
        <v>618.04441999999995</v>
      </c>
      <c r="AH642" s="57">
        <v>618.04441999999995</v>
      </c>
      <c r="AI642" s="57">
        <v>618.04441999999995</v>
      </c>
      <c r="AJ642" s="57">
        <v>618.04441999999995</v>
      </c>
      <c r="AK642" s="57">
        <v>618.04441999999995</v>
      </c>
      <c r="AL642" s="57">
        <v>618.04441999999995</v>
      </c>
      <c r="AM642" s="57">
        <v>618.04441999999995</v>
      </c>
      <c r="AN642" s="57">
        <v>618.04441999999995</v>
      </c>
      <c r="AO642" s="57">
        <v>618.04441999999995</v>
      </c>
      <c r="AP642" s="57">
        <v>618.04441999999995</v>
      </c>
      <c r="AQ642" s="57">
        <v>618.04441999999995</v>
      </c>
      <c r="AR642" s="57">
        <v>618.04441999999995</v>
      </c>
      <c r="AS642" s="57">
        <v>618.04441999999995</v>
      </c>
      <c r="AT642" s="57">
        <v>618.04441999999995</v>
      </c>
    </row>
    <row r="643" spans="1:46" x14ac:dyDescent="0.25">
      <c r="A643" s="65">
        <v>2021</v>
      </c>
      <c r="B643" s="65">
        <v>12</v>
      </c>
      <c r="C643" s="75">
        <v>27</v>
      </c>
      <c r="D643" s="64">
        <v>18</v>
      </c>
      <c r="E643" s="5">
        <v>618.04441999999995</v>
      </c>
      <c r="F643" s="57">
        <v>618.04441999999995</v>
      </c>
      <c r="G643" s="57">
        <v>618.04441999999995</v>
      </c>
      <c r="H643" s="57">
        <v>618.04441999999995</v>
      </c>
      <c r="I643" s="57">
        <v>618.04441999999995</v>
      </c>
      <c r="J643" s="57">
        <v>618.04441999999995</v>
      </c>
      <c r="K643" s="57">
        <v>618.04441999999995</v>
      </c>
      <c r="L643" s="57">
        <v>618.04441999999995</v>
      </c>
      <c r="M643" s="57">
        <v>618.04441999999995</v>
      </c>
      <c r="N643" s="57">
        <v>618.04441999999995</v>
      </c>
      <c r="O643" s="57">
        <v>618.04441999999995</v>
      </c>
      <c r="P643" s="57">
        <v>618.04441999999995</v>
      </c>
      <c r="Q643" s="57">
        <v>618.04441999999995</v>
      </c>
      <c r="R643" s="57">
        <v>618.04441999999995</v>
      </c>
      <c r="S643" s="57">
        <v>618.04441999999995</v>
      </c>
      <c r="T643" s="57">
        <v>618.04441999999995</v>
      </c>
      <c r="U643" s="57">
        <v>618.04441999999995</v>
      </c>
      <c r="V643" s="57">
        <v>618.04441999999995</v>
      </c>
      <c r="W643" s="57">
        <v>618.04441999999995</v>
      </c>
      <c r="X643" s="57">
        <v>618.04441999999995</v>
      </c>
      <c r="Y643" s="57">
        <v>618.04441999999995</v>
      </c>
      <c r="Z643" s="57">
        <v>618.04441999999995</v>
      </c>
      <c r="AA643" s="57">
        <v>618.04441999999995</v>
      </c>
      <c r="AB643" s="57">
        <v>618.04441999999995</v>
      </c>
      <c r="AC643" s="57">
        <v>618.04441999999995</v>
      </c>
      <c r="AD643" s="57">
        <v>618.04441999999995</v>
      </c>
      <c r="AE643" s="57">
        <v>618.04441999999995</v>
      </c>
      <c r="AF643" s="57">
        <v>618.04441999999995</v>
      </c>
      <c r="AG643" s="57">
        <v>618.04441999999995</v>
      </c>
      <c r="AH643" s="57">
        <v>618.04441999999995</v>
      </c>
      <c r="AI643" s="57">
        <v>618.04441999999995</v>
      </c>
      <c r="AJ643" s="57">
        <v>618.04441999999995</v>
      </c>
      <c r="AK643" s="57">
        <v>618.04441999999995</v>
      </c>
      <c r="AL643" s="57">
        <v>618.04441999999995</v>
      </c>
      <c r="AM643" s="57">
        <v>618.04441999999995</v>
      </c>
      <c r="AN643" s="57">
        <v>618.04441999999995</v>
      </c>
      <c r="AO643" s="57">
        <v>618.04441999999995</v>
      </c>
      <c r="AP643" s="57">
        <v>618.04441999999995</v>
      </c>
      <c r="AQ643" s="57">
        <v>618.04441999999995</v>
      </c>
      <c r="AR643" s="57">
        <v>618.04441999999995</v>
      </c>
      <c r="AS643" s="57">
        <v>618.04441999999995</v>
      </c>
      <c r="AT643" s="57">
        <v>618.04441999999995</v>
      </c>
    </row>
    <row r="644" spans="1:46" x14ac:dyDescent="0.25">
      <c r="A644" s="65">
        <v>2021</v>
      </c>
      <c r="B644" s="65">
        <v>12</v>
      </c>
      <c r="C644" s="75">
        <v>27</v>
      </c>
      <c r="D644" s="64">
        <v>19</v>
      </c>
      <c r="E644" s="5">
        <v>618.04441999999995</v>
      </c>
      <c r="F644" s="57">
        <v>618.04441999999995</v>
      </c>
      <c r="G644" s="57">
        <v>618.04441999999995</v>
      </c>
      <c r="H644" s="57">
        <v>618.04441999999995</v>
      </c>
      <c r="I644" s="57">
        <v>618.04441999999995</v>
      </c>
      <c r="J644" s="57">
        <v>618.04441999999995</v>
      </c>
      <c r="K644" s="57">
        <v>618.04441999999995</v>
      </c>
      <c r="L644" s="57">
        <v>618.04441999999995</v>
      </c>
      <c r="M644" s="57">
        <v>618.04441999999995</v>
      </c>
      <c r="N644" s="57">
        <v>618.04441999999995</v>
      </c>
      <c r="O644" s="57">
        <v>618.04441999999995</v>
      </c>
      <c r="P644" s="57">
        <v>618.04441999999995</v>
      </c>
      <c r="Q644" s="57">
        <v>618.04441999999995</v>
      </c>
      <c r="R644" s="57">
        <v>618.04441999999995</v>
      </c>
      <c r="S644" s="57">
        <v>618.04441999999995</v>
      </c>
      <c r="T644" s="57">
        <v>618.04441999999995</v>
      </c>
      <c r="U644" s="57">
        <v>618.04441999999995</v>
      </c>
      <c r="V644" s="57">
        <v>618.04441999999995</v>
      </c>
      <c r="W644" s="57">
        <v>618.04441999999995</v>
      </c>
      <c r="X644" s="57">
        <v>618.04441999999995</v>
      </c>
      <c r="Y644" s="57">
        <v>618.04441999999995</v>
      </c>
      <c r="Z644" s="57">
        <v>618.04441999999995</v>
      </c>
      <c r="AA644" s="57">
        <v>618.04441999999995</v>
      </c>
      <c r="AB644" s="57">
        <v>618.04441999999995</v>
      </c>
      <c r="AC644" s="57">
        <v>618.04441999999995</v>
      </c>
      <c r="AD644" s="57">
        <v>618.04441999999995</v>
      </c>
      <c r="AE644" s="57">
        <v>618.04441999999995</v>
      </c>
      <c r="AF644" s="57">
        <v>618.04441999999995</v>
      </c>
      <c r="AG644" s="57">
        <v>618.04441999999995</v>
      </c>
      <c r="AH644" s="57">
        <v>618.04441999999995</v>
      </c>
      <c r="AI644" s="57">
        <v>618.04441999999995</v>
      </c>
      <c r="AJ644" s="57">
        <v>618.04441999999995</v>
      </c>
      <c r="AK644" s="57">
        <v>618.04441999999995</v>
      </c>
      <c r="AL644" s="57">
        <v>618.04441999999995</v>
      </c>
      <c r="AM644" s="57">
        <v>618.04441999999995</v>
      </c>
      <c r="AN644" s="57">
        <v>618.04441999999995</v>
      </c>
      <c r="AO644" s="57">
        <v>618.04441999999995</v>
      </c>
      <c r="AP644" s="57">
        <v>618.04441999999995</v>
      </c>
      <c r="AQ644" s="57">
        <v>618.04441999999995</v>
      </c>
      <c r="AR644" s="57">
        <v>618.04441999999995</v>
      </c>
      <c r="AS644" s="57">
        <v>618.04441999999995</v>
      </c>
      <c r="AT644" s="57">
        <v>618.04441999999995</v>
      </c>
    </row>
    <row r="645" spans="1:46" x14ac:dyDescent="0.25">
      <c r="A645" s="65">
        <v>2021</v>
      </c>
      <c r="B645" s="65">
        <v>12</v>
      </c>
      <c r="C645" s="75">
        <v>27</v>
      </c>
      <c r="D645" s="64">
        <v>20</v>
      </c>
      <c r="E645" s="5">
        <v>618.04441999999995</v>
      </c>
      <c r="F645" s="57">
        <v>618.04441999999995</v>
      </c>
      <c r="G645" s="57">
        <v>618.04441999999995</v>
      </c>
      <c r="H645" s="57">
        <v>618.04441999999995</v>
      </c>
      <c r="I645" s="57">
        <v>618.04441999999995</v>
      </c>
      <c r="J645" s="57">
        <v>618.04441999999995</v>
      </c>
      <c r="K645" s="57">
        <v>618.04441999999995</v>
      </c>
      <c r="L645" s="57">
        <v>618.04441999999995</v>
      </c>
      <c r="M645" s="57">
        <v>618.04441999999995</v>
      </c>
      <c r="N645" s="57">
        <v>618.04441999999995</v>
      </c>
      <c r="O645" s="57">
        <v>618.04441999999995</v>
      </c>
      <c r="P645" s="57">
        <v>618.04441999999995</v>
      </c>
      <c r="Q645" s="57">
        <v>618.04441999999995</v>
      </c>
      <c r="R645" s="57">
        <v>618.04441999999995</v>
      </c>
      <c r="S645" s="57">
        <v>618.04441999999995</v>
      </c>
      <c r="T645" s="57">
        <v>618.04441999999995</v>
      </c>
      <c r="U645" s="57">
        <v>618.04441999999995</v>
      </c>
      <c r="V645" s="57">
        <v>618.04441999999995</v>
      </c>
      <c r="W645" s="57">
        <v>618.04441999999995</v>
      </c>
      <c r="X645" s="57">
        <v>618.04441999999995</v>
      </c>
      <c r="Y645" s="57">
        <v>618.04441999999995</v>
      </c>
      <c r="Z645" s="57">
        <v>618.04441999999995</v>
      </c>
      <c r="AA645" s="57">
        <v>618.04441999999995</v>
      </c>
      <c r="AB645" s="57">
        <v>618.04441999999995</v>
      </c>
      <c r="AC645" s="57">
        <v>618.04441999999995</v>
      </c>
      <c r="AD645" s="57">
        <v>618.04441999999995</v>
      </c>
      <c r="AE645" s="57">
        <v>618.04441999999995</v>
      </c>
      <c r="AF645" s="57">
        <v>618.04441999999995</v>
      </c>
      <c r="AG645" s="57">
        <v>618.04441999999995</v>
      </c>
      <c r="AH645" s="57">
        <v>618.04441999999995</v>
      </c>
      <c r="AI645" s="57">
        <v>618.04441999999995</v>
      </c>
      <c r="AJ645" s="57">
        <v>618.04441999999995</v>
      </c>
      <c r="AK645" s="57">
        <v>618.04441999999995</v>
      </c>
      <c r="AL645" s="57">
        <v>618.04441999999995</v>
      </c>
      <c r="AM645" s="57">
        <v>618.04441999999995</v>
      </c>
      <c r="AN645" s="57">
        <v>618.04441999999995</v>
      </c>
      <c r="AO645" s="57">
        <v>618.04441999999995</v>
      </c>
      <c r="AP645" s="57">
        <v>618.04441999999995</v>
      </c>
      <c r="AQ645" s="57">
        <v>618.04441999999995</v>
      </c>
      <c r="AR645" s="57">
        <v>618.04441999999995</v>
      </c>
      <c r="AS645" s="57">
        <v>618.04441999999995</v>
      </c>
      <c r="AT645" s="57">
        <v>618.04441999999995</v>
      </c>
    </row>
    <row r="646" spans="1:46" x14ac:dyDescent="0.25">
      <c r="A646" s="65">
        <v>2021</v>
      </c>
      <c r="B646" s="65">
        <v>12</v>
      </c>
      <c r="C646" s="75">
        <v>27</v>
      </c>
      <c r="D646" s="64">
        <v>21</v>
      </c>
      <c r="E646" s="5">
        <v>618.04441999999995</v>
      </c>
      <c r="F646" s="57">
        <v>618.04441999999995</v>
      </c>
      <c r="G646" s="57">
        <v>618.04441999999995</v>
      </c>
      <c r="H646" s="57">
        <v>618.04441999999995</v>
      </c>
      <c r="I646" s="57">
        <v>618.04441999999995</v>
      </c>
      <c r="J646" s="57">
        <v>618.04441999999995</v>
      </c>
      <c r="K646" s="57">
        <v>618.04441999999995</v>
      </c>
      <c r="L646" s="57">
        <v>618.04441999999995</v>
      </c>
      <c r="M646" s="57">
        <v>618.04441999999995</v>
      </c>
      <c r="N646" s="57">
        <v>618.04441999999995</v>
      </c>
      <c r="O646" s="57">
        <v>618.04441999999995</v>
      </c>
      <c r="P646" s="57">
        <v>618.04441999999995</v>
      </c>
      <c r="Q646" s="57">
        <v>618.04441999999995</v>
      </c>
      <c r="R646" s="57">
        <v>618.04441999999995</v>
      </c>
      <c r="S646" s="57">
        <v>618.04441999999995</v>
      </c>
      <c r="T646" s="57">
        <v>618.04441999999995</v>
      </c>
      <c r="U646" s="57">
        <v>618.04441999999995</v>
      </c>
      <c r="V646" s="57">
        <v>618.04441999999995</v>
      </c>
      <c r="W646" s="57">
        <v>618.04441999999995</v>
      </c>
      <c r="X646" s="57">
        <v>618.04441999999995</v>
      </c>
      <c r="Y646" s="57">
        <v>618.04441999999995</v>
      </c>
      <c r="Z646" s="57">
        <v>618.04441999999995</v>
      </c>
      <c r="AA646" s="57">
        <v>618.04441999999995</v>
      </c>
      <c r="AB646" s="57">
        <v>618.04441999999995</v>
      </c>
      <c r="AC646" s="57">
        <v>618.04441999999995</v>
      </c>
      <c r="AD646" s="57">
        <v>618.04441999999995</v>
      </c>
      <c r="AE646" s="57">
        <v>618.04441999999995</v>
      </c>
      <c r="AF646" s="57">
        <v>618.04441999999995</v>
      </c>
      <c r="AG646" s="57">
        <v>618.04441999999995</v>
      </c>
      <c r="AH646" s="57">
        <v>618.04441999999995</v>
      </c>
      <c r="AI646" s="57">
        <v>618.04441999999995</v>
      </c>
      <c r="AJ646" s="57">
        <v>618.04441999999995</v>
      </c>
      <c r="AK646" s="57">
        <v>618.04441999999995</v>
      </c>
      <c r="AL646" s="57">
        <v>618.04441999999995</v>
      </c>
      <c r="AM646" s="57">
        <v>618.04441999999995</v>
      </c>
      <c r="AN646" s="57">
        <v>618.04441999999995</v>
      </c>
      <c r="AO646" s="57">
        <v>618.04441999999995</v>
      </c>
      <c r="AP646" s="57">
        <v>618.04441999999995</v>
      </c>
      <c r="AQ646" s="57">
        <v>618.04441999999995</v>
      </c>
      <c r="AR646" s="57">
        <v>618.04441999999995</v>
      </c>
      <c r="AS646" s="57">
        <v>618.04441999999995</v>
      </c>
      <c r="AT646" s="57">
        <v>618.04441999999995</v>
      </c>
    </row>
    <row r="647" spans="1:46" x14ac:dyDescent="0.25">
      <c r="A647" s="65">
        <v>2021</v>
      </c>
      <c r="B647" s="65">
        <v>12</v>
      </c>
      <c r="C647" s="75">
        <v>27</v>
      </c>
      <c r="D647" s="64">
        <v>22</v>
      </c>
      <c r="E647" s="5">
        <v>618.04441999999995</v>
      </c>
      <c r="F647" s="57">
        <v>618.04441999999995</v>
      </c>
      <c r="G647" s="57">
        <v>618.04441999999995</v>
      </c>
      <c r="H647" s="57">
        <v>618.04441999999995</v>
      </c>
      <c r="I647" s="57">
        <v>618.04441999999995</v>
      </c>
      <c r="J647" s="57">
        <v>618.04441999999995</v>
      </c>
      <c r="K647" s="57">
        <v>618.04441999999995</v>
      </c>
      <c r="L647" s="57">
        <v>618.04441999999995</v>
      </c>
      <c r="M647" s="57">
        <v>618.04441999999995</v>
      </c>
      <c r="N647" s="57">
        <v>618.04441999999995</v>
      </c>
      <c r="O647" s="57">
        <v>618.04441999999995</v>
      </c>
      <c r="P647" s="57">
        <v>618.04441999999995</v>
      </c>
      <c r="Q647" s="57">
        <v>618.04441999999995</v>
      </c>
      <c r="R647" s="57">
        <v>618.04441999999995</v>
      </c>
      <c r="S647" s="57">
        <v>618.04441999999995</v>
      </c>
      <c r="T647" s="57">
        <v>618.04441999999995</v>
      </c>
      <c r="U647" s="57">
        <v>618.04441999999995</v>
      </c>
      <c r="V647" s="57">
        <v>618.04441999999995</v>
      </c>
      <c r="W647" s="57">
        <v>618.04441999999995</v>
      </c>
      <c r="X647" s="57">
        <v>618.04441999999995</v>
      </c>
      <c r="Y647" s="57">
        <v>618.04441999999995</v>
      </c>
      <c r="Z647" s="57">
        <v>618.04441999999995</v>
      </c>
      <c r="AA647" s="57">
        <v>618.04441999999995</v>
      </c>
      <c r="AB647" s="57">
        <v>618.04441999999995</v>
      </c>
      <c r="AC647" s="57">
        <v>618.04441999999995</v>
      </c>
      <c r="AD647" s="57">
        <v>618.04441999999995</v>
      </c>
      <c r="AE647" s="57">
        <v>618.04441999999995</v>
      </c>
      <c r="AF647" s="57">
        <v>618.04441999999995</v>
      </c>
      <c r="AG647" s="57">
        <v>618.04441999999995</v>
      </c>
      <c r="AH647" s="57">
        <v>618.04441999999995</v>
      </c>
      <c r="AI647" s="57">
        <v>618.04441999999995</v>
      </c>
      <c r="AJ647" s="57">
        <v>618.04441999999995</v>
      </c>
      <c r="AK647" s="57">
        <v>618.04441999999995</v>
      </c>
      <c r="AL647" s="57">
        <v>618.04441999999995</v>
      </c>
      <c r="AM647" s="57">
        <v>618.04441999999995</v>
      </c>
      <c r="AN647" s="57">
        <v>618.04441999999995</v>
      </c>
      <c r="AO647" s="57">
        <v>618.04441999999995</v>
      </c>
      <c r="AP647" s="57">
        <v>618.04441999999995</v>
      </c>
      <c r="AQ647" s="57">
        <v>618.04441999999995</v>
      </c>
      <c r="AR647" s="57">
        <v>618.04441999999995</v>
      </c>
      <c r="AS647" s="57">
        <v>618.04441999999995</v>
      </c>
      <c r="AT647" s="57">
        <v>618.04441999999995</v>
      </c>
    </row>
    <row r="648" spans="1:46" x14ac:dyDescent="0.25">
      <c r="A648" s="65">
        <v>2021</v>
      </c>
      <c r="B648" s="65">
        <v>12</v>
      </c>
      <c r="C648" s="75">
        <v>27</v>
      </c>
      <c r="D648" s="64">
        <v>23</v>
      </c>
      <c r="E648" s="5">
        <v>618.04441999999995</v>
      </c>
      <c r="F648" s="57">
        <v>618.04441999999995</v>
      </c>
      <c r="G648" s="57">
        <v>618.04441999999995</v>
      </c>
      <c r="H648" s="57">
        <v>618.04441999999995</v>
      </c>
      <c r="I648" s="57">
        <v>618.04441999999995</v>
      </c>
      <c r="J648" s="57">
        <v>618.04441999999995</v>
      </c>
      <c r="K648" s="57">
        <v>618.04441999999995</v>
      </c>
      <c r="L648" s="57">
        <v>618.04441999999995</v>
      </c>
      <c r="M648" s="57">
        <v>618.04441999999995</v>
      </c>
      <c r="N648" s="57">
        <v>618.04441999999995</v>
      </c>
      <c r="O648" s="57">
        <v>618.04441999999995</v>
      </c>
      <c r="P648" s="57">
        <v>618.04441999999995</v>
      </c>
      <c r="Q648" s="57">
        <v>618.04441999999995</v>
      </c>
      <c r="R648" s="57">
        <v>618.04441999999995</v>
      </c>
      <c r="S648" s="57">
        <v>618.04441999999995</v>
      </c>
      <c r="T648" s="57">
        <v>618.04441999999995</v>
      </c>
      <c r="U648" s="57">
        <v>618.04441999999995</v>
      </c>
      <c r="V648" s="57">
        <v>618.04441999999995</v>
      </c>
      <c r="W648" s="57">
        <v>618.04441999999995</v>
      </c>
      <c r="X648" s="57">
        <v>618.04441999999995</v>
      </c>
      <c r="Y648" s="57">
        <v>618.04441999999995</v>
      </c>
      <c r="Z648" s="57">
        <v>618.04441999999995</v>
      </c>
      <c r="AA648" s="57">
        <v>618.04441999999995</v>
      </c>
      <c r="AB648" s="57">
        <v>618.04441999999995</v>
      </c>
      <c r="AC648" s="57">
        <v>618.04441999999995</v>
      </c>
      <c r="AD648" s="57">
        <v>618.04441999999995</v>
      </c>
      <c r="AE648" s="57">
        <v>618.04441999999995</v>
      </c>
      <c r="AF648" s="57">
        <v>618.04441999999995</v>
      </c>
      <c r="AG648" s="57">
        <v>618.04441999999995</v>
      </c>
      <c r="AH648" s="57">
        <v>618.04441999999995</v>
      </c>
      <c r="AI648" s="57">
        <v>618.04441999999995</v>
      </c>
      <c r="AJ648" s="57">
        <v>618.04441999999995</v>
      </c>
      <c r="AK648" s="57">
        <v>618.04441999999995</v>
      </c>
      <c r="AL648" s="57">
        <v>618.04441999999995</v>
      </c>
      <c r="AM648" s="57">
        <v>618.04441999999995</v>
      </c>
      <c r="AN648" s="57">
        <v>618.04441999999995</v>
      </c>
      <c r="AO648" s="57">
        <v>618.04441999999995</v>
      </c>
      <c r="AP648" s="57">
        <v>618.04441999999995</v>
      </c>
      <c r="AQ648" s="57">
        <v>618.04441999999995</v>
      </c>
      <c r="AR648" s="57">
        <v>618.04441999999995</v>
      </c>
      <c r="AS648" s="57">
        <v>618.04441999999995</v>
      </c>
      <c r="AT648" s="57">
        <v>618.04441999999995</v>
      </c>
    </row>
    <row r="649" spans="1:46" x14ac:dyDescent="0.25">
      <c r="A649" s="65">
        <v>2021</v>
      </c>
      <c r="B649" s="65">
        <v>12</v>
      </c>
      <c r="C649" s="75">
        <v>27</v>
      </c>
      <c r="D649" s="64">
        <v>24</v>
      </c>
      <c r="E649" s="5">
        <v>618.04441999999995</v>
      </c>
      <c r="F649" s="57">
        <v>618.04441999999995</v>
      </c>
      <c r="G649" s="57">
        <v>618.04441999999995</v>
      </c>
      <c r="H649" s="57">
        <v>618.04441999999995</v>
      </c>
      <c r="I649" s="57">
        <v>618.04441999999995</v>
      </c>
      <c r="J649" s="57">
        <v>618.04441999999995</v>
      </c>
      <c r="K649" s="57">
        <v>618.04441999999995</v>
      </c>
      <c r="L649" s="57">
        <v>618.04441999999995</v>
      </c>
      <c r="M649" s="57">
        <v>618.04441999999995</v>
      </c>
      <c r="N649" s="57">
        <v>618.04441999999995</v>
      </c>
      <c r="O649" s="57">
        <v>618.04441999999995</v>
      </c>
      <c r="P649" s="57">
        <v>618.04441999999995</v>
      </c>
      <c r="Q649" s="57">
        <v>618.04441999999995</v>
      </c>
      <c r="R649" s="57">
        <v>618.04441999999995</v>
      </c>
      <c r="S649" s="57">
        <v>618.04441999999995</v>
      </c>
      <c r="T649" s="57">
        <v>618.04441999999995</v>
      </c>
      <c r="U649" s="57">
        <v>618.04441999999995</v>
      </c>
      <c r="V649" s="57">
        <v>618.04441999999995</v>
      </c>
      <c r="W649" s="57">
        <v>618.04441999999995</v>
      </c>
      <c r="X649" s="57">
        <v>618.04441999999995</v>
      </c>
      <c r="Y649" s="57">
        <v>618.04441999999995</v>
      </c>
      <c r="Z649" s="57">
        <v>618.04441999999995</v>
      </c>
      <c r="AA649" s="57">
        <v>618.04441999999995</v>
      </c>
      <c r="AB649" s="57">
        <v>618.04441999999995</v>
      </c>
      <c r="AC649" s="57">
        <v>618.04441999999995</v>
      </c>
      <c r="AD649" s="57">
        <v>618.04441999999995</v>
      </c>
      <c r="AE649" s="57">
        <v>618.04441999999995</v>
      </c>
      <c r="AF649" s="57">
        <v>618.04441999999995</v>
      </c>
      <c r="AG649" s="57">
        <v>618.04441999999995</v>
      </c>
      <c r="AH649" s="57">
        <v>618.04441999999995</v>
      </c>
      <c r="AI649" s="57">
        <v>618.04441999999995</v>
      </c>
      <c r="AJ649" s="57">
        <v>618.04441999999995</v>
      </c>
      <c r="AK649" s="57">
        <v>618.04441999999995</v>
      </c>
      <c r="AL649" s="57">
        <v>618.04441999999995</v>
      </c>
      <c r="AM649" s="57">
        <v>618.04441999999995</v>
      </c>
      <c r="AN649" s="57">
        <v>618.04441999999995</v>
      </c>
      <c r="AO649" s="57">
        <v>618.04441999999995</v>
      </c>
      <c r="AP649" s="57">
        <v>618.04441999999995</v>
      </c>
      <c r="AQ649" s="57">
        <v>618.04441999999995</v>
      </c>
      <c r="AR649" s="57">
        <v>618.04441999999995</v>
      </c>
      <c r="AS649" s="57">
        <v>618.04441999999995</v>
      </c>
      <c r="AT649" s="57">
        <v>618.04441999999995</v>
      </c>
    </row>
    <row r="650" spans="1:46" x14ac:dyDescent="0.25">
      <c r="A650" s="65">
        <v>2021</v>
      </c>
      <c r="B650" s="65">
        <v>12</v>
      </c>
      <c r="C650" s="75">
        <v>28</v>
      </c>
      <c r="D650" s="64">
        <v>1</v>
      </c>
      <c r="E650" s="5">
        <v>618.04441999999995</v>
      </c>
      <c r="F650" s="57">
        <v>618.04441999999995</v>
      </c>
      <c r="G650" s="57">
        <v>618.04441999999995</v>
      </c>
      <c r="H650" s="57">
        <v>618.04441999999995</v>
      </c>
      <c r="I650" s="57">
        <v>618.04441999999995</v>
      </c>
      <c r="J650" s="57">
        <v>618.04441999999995</v>
      </c>
      <c r="K650" s="57">
        <v>618.04441999999995</v>
      </c>
      <c r="L650" s="57">
        <v>618.04441999999995</v>
      </c>
      <c r="M650" s="57">
        <v>618.04441999999995</v>
      </c>
      <c r="N650" s="57">
        <v>618.04441999999995</v>
      </c>
      <c r="O650" s="57">
        <v>618.04441999999995</v>
      </c>
      <c r="P650" s="57">
        <v>618.04441999999995</v>
      </c>
      <c r="Q650" s="57">
        <v>618.04441999999995</v>
      </c>
      <c r="R650" s="57">
        <v>618.04441999999995</v>
      </c>
      <c r="S650" s="57">
        <v>618.04441999999995</v>
      </c>
      <c r="T650" s="57">
        <v>618.04441999999995</v>
      </c>
      <c r="U650" s="57">
        <v>618.04441999999995</v>
      </c>
      <c r="V650" s="57">
        <v>618.04441999999995</v>
      </c>
      <c r="W650" s="57">
        <v>618.04441999999995</v>
      </c>
      <c r="X650" s="57">
        <v>618.04441999999995</v>
      </c>
      <c r="Y650" s="57">
        <v>618.04441999999995</v>
      </c>
      <c r="Z650" s="57">
        <v>618.04441999999995</v>
      </c>
      <c r="AA650" s="57">
        <v>618.04441999999995</v>
      </c>
      <c r="AB650" s="57">
        <v>618.04441999999995</v>
      </c>
      <c r="AC650" s="57">
        <v>618.04441999999995</v>
      </c>
      <c r="AD650" s="57">
        <v>618.04441999999995</v>
      </c>
      <c r="AE650" s="57">
        <v>618.04441999999995</v>
      </c>
      <c r="AF650" s="57">
        <v>618.04441999999995</v>
      </c>
      <c r="AG650" s="57">
        <v>618.04441999999995</v>
      </c>
      <c r="AH650" s="57">
        <v>618.04441999999995</v>
      </c>
      <c r="AI650" s="57">
        <v>618.04441999999995</v>
      </c>
      <c r="AJ650" s="57">
        <v>618.04441999999995</v>
      </c>
      <c r="AK650" s="57">
        <v>618.04441999999995</v>
      </c>
      <c r="AL650" s="57">
        <v>618.04441999999995</v>
      </c>
      <c r="AM650" s="57">
        <v>618.04441999999995</v>
      </c>
      <c r="AN650" s="57">
        <v>618.04441999999995</v>
      </c>
      <c r="AO650" s="57">
        <v>618.04441999999995</v>
      </c>
      <c r="AP650" s="57">
        <v>618.04441999999995</v>
      </c>
      <c r="AQ650" s="57">
        <v>618.04441999999995</v>
      </c>
      <c r="AR650" s="57">
        <v>618.04441999999995</v>
      </c>
      <c r="AS650" s="57">
        <v>618.04441999999995</v>
      </c>
      <c r="AT650" s="57">
        <v>618.04441999999995</v>
      </c>
    </row>
    <row r="651" spans="1:46" x14ac:dyDescent="0.25">
      <c r="A651" s="65">
        <v>2021</v>
      </c>
      <c r="B651" s="65">
        <v>12</v>
      </c>
      <c r="C651" s="75">
        <v>28</v>
      </c>
      <c r="D651" s="64">
        <v>2</v>
      </c>
      <c r="E651" s="5">
        <v>618.04441999999995</v>
      </c>
      <c r="F651" s="57">
        <v>618.04441999999995</v>
      </c>
      <c r="G651" s="57">
        <v>618.04441999999995</v>
      </c>
      <c r="H651" s="57">
        <v>618.04441999999995</v>
      </c>
      <c r="I651" s="57">
        <v>618.04441999999995</v>
      </c>
      <c r="J651" s="57">
        <v>618.04441999999995</v>
      </c>
      <c r="K651" s="57">
        <v>618.04441999999995</v>
      </c>
      <c r="L651" s="57">
        <v>618.04441999999995</v>
      </c>
      <c r="M651" s="57">
        <v>618.04441999999995</v>
      </c>
      <c r="N651" s="57">
        <v>618.04441999999995</v>
      </c>
      <c r="O651" s="57">
        <v>618.04441999999995</v>
      </c>
      <c r="P651" s="57">
        <v>618.04441999999995</v>
      </c>
      <c r="Q651" s="57">
        <v>618.04441999999995</v>
      </c>
      <c r="R651" s="57">
        <v>618.04441999999995</v>
      </c>
      <c r="S651" s="57">
        <v>618.04441999999995</v>
      </c>
      <c r="T651" s="57">
        <v>618.04441999999995</v>
      </c>
      <c r="U651" s="57">
        <v>618.04441999999995</v>
      </c>
      <c r="V651" s="57">
        <v>618.04441999999995</v>
      </c>
      <c r="W651" s="57">
        <v>618.04441999999995</v>
      </c>
      <c r="X651" s="57">
        <v>618.04441999999995</v>
      </c>
      <c r="Y651" s="57">
        <v>618.04441999999995</v>
      </c>
      <c r="Z651" s="57">
        <v>618.04441999999995</v>
      </c>
      <c r="AA651" s="57">
        <v>618.04441999999995</v>
      </c>
      <c r="AB651" s="57">
        <v>618.04441999999995</v>
      </c>
      <c r="AC651" s="57">
        <v>618.04441999999995</v>
      </c>
      <c r="AD651" s="57">
        <v>618.04441999999995</v>
      </c>
      <c r="AE651" s="57">
        <v>618.04441999999995</v>
      </c>
      <c r="AF651" s="57">
        <v>618.04441999999995</v>
      </c>
      <c r="AG651" s="57">
        <v>618.04441999999995</v>
      </c>
      <c r="AH651" s="57">
        <v>618.04441999999995</v>
      </c>
      <c r="AI651" s="57">
        <v>618.04441999999995</v>
      </c>
      <c r="AJ651" s="57">
        <v>618.04441999999995</v>
      </c>
      <c r="AK651" s="57">
        <v>618.04441999999995</v>
      </c>
      <c r="AL651" s="57">
        <v>618.04441999999995</v>
      </c>
      <c r="AM651" s="57">
        <v>618.04441999999995</v>
      </c>
      <c r="AN651" s="57">
        <v>618.04441999999995</v>
      </c>
      <c r="AO651" s="57">
        <v>618.04441999999995</v>
      </c>
      <c r="AP651" s="57">
        <v>618.04441999999995</v>
      </c>
      <c r="AQ651" s="57">
        <v>618.04441999999995</v>
      </c>
      <c r="AR651" s="57">
        <v>618.04441999999995</v>
      </c>
      <c r="AS651" s="57">
        <v>618.04441999999995</v>
      </c>
      <c r="AT651" s="57">
        <v>618.04441999999995</v>
      </c>
    </row>
    <row r="652" spans="1:46" x14ac:dyDescent="0.25">
      <c r="A652" s="65">
        <v>2021</v>
      </c>
      <c r="B652" s="65">
        <v>12</v>
      </c>
      <c r="C652" s="75">
        <v>28</v>
      </c>
      <c r="D652" s="64">
        <v>3</v>
      </c>
      <c r="E652" s="5">
        <v>618.04441999999995</v>
      </c>
      <c r="F652" s="57">
        <v>618.04441999999995</v>
      </c>
      <c r="G652" s="57">
        <v>618.04441999999995</v>
      </c>
      <c r="H652" s="57">
        <v>618.04441999999995</v>
      </c>
      <c r="I652" s="57">
        <v>618.04441999999995</v>
      </c>
      <c r="J652" s="57">
        <v>618.04441999999995</v>
      </c>
      <c r="K652" s="57">
        <v>618.04441999999995</v>
      </c>
      <c r="L652" s="57">
        <v>618.04441999999995</v>
      </c>
      <c r="M652" s="57">
        <v>618.04441999999995</v>
      </c>
      <c r="N652" s="57">
        <v>618.04441999999995</v>
      </c>
      <c r="O652" s="57">
        <v>618.04441999999995</v>
      </c>
      <c r="P652" s="57">
        <v>618.04441999999995</v>
      </c>
      <c r="Q652" s="57">
        <v>618.04441999999995</v>
      </c>
      <c r="R652" s="57">
        <v>618.04441999999995</v>
      </c>
      <c r="S652" s="57">
        <v>618.04441999999995</v>
      </c>
      <c r="T652" s="57">
        <v>618.04441999999995</v>
      </c>
      <c r="U652" s="57">
        <v>618.04441999999995</v>
      </c>
      <c r="V652" s="57">
        <v>618.04441999999995</v>
      </c>
      <c r="W652" s="57">
        <v>618.04441999999995</v>
      </c>
      <c r="X652" s="57">
        <v>618.04441999999995</v>
      </c>
      <c r="Y652" s="57">
        <v>618.04441999999995</v>
      </c>
      <c r="Z652" s="57">
        <v>618.04441999999995</v>
      </c>
      <c r="AA652" s="57">
        <v>618.04441999999995</v>
      </c>
      <c r="AB652" s="57">
        <v>618.04441999999995</v>
      </c>
      <c r="AC652" s="57">
        <v>618.04441999999995</v>
      </c>
      <c r="AD652" s="57">
        <v>618.04441999999995</v>
      </c>
      <c r="AE652" s="57">
        <v>618.04441999999995</v>
      </c>
      <c r="AF652" s="57">
        <v>618.04441999999995</v>
      </c>
      <c r="AG652" s="57">
        <v>618.04441999999995</v>
      </c>
      <c r="AH652" s="57">
        <v>618.04441999999995</v>
      </c>
      <c r="AI652" s="57">
        <v>618.04441999999995</v>
      </c>
      <c r="AJ652" s="57">
        <v>618.04441999999995</v>
      </c>
      <c r="AK652" s="57">
        <v>618.04441999999995</v>
      </c>
      <c r="AL652" s="57">
        <v>618.04441999999995</v>
      </c>
      <c r="AM652" s="57">
        <v>618.04441999999995</v>
      </c>
      <c r="AN652" s="57">
        <v>618.04441999999995</v>
      </c>
      <c r="AO652" s="57">
        <v>618.04441999999995</v>
      </c>
      <c r="AP652" s="57">
        <v>618.04441999999995</v>
      </c>
      <c r="AQ652" s="57">
        <v>618.04441999999995</v>
      </c>
      <c r="AR652" s="57">
        <v>618.04441999999995</v>
      </c>
      <c r="AS652" s="57">
        <v>618.04441999999995</v>
      </c>
      <c r="AT652" s="57">
        <v>618.04441999999995</v>
      </c>
    </row>
    <row r="653" spans="1:46" x14ac:dyDescent="0.25">
      <c r="A653" s="65">
        <v>2021</v>
      </c>
      <c r="B653" s="65">
        <v>12</v>
      </c>
      <c r="C653" s="75">
        <v>28</v>
      </c>
      <c r="D653" s="64">
        <v>4</v>
      </c>
      <c r="E653" s="5">
        <v>618.04441999999995</v>
      </c>
      <c r="F653" s="57">
        <v>618.04441999999995</v>
      </c>
      <c r="G653" s="57">
        <v>618.04441999999995</v>
      </c>
      <c r="H653" s="57">
        <v>618.04441999999995</v>
      </c>
      <c r="I653" s="57">
        <v>618.04441999999995</v>
      </c>
      <c r="J653" s="57">
        <v>618.04441999999995</v>
      </c>
      <c r="K653" s="57">
        <v>618.04441999999995</v>
      </c>
      <c r="L653" s="57">
        <v>618.04441999999995</v>
      </c>
      <c r="M653" s="57">
        <v>618.04441999999995</v>
      </c>
      <c r="N653" s="57">
        <v>618.04441999999995</v>
      </c>
      <c r="O653" s="57">
        <v>618.04441999999995</v>
      </c>
      <c r="P653" s="57">
        <v>618.04441999999995</v>
      </c>
      <c r="Q653" s="57">
        <v>618.04441999999995</v>
      </c>
      <c r="R653" s="57">
        <v>618.04441999999995</v>
      </c>
      <c r="S653" s="57">
        <v>618.04441999999995</v>
      </c>
      <c r="T653" s="57">
        <v>618.04441999999995</v>
      </c>
      <c r="U653" s="57">
        <v>618.04441999999995</v>
      </c>
      <c r="V653" s="57">
        <v>618.04441999999995</v>
      </c>
      <c r="W653" s="57">
        <v>618.04441999999995</v>
      </c>
      <c r="X653" s="57">
        <v>618.04441999999995</v>
      </c>
      <c r="Y653" s="57">
        <v>618.04441999999995</v>
      </c>
      <c r="Z653" s="57">
        <v>618.04441999999995</v>
      </c>
      <c r="AA653" s="57">
        <v>618.04441999999995</v>
      </c>
      <c r="AB653" s="57">
        <v>618.04441999999995</v>
      </c>
      <c r="AC653" s="57">
        <v>618.04441999999995</v>
      </c>
      <c r="AD653" s="57">
        <v>618.04441999999995</v>
      </c>
      <c r="AE653" s="57">
        <v>618.04441999999995</v>
      </c>
      <c r="AF653" s="57">
        <v>618.04441999999995</v>
      </c>
      <c r="AG653" s="57">
        <v>618.04441999999995</v>
      </c>
      <c r="AH653" s="57">
        <v>618.04441999999995</v>
      </c>
      <c r="AI653" s="57">
        <v>618.04441999999995</v>
      </c>
      <c r="AJ653" s="57">
        <v>618.04441999999995</v>
      </c>
      <c r="AK653" s="57">
        <v>618.04441999999995</v>
      </c>
      <c r="AL653" s="57">
        <v>618.04441999999995</v>
      </c>
      <c r="AM653" s="57">
        <v>618.04441999999995</v>
      </c>
      <c r="AN653" s="57">
        <v>618.04441999999995</v>
      </c>
      <c r="AO653" s="57">
        <v>618.04441999999995</v>
      </c>
      <c r="AP653" s="57">
        <v>618.04441999999995</v>
      </c>
      <c r="AQ653" s="57">
        <v>618.04441999999995</v>
      </c>
      <c r="AR653" s="57">
        <v>618.04441999999995</v>
      </c>
      <c r="AS653" s="57">
        <v>618.04441999999995</v>
      </c>
      <c r="AT653" s="57">
        <v>618.04441999999995</v>
      </c>
    </row>
    <row r="654" spans="1:46" x14ac:dyDescent="0.25">
      <c r="A654" s="65">
        <v>2021</v>
      </c>
      <c r="B654" s="65">
        <v>12</v>
      </c>
      <c r="C654" s="75">
        <v>28</v>
      </c>
      <c r="D654" s="64">
        <v>5</v>
      </c>
      <c r="E654" s="5">
        <v>618.04441999999995</v>
      </c>
      <c r="F654" s="57">
        <v>618.04441999999995</v>
      </c>
      <c r="G654" s="57">
        <v>618.04441999999995</v>
      </c>
      <c r="H654" s="57">
        <v>618.04441999999995</v>
      </c>
      <c r="I654" s="57">
        <v>618.04441999999995</v>
      </c>
      <c r="J654" s="57">
        <v>618.04441999999995</v>
      </c>
      <c r="K654" s="57">
        <v>618.04441999999995</v>
      </c>
      <c r="L654" s="57">
        <v>618.04441999999995</v>
      </c>
      <c r="M654" s="57">
        <v>618.04441999999995</v>
      </c>
      <c r="N654" s="57">
        <v>618.04441999999995</v>
      </c>
      <c r="O654" s="57">
        <v>618.04441999999995</v>
      </c>
      <c r="P654" s="57">
        <v>618.04441999999995</v>
      </c>
      <c r="Q654" s="57">
        <v>618.04441999999995</v>
      </c>
      <c r="R654" s="57">
        <v>618.04441999999995</v>
      </c>
      <c r="S654" s="57">
        <v>618.04441999999995</v>
      </c>
      <c r="T654" s="57">
        <v>618.04441999999995</v>
      </c>
      <c r="U654" s="57">
        <v>618.04441999999995</v>
      </c>
      <c r="V654" s="57">
        <v>618.04441999999995</v>
      </c>
      <c r="W654" s="57">
        <v>618.04441999999995</v>
      </c>
      <c r="X654" s="57">
        <v>618.04441999999995</v>
      </c>
      <c r="Y654" s="57">
        <v>618.04441999999995</v>
      </c>
      <c r="Z654" s="57">
        <v>618.04441999999995</v>
      </c>
      <c r="AA654" s="57">
        <v>618.04441999999995</v>
      </c>
      <c r="AB654" s="57">
        <v>618.04441999999995</v>
      </c>
      <c r="AC654" s="57">
        <v>618.04441999999995</v>
      </c>
      <c r="AD654" s="57">
        <v>618.04441999999995</v>
      </c>
      <c r="AE654" s="57">
        <v>618.04441999999995</v>
      </c>
      <c r="AF654" s="57">
        <v>618.04441999999995</v>
      </c>
      <c r="AG654" s="57">
        <v>618.04441999999995</v>
      </c>
      <c r="AH654" s="57">
        <v>618.04441999999995</v>
      </c>
      <c r="AI654" s="57">
        <v>618.04441999999995</v>
      </c>
      <c r="AJ654" s="57">
        <v>618.04441999999995</v>
      </c>
      <c r="AK654" s="57">
        <v>618.04441999999995</v>
      </c>
      <c r="AL654" s="57">
        <v>618.04441999999995</v>
      </c>
      <c r="AM654" s="57">
        <v>618.04441999999995</v>
      </c>
      <c r="AN654" s="57">
        <v>618.04441999999995</v>
      </c>
      <c r="AO654" s="57">
        <v>618.04441999999995</v>
      </c>
      <c r="AP654" s="57">
        <v>618.04441999999995</v>
      </c>
      <c r="AQ654" s="57">
        <v>618.04441999999995</v>
      </c>
      <c r="AR654" s="57">
        <v>618.04441999999995</v>
      </c>
      <c r="AS654" s="57">
        <v>618.04441999999995</v>
      </c>
      <c r="AT654" s="57">
        <v>618.04441999999995</v>
      </c>
    </row>
    <row r="655" spans="1:46" x14ac:dyDescent="0.25">
      <c r="A655" s="65">
        <v>2021</v>
      </c>
      <c r="B655" s="65">
        <v>12</v>
      </c>
      <c r="C655" s="75">
        <v>28</v>
      </c>
      <c r="D655" s="64">
        <v>6</v>
      </c>
      <c r="E655" s="5">
        <v>618.04441999999995</v>
      </c>
      <c r="F655" s="57">
        <v>618.04441999999995</v>
      </c>
      <c r="G655" s="57">
        <v>618.04441999999995</v>
      </c>
      <c r="H655" s="57">
        <v>618.04441999999995</v>
      </c>
      <c r="I655" s="57">
        <v>618.04441999999995</v>
      </c>
      <c r="J655" s="57">
        <v>618.04441999999995</v>
      </c>
      <c r="K655" s="57">
        <v>618.04441999999995</v>
      </c>
      <c r="L655" s="57">
        <v>618.04441999999995</v>
      </c>
      <c r="M655" s="57">
        <v>618.04441999999995</v>
      </c>
      <c r="N655" s="57">
        <v>618.04441999999995</v>
      </c>
      <c r="O655" s="57">
        <v>618.04441999999995</v>
      </c>
      <c r="P655" s="57">
        <v>618.04441999999995</v>
      </c>
      <c r="Q655" s="57">
        <v>618.04441999999995</v>
      </c>
      <c r="R655" s="57">
        <v>618.04441999999995</v>
      </c>
      <c r="S655" s="57">
        <v>618.04441999999995</v>
      </c>
      <c r="T655" s="57">
        <v>618.04441999999995</v>
      </c>
      <c r="U655" s="57">
        <v>618.04441999999995</v>
      </c>
      <c r="V655" s="57">
        <v>618.04441999999995</v>
      </c>
      <c r="W655" s="57">
        <v>618.04441999999995</v>
      </c>
      <c r="X655" s="57">
        <v>618.04441999999995</v>
      </c>
      <c r="Y655" s="57">
        <v>618.04441999999995</v>
      </c>
      <c r="Z655" s="57">
        <v>618.04441999999995</v>
      </c>
      <c r="AA655" s="57">
        <v>618.04441999999995</v>
      </c>
      <c r="AB655" s="57">
        <v>618.04441999999995</v>
      </c>
      <c r="AC655" s="57">
        <v>618.04441999999995</v>
      </c>
      <c r="AD655" s="57">
        <v>618.04441999999995</v>
      </c>
      <c r="AE655" s="57">
        <v>618.04441999999995</v>
      </c>
      <c r="AF655" s="57">
        <v>618.04441999999995</v>
      </c>
      <c r="AG655" s="57">
        <v>618.04441999999995</v>
      </c>
      <c r="AH655" s="57">
        <v>618.04441999999995</v>
      </c>
      <c r="AI655" s="57">
        <v>618.04441999999995</v>
      </c>
      <c r="AJ655" s="57">
        <v>618.04441999999995</v>
      </c>
      <c r="AK655" s="57">
        <v>618.04441999999995</v>
      </c>
      <c r="AL655" s="57">
        <v>618.04441999999995</v>
      </c>
      <c r="AM655" s="57">
        <v>618.04441999999995</v>
      </c>
      <c r="AN655" s="57">
        <v>618.04441999999995</v>
      </c>
      <c r="AO655" s="57">
        <v>618.04441999999995</v>
      </c>
      <c r="AP655" s="57">
        <v>618.04441999999995</v>
      </c>
      <c r="AQ655" s="57">
        <v>618.04441999999995</v>
      </c>
      <c r="AR655" s="57">
        <v>618.04441999999995</v>
      </c>
      <c r="AS655" s="57">
        <v>618.04441999999995</v>
      </c>
      <c r="AT655" s="57">
        <v>618.04441999999995</v>
      </c>
    </row>
    <row r="656" spans="1:46" x14ac:dyDescent="0.25">
      <c r="A656" s="65">
        <v>2021</v>
      </c>
      <c r="B656" s="65">
        <v>12</v>
      </c>
      <c r="C656" s="75">
        <v>28</v>
      </c>
      <c r="D656" s="64">
        <v>7</v>
      </c>
      <c r="E656" s="5">
        <v>618.04441999999995</v>
      </c>
      <c r="F656" s="57">
        <v>618.04441999999995</v>
      </c>
      <c r="G656" s="57">
        <v>618.04441999999995</v>
      </c>
      <c r="H656" s="57">
        <v>618.04441999999995</v>
      </c>
      <c r="I656" s="57">
        <v>618.04441999999995</v>
      </c>
      <c r="J656" s="57">
        <v>618.04441999999995</v>
      </c>
      <c r="K656" s="57">
        <v>618.04441999999995</v>
      </c>
      <c r="L656" s="57">
        <v>618.04441999999995</v>
      </c>
      <c r="M656" s="57">
        <v>618.04441999999995</v>
      </c>
      <c r="N656" s="57">
        <v>618.04441999999995</v>
      </c>
      <c r="O656" s="57">
        <v>618.04441999999995</v>
      </c>
      <c r="P656" s="57">
        <v>618.04441999999995</v>
      </c>
      <c r="Q656" s="57">
        <v>618.04441999999995</v>
      </c>
      <c r="R656" s="57">
        <v>618.04441999999995</v>
      </c>
      <c r="S656" s="57">
        <v>618.04441999999995</v>
      </c>
      <c r="T656" s="57">
        <v>618.04441999999995</v>
      </c>
      <c r="U656" s="57">
        <v>618.04441999999995</v>
      </c>
      <c r="V656" s="57">
        <v>618.04441999999995</v>
      </c>
      <c r="W656" s="57">
        <v>618.04441999999995</v>
      </c>
      <c r="X656" s="57">
        <v>618.04441999999995</v>
      </c>
      <c r="Y656" s="57">
        <v>618.04441999999995</v>
      </c>
      <c r="Z656" s="57">
        <v>618.04441999999995</v>
      </c>
      <c r="AA656" s="57">
        <v>618.04441999999995</v>
      </c>
      <c r="AB656" s="57">
        <v>618.04441999999995</v>
      </c>
      <c r="AC656" s="57">
        <v>618.04441999999995</v>
      </c>
      <c r="AD656" s="57">
        <v>618.04441999999995</v>
      </c>
      <c r="AE656" s="57">
        <v>618.04441999999995</v>
      </c>
      <c r="AF656" s="57">
        <v>618.04441999999995</v>
      </c>
      <c r="AG656" s="57">
        <v>618.04441999999995</v>
      </c>
      <c r="AH656" s="57">
        <v>618.04441999999995</v>
      </c>
      <c r="AI656" s="57">
        <v>618.04441999999995</v>
      </c>
      <c r="AJ656" s="57">
        <v>618.04441999999995</v>
      </c>
      <c r="AK656" s="57">
        <v>618.04441999999995</v>
      </c>
      <c r="AL656" s="57">
        <v>618.04441999999995</v>
      </c>
      <c r="AM656" s="57">
        <v>618.04441999999995</v>
      </c>
      <c r="AN656" s="57">
        <v>618.04441999999995</v>
      </c>
      <c r="AO656" s="57">
        <v>618.04441999999995</v>
      </c>
      <c r="AP656" s="57">
        <v>618.04441999999995</v>
      </c>
      <c r="AQ656" s="57">
        <v>618.04441999999995</v>
      </c>
      <c r="AR656" s="57">
        <v>618.04441999999995</v>
      </c>
      <c r="AS656" s="57">
        <v>618.04441999999995</v>
      </c>
      <c r="AT656" s="57">
        <v>618.04441999999995</v>
      </c>
    </row>
    <row r="657" spans="1:46" x14ac:dyDescent="0.25">
      <c r="A657" s="65">
        <v>2021</v>
      </c>
      <c r="B657" s="65">
        <v>12</v>
      </c>
      <c r="C657" s="75">
        <v>28</v>
      </c>
      <c r="D657" s="64">
        <v>8</v>
      </c>
      <c r="E657" s="5">
        <v>618.04441999999995</v>
      </c>
      <c r="F657" s="57">
        <v>618.04441999999995</v>
      </c>
      <c r="G657" s="57">
        <v>618.04441999999995</v>
      </c>
      <c r="H657" s="57">
        <v>618.04441999999995</v>
      </c>
      <c r="I657" s="57">
        <v>618.04441999999995</v>
      </c>
      <c r="J657" s="57">
        <v>618.04441999999995</v>
      </c>
      <c r="K657" s="57">
        <v>618.04441999999995</v>
      </c>
      <c r="L657" s="57">
        <v>618.04441999999995</v>
      </c>
      <c r="M657" s="57">
        <v>618.04441999999995</v>
      </c>
      <c r="N657" s="57">
        <v>618.04441999999995</v>
      </c>
      <c r="O657" s="57">
        <v>618.04441999999995</v>
      </c>
      <c r="P657" s="57">
        <v>618.04441999999995</v>
      </c>
      <c r="Q657" s="57">
        <v>618.04441999999995</v>
      </c>
      <c r="R657" s="57">
        <v>618.04441999999995</v>
      </c>
      <c r="S657" s="57">
        <v>618.04441999999995</v>
      </c>
      <c r="T657" s="57">
        <v>618.04441999999995</v>
      </c>
      <c r="U657" s="57">
        <v>618.04441999999995</v>
      </c>
      <c r="V657" s="57">
        <v>618.04441999999995</v>
      </c>
      <c r="W657" s="57">
        <v>618.04441999999995</v>
      </c>
      <c r="X657" s="57">
        <v>618.04441999999995</v>
      </c>
      <c r="Y657" s="57">
        <v>618.04441999999995</v>
      </c>
      <c r="Z657" s="57">
        <v>618.04441999999995</v>
      </c>
      <c r="AA657" s="57">
        <v>618.04441999999995</v>
      </c>
      <c r="AB657" s="57">
        <v>618.04441999999995</v>
      </c>
      <c r="AC657" s="57">
        <v>618.04441999999995</v>
      </c>
      <c r="AD657" s="57">
        <v>618.04441999999995</v>
      </c>
      <c r="AE657" s="57">
        <v>618.04441999999995</v>
      </c>
      <c r="AF657" s="57">
        <v>618.04441999999995</v>
      </c>
      <c r="AG657" s="57">
        <v>618.04441999999995</v>
      </c>
      <c r="AH657" s="57">
        <v>618.04441999999995</v>
      </c>
      <c r="AI657" s="57">
        <v>618.04441999999995</v>
      </c>
      <c r="AJ657" s="57">
        <v>618.04441999999995</v>
      </c>
      <c r="AK657" s="57">
        <v>618.04441999999995</v>
      </c>
      <c r="AL657" s="57">
        <v>618.04441999999995</v>
      </c>
      <c r="AM657" s="57">
        <v>618.04441999999995</v>
      </c>
      <c r="AN657" s="57">
        <v>618.04441999999995</v>
      </c>
      <c r="AO657" s="57">
        <v>618.04441999999995</v>
      </c>
      <c r="AP657" s="57">
        <v>618.04441999999995</v>
      </c>
      <c r="AQ657" s="57">
        <v>618.04441999999995</v>
      </c>
      <c r="AR657" s="57">
        <v>618.04441999999995</v>
      </c>
      <c r="AS657" s="57">
        <v>618.04441999999995</v>
      </c>
      <c r="AT657" s="57">
        <v>618.04441999999995</v>
      </c>
    </row>
    <row r="658" spans="1:46" x14ac:dyDescent="0.25">
      <c r="A658" s="65">
        <v>2021</v>
      </c>
      <c r="B658" s="65">
        <v>12</v>
      </c>
      <c r="C658" s="75">
        <v>28</v>
      </c>
      <c r="D658" s="64">
        <v>9</v>
      </c>
      <c r="E658" s="5">
        <v>618.04441999999995</v>
      </c>
      <c r="F658" s="57">
        <v>618.04441999999995</v>
      </c>
      <c r="G658" s="57">
        <v>618.04441999999995</v>
      </c>
      <c r="H658" s="57">
        <v>618.04441999999995</v>
      </c>
      <c r="I658" s="57">
        <v>618.04441999999995</v>
      </c>
      <c r="J658" s="57">
        <v>618.04441999999995</v>
      </c>
      <c r="K658" s="57">
        <v>618.04441999999995</v>
      </c>
      <c r="L658" s="57">
        <v>618.04441999999995</v>
      </c>
      <c r="M658" s="57">
        <v>618.04441999999995</v>
      </c>
      <c r="N658" s="57">
        <v>618.04441999999995</v>
      </c>
      <c r="O658" s="57">
        <v>618.04441999999995</v>
      </c>
      <c r="P658" s="57">
        <v>618.04441999999995</v>
      </c>
      <c r="Q658" s="57">
        <v>618.04441999999995</v>
      </c>
      <c r="R658" s="57">
        <v>618.04441999999995</v>
      </c>
      <c r="S658" s="57">
        <v>618.04441999999995</v>
      </c>
      <c r="T658" s="57">
        <v>618.04441999999995</v>
      </c>
      <c r="U658" s="57">
        <v>618.04441999999995</v>
      </c>
      <c r="V658" s="57">
        <v>618.04441999999995</v>
      </c>
      <c r="W658" s="57">
        <v>618.04441999999995</v>
      </c>
      <c r="X658" s="57">
        <v>618.04441999999995</v>
      </c>
      <c r="Y658" s="57">
        <v>618.04441999999995</v>
      </c>
      <c r="Z658" s="57">
        <v>618.04441999999995</v>
      </c>
      <c r="AA658" s="57">
        <v>618.04441999999995</v>
      </c>
      <c r="AB658" s="57">
        <v>618.04441999999995</v>
      </c>
      <c r="AC658" s="57">
        <v>618.04441999999995</v>
      </c>
      <c r="AD658" s="57">
        <v>618.04441999999995</v>
      </c>
      <c r="AE658" s="57">
        <v>618.04441999999995</v>
      </c>
      <c r="AF658" s="57">
        <v>618.04441999999995</v>
      </c>
      <c r="AG658" s="57">
        <v>618.04441999999995</v>
      </c>
      <c r="AH658" s="57">
        <v>618.04441999999995</v>
      </c>
      <c r="AI658" s="57">
        <v>618.04441999999995</v>
      </c>
      <c r="AJ658" s="57">
        <v>618.04441999999995</v>
      </c>
      <c r="AK658" s="57">
        <v>618.04441999999995</v>
      </c>
      <c r="AL658" s="57">
        <v>618.04441999999995</v>
      </c>
      <c r="AM658" s="57">
        <v>618.04441999999995</v>
      </c>
      <c r="AN658" s="57">
        <v>618.04441999999995</v>
      </c>
      <c r="AO658" s="57">
        <v>618.04441999999995</v>
      </c>
      <c r="AP658" s="57">
        <v>618.04441999999995</v>
      </c>
      <c r="AQ658" s="57">
        <v>618.04441999999995</v>
      </c>
      <c r="AR658" s="57">
        <v>618.04441999999995</v>
      </c>
      <c r="AS658" s="57">
        <v>618.04441999999995</v>
      </c>
      <c r="AT658" s="57">
        <v>618.04441999999995</v>
      </c>
    </row>
    <row r="659" spans="1:46" x14ac:dyDescent="0.25">
      <c r="A659" s="65">
        <v>2021</v>
      </c>
      <c r="B659" s="65">
        <v>12</v>
      </c>
      <c r="C659" s="75">
        <v>28</v>
      </c>
      <c r="D659" s="64">
        <v>10</v>
      </c>
      <c r="E659" s="5">
        <v>618.04441999999995</v>
      </c>
      <c r="F659" s="57">
        <v>618.04441999999995</v>
      </c>
      <c r="G659" s="57">
        <v>618.04441999999995</v>
      </c>
      <c r="H659" s="57">
        <v>618.04441999999995</v>
      </c>
      <c r="I659" s="57">
        <v>618.04441999999995</v>
      </c>
      <c r="J659" s="57">
        <v>618.04441999999995</v>
      </c>
      <c r="K659" s="57">
        <v>618.04441999999995</v>
      </c>
      <c r="L659" s="57">
        <v>618.04441999999995</v>
      </c>
      <c r="M659" s="57">
        <v>618.04441999999995</v>
      </c>
      <c r="N659" s="57">
        <v>618.04441999999995</v>
      </c>
      <c r="O659" s="57">
        <v>618.04441999999995</v>
      </c>
      <c r="P659" s="57">
        <v>618.04441999999995</v>
      </c>
      <c r="Q659" s="57">
        <v>618.04441999999995</v>
      </c>
      <c r="R659" s="57">
        <v>618.04441999999995</v>
      </c>
      <c r="S659" s="57">
        <v>618.04441999999995</v>
      </c>
      <c r="T659" s="57">
        <v>618.04441999999995</v>
      </c>
      <c r="U659" s="57">
        <v>618.04441999999995</v>
      </c>
      <c r="V659" s="57">
        <v>618.04441999999995</v>
      </c>
      <c r="W659" s="57">
        <v>618.04441999999995</v>
      </c>
      <c r="X659" s="57">
        <v>618.04441999999995</v>
      </c>
      <c r="Y659" s="57">
        <v>618.04441999999995</v>
      </c>
      <c r="Z659" s="57">
        <v>618.04441999999995</v>
      </c>
      <c r="AA659" s="57">
        <v>618.04441999999995</v>
      </c>
      <c r="AB659" s="57">
        <v>618.04441999999995</v>
      </c>
      <c r="AC659" s="57">
        <v>618.04441999999995</v>
      </c>
      <c r="AD659" s="57">
        <v>618.04441999999995</v>
      </c>
      <c r="AE659" s="57">
        <v>618.04441999999995</v>
      </c>
      <c r="AF659" s="57">
        <v>618.04441999999995</v>
      </c>
      <c r="AG659" s="57">
        <v>618.04441999999995</v>
      </c>
      <c r="AH659" s="57">
        <v>618.04441999999995</v>
      </c>
      <c r="AI659" s="57">
        <v>618.04441999999995</v>
      </c>
      <c r="AJ659" s="57">
        <v>618.04441999999995</v>
      </c>
      <c r="AK659" s="57">
        <v>618.04441999999995</v>
      </c>
      <c r="AL659" s="57">
        <v>618.04441999999995</v>
      </c>
      <c r="AM659" s="57">
        <v>618.04441999999995</v>
      </c>
      <c r="AN659" s="57">
        <v>618.04441999999995</v>
      </c>
      <c r="AO659" s="57">
        <v>618.04441999999995</v>
      </c>
      <c r="AP659" s="57">
        <v>618.04441999999995</v>
      </c>
      <c r="AQ659" s="57">
        <v>618.04441999999995</v>
      </c>
      <c r="AR659" s="57">
        <v>618.04441999999995</v>
      </c>
      <c r="AS659" s="57">
        <v>618.04441999999995</v>
      </c>
      <c r="AT659" s="57">
        <v>618.04441999999995</v>
      </c>
    </row>
    <row r="660" spans="1:46" x14ac:dyDescent="0.25">
      <c r="A660" s="65">
        <v>2021</v>
      </c>
      <c r="B660" s="65">
        <v>12</v>
      </c>
      <c r="C660" s="75">
        <v>28</v>
      </c>
      <c r="D660" s="64">
        <v>11</v>
      </c>
      <c r="E660" s="5">
        <v>618.04441999999995</v>
      </c>
      <c r="F660" s="57">
        <v>618.04441999999995</v>
      </c>
      <c r="G660" s="57">
        <v>618.04441999999995</v>
      </c>
      <c r="H660" s="57">
        <v>618.04441999999995</v>
      </c>
      <c r="I660" s="57">
        <v>618.04441999999995</v>
      </c>
      <c r="J660" s="57">
        <v>618.04441999999995</v>
      </c>
      <c r="K660" s="57">
        <v>618.04441999999995</v>
      </c>
      <c r="L660" s="57">
        <v>618.04441999999995</v>
      </c>
      <c r="M660" s="57">
        <v>618.04441999999995</v>
      </c>
      <c r="N660" s="57">
        <v>618.04441999999995</v>
      </c>
      <c r="O660" s="57">
        <v>618.04441999999995</v>
      </c>
      <c r="P660" s="57">
        <v>618.04441999999995</v>
      </c>
      <c r="Q660" s="57">
        <v>618.04441999999995</v>
      </c>
      <c r="R660" s="57">
        <v>618.04441999999995</v>
      </c>
      <c r="S660" s="57">
        <v>618.04441999999995</v>
      </c>
      <c r="T660" s="57">
        <v>618.04441999999995</v>
      </c>
      <c r="U660" s="57">
        <v>618.04441999999995</v>
      </c>
      <c r="V660" s="57">
        <v>618.04441999999995</v>
      </c>
      <c r="W660" s="57">
        <v>618.04441999999995</v>
      </c>
      <c r="X660" s="57">
        <v>618.04441999999995</v>
      </c>
      <c r="Y660" s="57">
        <v>618.04441999999995</v>
      </c>
      <c r="Z660" s="57">
        <v>618.04441999999995</v>
      </c>
      <c r="AA660" s="57">
        <v>618.04441999999995</v>
      </c>
      <c r="AB660" s="57">
        <v>618.04441999999995</v>
      </c>
      <c r="AC660" s="57">
        <v>618.04441999999995</v>
      </c>
      <c r="AD660" s="57">
        <v>618.04441999999995</v>
      </c>
      <c r="AE660" s="57">
        <v>618.04441999999995</v>
      </c>
      <c r="AF660" s="57">
        <v>618.04441999999995</v>
      </c>
      <c r="AG660" s="57">
        <v>618.04441999999995</v>
      </c>
      <c r="AH660" s="57">
        <v>618.04441999999995</v>
      </c>
      <c r="AI660" s="57">
        <v>618.04441999999995</v>
      </c>
      <c r="AJ660" s="57">
        <v>618.04441999999995</v>
      </c>
      <c r="AK660" s="57">
        <v>618.04441999999995</v>
      </c>
      <c r="AL660" s="57">
        <v>618.04441999999995</v>
      </c>
      <c r="AM660" s="57">
        <v>618.04441999999995</v>
      </c>
      <c r="AN660" s="57">
        <v>618.04441999999995</v>
      </c>
      <c r="AO660" s="57">
        <v>618.04441999999995</v>
      </c>
      <c r="AP660" s="57">
        <v>618.04441999999995</v>
      </c>
      <c r="AQ660" s="57">
        <v>618.04441999999995</v>
      </c>
      <c r="AR660" s="57">
        <v>618.04441999999995</v>
      </c>
      <c r="AS660" s="57">
        <v>618.04441999999995</v>
      </c>
      <c r="AT660" s="57">
        <v>618.04441999999995</v>
      </c>
    </row>
    <row r="661" spans="1:46" x14ac:dyDescent="0.25">
      <c r="A661" s="65">
        <v>2021</v>
      </c>
      <c r="B661" s="65">
        <v>12</v>
      </c>
      <c r="C661" s="75">
        <v>28</v>
      </c>
      <c r="D661" s="64">
        <v>12</v>
      </c>
      <c r="E661" s="5">
        <v>618.04441999999995</v>
      </c>
      <c r="F661" s="57">
        <v>618.04441999999995</v>
      </c>
      <c r="G661" s="57">
        <v>618.04441999999995</v>
      </c>
      <c r="H661" s="57">
        <v>618.04441999999995</v>
      </c>
      <c r="I661" s="57">
        <v>618.04441999999995</v>
      </c>
      <c r="J661" s="57">
        <v>618.04441999999995</v>
      </c>
      <c r="K661" s="57">
        <v>618.04441999999995</v>
      </c>
      <c r="L661" s="57">
        <v>618.04441999999995</v>
      </c>
      <c r="M661" s="57">
        <v>618.04441999999995</v>
      </c>
      <c r="N661" s="57">
        <v>618.04441999999995</v>
      </c>
      <c r="O661" s="57">
        <v>618.04441999999995</v>
      </c>
      <c r="P661" s="57">
        <v>618.04441999999995</v>
      </c>
      <c r="Q661" s="57">
        <v>618.04441999999995</v>
      </c>
      <c r="R661" s="57">
        <v>618.04441999999995</v>
      </c>
      <c r="S661" s="57">
        <v>618.04441999999995</v>
      </c>
      <c r="T661" s="57">
        <v>618.04441999999995</v>
      </c>
      <c r="U661" s="57">
        <v>618.04441999999995</v>
      </c>
      <c r="V661" s="57">
        <v>618.04441999999995</v>
      </c>
      <c r="W661" s="57">
        <v>618.04441999999995</v>
      </c>
      <c r="X661" s="57">
        <v>618.04441999999995</v>
      </c>
      <c r="Y661" s="57">
        <v>618.04441999999995</v>
      </c>
      <c r="Z661" s="57">
        <v>618.04441999999995</v>
      </c>
      <c r="AA661" s="57">
        <v>618.04441999999995</v>
      </c>
      <c r="AB661" s="57">
        <v>618.04441999999995</v>
      </c>
      <c r="AC661" s="57">
        <v>618.04441999999995</v>
      </c>
      <c r="AD661" s="57">
        <v>618.04441999999995</v>
      </c>
      <c r="AE661" s="57">
        <v>618.04441999999995</v>
      </c>
      <c r="AF661" s="57">
        <v>618.04441999999995</v>
      </c>
      <c r="AG661" s="57">
        <v>618.04441999999995</v>
      </c>
      <c r="AH661" s="57">
        <v>618.04441999999995</v>
      </c>
      <c r="AI661" s="57">
        <v>618.04441999999995</v>
      </c>
      <c r="AJ661" s="57">
        <v>618.04441999999995</v>
      </c>
      <c r="AK661" s="57">
        <v>618.04441999999995</v>
      </c>
      <c r="AL661" s="57">
        <v>618.04441999999995</v>
      </c>
      <c r="AM661" s="57">
        <v>618.04441999999995</v>
      </c>
      <c r="AN661" s="57">
        <v>618.04441999999995</v>
      </c>
      <c r="AO661" s="57">
        <v>618.04441999999995</v>
      </c>
      <c r="AP661" s="57">
        <v>618.04441999999995</v>
      </c>
      <c r="AQ661" s="57">
        <v>618.04441999999995</v>
      </c>
      <c r="AR661" s="57">
        <v>618.04441999999995</v>
      </c>
      <c r="AS661" s="57">
        <v>618.04441999999995</v>
      </c>
      <c r="AT661" s="57">
        <v>618.04441999999995</v>
      </c>
    </row>
    <row r="662" spans="1:46" x14ac:dyDescent="0.25">
      <c r="A662" s="65">
        <v>2021</v>
      </c>
      <c r="B662" s="65">
        <v>12</v>
      </c>
      <c r="C662" s="75">
        <v>28</v>
      </c>
      <c r="D662" s="64">
        <v>13</v>
      </c>
      <c r="E662" s="5">
        <v>618.04441999999995</v>
      </c>
      <c r="F662" s="57">
        <v>618.04441999999995</v>
      </c>
      <c r="G662" s="57">
        <v>618.04441999999995</v>
      </c>
      <c r="H662" s="57">
        <v>618.04441999999995</v>
      </c>
      <c r="I662" s="57">
        <v>618.04441999999995</v>
      </c>
      <c r="J662" s="57">
        <v>618.04441999999995</v>
      </c>
      <c r="K662" s="57">
        <v>618.04441999999995</v>
      </c>
      <c r="L662" s="57">
        <v>618.04441999999995</v>
      </c>
      <c r="M662" s="57">
        <v>618.04441999999995</v>
      </c>
      <c r="N662" s="57">
        <v>618.04441999999995</v>
      </c>
      <c r="O662" s="57">
        <v>618.04441999999995</v>
      </c>
      <c r="P662" s="57">
        <v>618.04441999999995</v>
      </c>
      <c r="Q662" s="57">
        <v>618.04441999999995</v>
      </c>
      <c r="R662" s="57">
        <v>618.04441999999995</v>
      </c>
      <c r="S662" s="57">
        <v>618.04441999999995</v>
      </c>
      <c r="T662" s="57">
        <v>618.04441999999995</v>
      </c>
      <c r="U662" s="57">
        <v>618.04441999999995</v>
      </c>
      <c r="V662" s="57">
        <v>618.04441999999995</v>
      </c>
      <c r="W662" s="57">
        <v>618.04441999999995</v>
      </c>
      <c r="X662" s="57">
        <v>618.04441999999995</v>
      </c>
      <c r="Y662" s="57">
        <v>618.04441999999995</v>
      </c>
      <c r="Z662" s="57">
        <v>618.04441999999995</v>
      </c>
      <c r="AA662" s="57">
        <v>618.04441999999995</v>
      </c>
      <c r="AB662" s="57">
        <v>618.04441999999995</v>
      </c>
      <c r="AC662" s="57">
        <v>618.04441999999995</v>
      </c>
      <c r="AD662" s="57">
        <v>618.04441999999995</v>
      </c>
      <c r="AE662" s="57">
        <v>618.04441999999995</v>
      </c>
      <c r="AF662" s="57">
        <v>618.04441999999995</v>
      </c>
      <c r="AG662" s="57">
        <v>618.04441999999995</v>
      </c>
      <c r="AH662" s="57">
        <v>618.04441999999995</v>
      </c>
      <c r="AI662" s="57">
        <v>618.04441999999995</v>
      </c>
      <c r="AJ662" s="57">
        <v>618.04441999999995</v>
      </c>
      <c r="AK662" s="57">
        <v>618.04441999999995</v>
      </c>
      <c r="AL662" s="57">
        <v>618.04441999999995</v>
      </c>
      <c r="AM662" s="57">
        <v>618.04441999999995</v>
      </c>
      <c r="AN662" s="57">
        <v>618.04441999999995</v>
      </c>
      <c r="AO662" s="57">
        <v>618.04441999999995</v>
      </c>
      <c r="AP662" s="57">
        <v>618.04441999999995</v>
      </c>
      <c r="AQ662" s="57">
        <v>618.04441999999995</v>
      </c>
      <c r="AR662" s="57">
        <v>618.04441999999995</v>
      </c>
      <c r="AS662" s="57">
        <v>618.04441999999995</v>
      </c>
      <c r="AT662" s="57">
        <v>618.04441999999995</v>
      </c>
    </row>
    <row r="663" spans="1:46" x14ac:dyDescent="0.25">
      <c r="A663" s="65">
        <v>2021</v>
      </c>
      <c r="B663" s="65">
        <v>12</v>
      </c>
      <c r="C663" s="75">
        <v>28</v>
      </c>
      <c r="D663" s="64">
        <v>14</v>
      </c>
      <c r="E663" s="5">
        <v>618.04441999999995</v>
      </c>
      <c r="F663" s="57">
        <v>618.04441999999995</v>
      </c>
      <c r="G663" s="57">
        <v>618.04441999999995</v>
      </c>
      <c r="H663" s="57">
        <v>618.04441999999995</v>
      </c>
      <c r="I663" s="57">
        <v>618.04441999999995</v>
      </c>
      <c r="J663" s="57">
        <v>618.04441999999995</v>
      </c>
      <c r="K663" s="57">
        <v>618.04441999999995</v>
      </c>
      <c r="L663" s="57">
        <v>618.04441999999995</v>
      </c>
      <c r="M663" s="57">
        <v>618.04441999999995</v>
      </c>
      <c r="N663" s="57">
        <v>618.04441999999995</v>
      </c>
      <c r="O663" s="57">
        <v>618.04441999999995</v>
      </c>
      <c r="P663" s="57">
        <v>618.04441999999995</v>
      </c>
      <c r="Q663" s="57">
        <v>618.04441999999995</v>
      </c>
      <c r="R663" s="57">
        <v>618.04441999999995</v>
      </c>
      <c r="S663" s="57">
        <v>618.04441999999995</v>
      </c>
      <c r="T663" s="57">
        <v>618.04441999999995</v>
      </c>
      <c r="U663" s="57">
        <v>618.04441999999995</v>
      </c>
      <c r="V663" s="57">
        <v>618.04441999999995</v>
      </c>
      <c r="W663" s="57">
        <v>618.04441999999995</v>
      </c>
      <c r="X663" s="57">
        <v>618.04441999999995</v>
      </c>
      <c r="Y663" s="57">
        <v>618.04441999999995</v>
      </c>
      <c r="Z663" s="57">
        <v>618.04441999999995</v>
      </c>
      <c r="AA663" s="57">
        <v>618.04441999999995</v>
      </c>
      <c r="AB663" s="57">
        <v>618.04441999999995</v>
      </c>
      <c r="AC663" s="57">
        <v>618.04441999999995</v>
      </c>
      <c r="AD663" s="57">
        <v>618.04441999999995</v>
      </c>
      <c r="AE663" s="57">
        <v>618.04441999999995</v>
      </c>
      <c r="AF663" s="57">
        <v>618.04441999999995</v>
      </c>
      <c r="AG663" s="57">
        <v>618.04441999999995</v>
      </c>
      <c r="AH663" s="57">
        <v>618.04441999999995</v>
      </c>
      <c r="AI663" s="57">
        <v>618.04441999999995</v>
      </c>
      <c r="AJ663" s="57">
        <v>618.04441999999995</v>
      </c>
      <c r="AK663" s="57">
        <v>618.04441999999995</v>
      </c>
      <c r="AL663" s="57">
        <v>618.04441999999995</v>
      </c>
      <c r="AM663" s="57">
        <v>618.04441999999995</v>
      </c>
      <c r="AN663" s="57">
        <v>618.04441999999995</v>
      </c>
      <c r="AO663" s="57">
        <v>618.04441999999995</v>
      </c>
      <c r="AP663" s="57">
        <v>618.04441999999995</v>
      </c>
      <c r="AQ663" s="57">
        <v>618.04441999999995</v>
      </c>
      <c r="AR663" s="57">
        <v>618.04441999999995</v>
      </c>
      <c r="AS663" s="57">
        <v>618.04441999999995</v>
      </c>
      <c r="AT663" s="57">
        <v>618.04441999999995</v>
      </c>
    </row>
    <row r="664" spans="1:46" x14ac:dyDescent="0.25">
      <c r="A664" s="65">
        <v>2021</v>
      </c>
      <c r="B664" s="65">
        <v>12</v>
      </c>
      <c r="C664" s="75">
        <v>28</v>
      </c>
      <c r="D664" s="64">
        <v>15</v>
      </c>
      <c r="E664" s="5">
        <v>618.04441999999995</v>
      </c>
      <c r="F664" s="57">
        <v>618.04441999999995</v>
      </c>
      <c r="G664" s="57">
        <v>618.04441999999995</v>
      </c>
      <c r="H664" s="57">
        <v>618.04441999999995</v>
      </c>
      <c r="I664" s="57">
        <v>618.04441999999995</v>
      </c>
      <c r="J664" s="57">
        <v>618.04441999999995</v>
      </c>
      <c r="K664" s="57">
        <v>618.04441999999995</v>
      </c>
      <c r="L664" s="57">
        <v>618.04441999999995</v>
      </c>
      <c r="M664" s="57">
        <v>618.04441999999995</v>
      </c>
      <c r="N664" s="57">
        <v>618.04441999999995</v>
      </c>
      <c r="O664" s="57">
        <v>618.04441999999995</v>
      </c>
      <c r="P664" s="57">
        <v>618.04441999999995</v>
      </c>
      <c r="Q664" s="57">
        <v>618.04441999999995</v>
      </c>
      <c r="R664" s="57">
        <v>618.04441999999995</v>
      </c>
      <c r="S664" s="57">
        <v>618.04441999999995</v>
      </c>
      <c r="T664" s="57">
        <v>618.04441999999995</v>
      </c>
      <c r="U664" s="57">
        <v>618.04441999999995</v>
      </c>
      <c r="V664" s="57">
        <v>618.04441999999995</v>
      </c>
      <c r="W664" s="57">
        <v>618.04441999999995</v>
      </c>
      <c r="X664" s="57">
        <v>618.04441999999995</v>
      </c>
      <c r="Y664" s="57">
        <v>618.04441999999995</v>
      </c>
      <c r="Z664" s="57">
        <v>618.04441999999995</v>
      </c>
      <c r="AA664" s="57">
        <v>618.04441999999995</v>
      </c>
      <c r="AB664" s="57">
        <v>618.04441999999995</v>
      </c>
      <c r="AC664" s="57">
        <v>618.04441999999995</v>
      </c>
      <c r="AD664" s="57">
        <v>618.04441999999995</v>
      </c>
      <c r="AE664" s="57">
        <v>618.04441999999995</v>
      </c>
      <c r="AF664" s="57">
        <v>618.04441999999995</v>
      </c>
      <c r="AG664" s="57">
        <v>618.04441999999995</v>
      </c>
      <c r="AH664" s="57">
        <v>618.04441999999995</v>
      </c>
      <c r="AI664" s="57">
        <v>618.04441999999995</v>
      </c>
      <c r="AJ664" s="57">
        <v>618.04441999999995</v>
      </c>
      <c r="AK664" s="57">
        <v>618.04441999999995</v>
      </c>
      <c r="AL664" s="57">
        <v>618.04441999999995</v>
      </c>
      <c r="AM664" s="57">
        <v>618.04441999999995</v>
      </c>
      <c r="AN664" s="57">
        <v>618.04441999999995</v>
      </c>
      <c r="AO664" s="57">
        <v>618.04441999999995</v>
      </c>
      <c r="AP664" s="57">
        <v>618.04441999999995</v>
      </c>
      <c r="AQ664" s="57">
        <v>618.04441999999995</v>
      </c>
      <c r="AR664" s="57">
        <v>618.04441999999995</v>
      </c>
      <c r="AS664" s="57">
        <v>618.04441999999995</v>
      </c>
      <c r="AT664" s="57">
        <v>618.04441999999995</v>
      </c>
    </row>
    <row r="665" spans="1:46" x14ac:dyDescent="0.25">
      <c r="A665" s="65">
        <v>2021</v>
      </c>
      <c r="B665" s="65">
        <v>12</v>
      </c>
      <c r="C665" s="75">
        <v>28</v>
      </c>
      <c r="D665" s="64">
        <v>16</v>
      </c>
      <c r="E665" s="5">
        <v>618.04441999999995</v>
      </c>
      <c r="F665" s="57">
        <v>618.04441999999995</v>
      </c>
      <c r="G665" s="57">
        <v>618.04441999999995</v>
      </c>
      <c r="H665" s="57">
        <v>618.04441999999995</v>
      </c>
      <c r="I665" s="57">
        <v>618.04441999999995</v>
      </c>
      <c r="J665" s="57">
        <v>618.04441999999995</v>
      </c>
      <c r="K665" s="57">
        <v>618.04441999999995</v>
      </c>
      <c r="L665" s="57">
        <v>618.04441999999995</v>
      </c>
      <c r="M665" s="57">
        <v>618.04441999999995</v>
      </c>
      <c r="N665" s="57">
        <v>618.04441999999995</v>
      </c>
      <c r="O665" s="57">
        <v>618.04441999999995</v>
      </c>
      <c r="P665" s="57">
        <v>618.04441999999995</v>
      </c>
      <c r="Q665" s="57">
        <v>618.04441999999995</v>
      </c>
      <c r="R665" s="57">
        <v>618.04441999999995</v>
      </c>
      <c r="S665" s="57">
        <v>618.04441999999995</v>
      </c>
      <c r="T665" s="57">
        <v>618.04441999999995</v>
      </c>
      <c r="U665" s="57">
        <v>618.04441999999995</v>
      </c>
      <c r="V665" s="57">
        <v>618.04441999999995</v>
      </c>
      <c r="W665" s="57">
        <v>618.04441999999995</v>
      </c>
      <c r="X665" s="57">
        <v>618.04441999999995</v>
      </c>
      <c r="Y665" s="57">
        <v>618.04441999999995</v>
      </c>
      <c r="Z665" s="57">
        <v>618.04441999999995</v>
      </c>
      <c r="AA665" s="57">
        <v>618.04441999999995</v>
      </c>
      <c r="AB665" s="57">
        <v>618.04441999999995</v>
      </c>
      <c r="AC665" s="57">
        <v>618.04441999999995</v>
      </c>
      <c r="AD665" s="57">
        <v>618.04441999999995</v>
      </c>
      <c r="AE665" s="57">
        <v>618.04441999999995</v>
      </c>
      <c r="AF665" s="57">
        <v>618.04441999999995</v>
      </c>
      <c r="AG665" s="57">
        <v>618.04441999999995</v>
      </c>
      <c r="AH665" s="57">
        <v>618.04441999999995</v>
      </c>
      <c r="AI665" s="57">
        <v>618.04441999999995</v>
      </c>
      <c r="AJ665" s="57">
        <v>618.04441999999995</v>
      </c>
      <c r="AK665" s="57">
        <v>618.04441999999995</v>
      </c>
      <c r="AL665" s="57">
        <v>618.04441999999995</v>
      </c>
      <c r="AM665" s="57">
        <v>618.04441999999995</v>
      </c>
      <c r="AN665" s="57">
        <v>618.04441999999995</v>
      </c>
      <c r="AO665" s="57">
        <v>618.04441999999995</v>
      </c>
      <c r="AP665" s="57">
        <v>618.04441999999995</v>
      </c>
      <c r="AQ665" s="57">
        <v>618.04441999999995</v>
      </c>
      <c r="AR665" s="57">
        <v>618.04441999999995</v>
      </c>
      <c r="AS665" s="57">
        <v>618.04441999999995</v>
      </c>
      <c r="AT665" s="57">
        <v>618.04441999999995</v>
      </c>
    </row>
    <row r="666" spans="1:46" x14ac:dyDescent="0.25">
      <c r="A666" s="65">
        <v>2021</v>
      </c>
      <c r="B666" s="65">
        <v>12</v>
      </c>
      <c r="C666" s="75">
        <v>28</v>
      </c>
      <c r="D666" s="64">
        <v>17</v>
      </c>
      <c r="E666" s="5">
        <v>618.04441999999995</v>
      </c>
      <c r="F666" s="57">
        <v>618.04441999999995</v>
      </c>
      <c r="G666" s="57">
        <v>618.04441999999995</v>
      </c>
      <c r="H666" s="57">
        <v>618.04441999999995</v>
      </c>
      <c r="I666" s="57">
        <v>618.04441999999995</v>
      </c>
      <c r="J666" s="57">
        <v>618.04441999999995</v>
      </c>
      <c r="K666" s="57">
        <v>618.04441999999995</v>
      </c>
      <c r="L666" s="57">
        <v>618.04441999999995</v>
      </c>
      <c r="M666" s="57">
        <v>618.04441999999995</v>
      </c>
      <c r="N666" s="57">
        <v>618.04441999999995</v>
      </c>
      <c r="O666" s="57">
        <v>618.04441999999995</v>
      </c>
      <c r="P666" s="57">
        <v>618.04441999999995</v>
      </c>
      <c r="Q666" s="57">
        <v>618.04441999999995</v>
      </c>
      <c r="R666" s="57">
        <v>618.04441999999995</v>
      </c>
      <c r="S666" s="57">
        <v>618.04441999999995</v>
      </c>
      <c r="T666" s="57">
        <v>618.04441999999995</v>
      </c>
      <c r="U666" s="57">
        <v>618.04441999999995</v>
      </c>
      <c r="V666" s="57">
        <v>618.04441999999995</v>
      </c>
      <c r="W666" s="57">
        <v>618.04441999999995</v>
      </c>
      <c r="X666" s="57">
        <v>618.04441999999995</v>
      </c>
      <c r="Y666" s="57">
        <v>618.04441999999995</v>
      </c>
      <c r="Z666" s="57">
        <v>618.04441999999995</v>
      </c>
      <c r="AA666" s="57">
        <v>618.04441999999995</v>
      </c>
      <c r="AB666" s="57">
        <v>618.04441999999995</v>
      </c>
      <c r="AC666" s="57">
        <v>618.04441999999995</v>
      </c>
      <c r="AD666" s="57">
        <v>618.04441999999995</v>
      </c>
      <c r="AE666" s="57">
        <v>618.04441999999995</v>
      </c>
      <c r="AF666" s="57">
        <v>618.04441999999995</v>
      </c>
      <c r="AG666" s="57">
        <v>618.04441999999995</v>
      </c>
      <c r="AH666" s="57">
        <v>618.04441999999995</v>
      </c>
      <c r="AI666" s="57">
        <v>618.04441999999995</v>
      </c>
      <c r="AJ666" s="57">
        <v>618.04441999999995</v>
      </c>
      <c r="AK666" s="57">
        <v>618.04441999999995</v>
      </c>
      <c r="AL666" s="57">
        <v>618.04441999999995</v>
      </c>
      <c r="AM666" s="57">
        <v>618.04441999999995</v>
      </c>
      <c r="AN666" s="57">
        <v>618.04441999999995</v>
      </c>
      <c r="AO666" s="57">
        <v>618.04441999999995</v>
      </c>
      <c r="AP666" s="57">
        <v>618.04441999999995</v>
      </c>
      <c r="AQ666" s="57">
        <v>618.04441999999995</v>
      </c>
      <c r="AR666" s="57">
        <v>618.04441999999995</v>
      </c>
      <c r="AS666" s="57">
        <v>618.04441999999995</v>
      </c>
      <c r="AT666" s="57">
        <v>618.04441999999995</v>
      </c>
    </row>
    <row r="667" spans="1:46" x14ac:dyDescent="0.25">
      <c r="A667" s="65">
        <v>2021</v>
      </c>
      <c r="B667" s="65">
        <v>12</v>
      </c>
      <c r="C667" s="75">
        <v>28</v>
      </c>
      <c r="D667" s="64">
        <v>18</v>
      </c>
      <c r="E667" s="5">
        <v>618.04441999999995</v>
      </c>
      <c r="F667" s="57">
        <v>618.04441999999995</v>
      </c>
      <c r="G667" s="57">
        <v>618.04441999999995</v>
      </c>
      <c r="H667" s="57">
        <v>618.04441999999995</v>
      </c>
      <c r="I667" s="57">
        <v>618.04441999999995</v>
      </c>
      <c r="J667" s="57">
        <v>618.04441999999995</v>
      </c>
      <c r="K667" s="57">
        <v>618.04441999999995</v>
      </c>
      <c r="L667" s="57">
        <v>618.04441999999995</v>
      </c>
      <c r="M667" s="57">
        <v>618.04441999999995</v>
      </c>
      <c r="N667" s="57">
        <v>618.04441999999995</v>
      </c>
      <c r="O667" s="57">
        <v>618.04441999999995</v>
      </c>
      <c r="P667" s="57">
        <v>618.04441999999995</v>
      </c>
      <c r="Q667" s="57">
        <v>618.04441999999995</v>
      </c>
      <c r="R667" s="57">
        <v>618.04441999999995</v>
      </c>
      <c r="S667" s="57">
        <v>618.04441999999995</v>
      </c>
      <c r="T667" s="57">
        <v>618.04441999999995</v>
      </c>
      <c r="U667" s="57">
        <v>618.04441999999995</v>
      </c>
      <c r="V667" s="57">
        <v>618.04441999999995</v>
      </c>
      <c r="W667" s="57">
        <v>618.04441999999995</v>
      </c>
      <c r="X667" s="57">
        <v>618.04441999999995</v>
      </c>
      <c r="Y667" s="57">
        <v>618.04441999999995</v>
      </c>
      <c r="Z667" s="57">
        <v>618.04441999999995</v>
      </c>
      <c r="AA667" s="57">
        <v>618.04441999999995</v>
      </c>
      <c r="AB667" s="57">
        <v>618.04441999999995</v>
      </c>
      <c r="AC667" s="57">
        <v>618.04441999999995</v>
      </c>
      <c r="AD667" s="57">
        <v>618.04441999999995</v>
      </c>
      <c r="AE667" s="57">
        <v>618.04441999999995</v>
      </c>
      <c r="AF667" s="57">
        <v>618.04441999999995</v>
      </c>
      <c r="AG667" s="57">
        <v>618.04441999999995</v>
      </c>
      <c r="AH667" s="57">
        <v>618.04441999999995</v>
      </c>
      <c r="AI667" s="57">
        <v>618.04441999999995</v>
      </c>
      <c r="AJ667" s="57">
        <v>618.04441999999995</v>
      </c>
      <c r="AK667" s="57">
        <v>618.04441999999995</v>
      </c>
      <c r="AL667" s="57">
        <v>618.04441999999995</v>
      </c>
      <c r="AM667" s="57">
        <v>618.04441999999995</v>
      </c>
      <c r="AN667" s="57">
        <v>618.04441999999995</v>
      </c>
      <c r="AO667" s="57">
        <v>618.04441999999995</v>
      </c>
      <c r="AP667" s="57">
        <v>618.04441999999995</v>
      </c>
      <c r="AQ667" s="57">
        <v>618.04441999999995</v>
      </c>
      <c r="AR667" s="57">
        <v>618.04441999999995</v>
      </c>
      <c r="AS667" s="57">
        <v>618.04441999999995</v>
      </c>
      <c r="AT667" s="57">
        <v>618.04441999999995</v>
      </c>
    </row>
    <row r="668" spans="1:46" x14ac:dyDescent="0.25">
      <c r="A668" s="65">
        <v>2021</v>
      </c>
      <c r="B668" s="65">
        <v>12</v>
      </c>
      <c r="C668" s="75">
        <v>28</v>
      </c>
      <c r="D668" s="64">
        <v>19</v>
      </c>
      <c r="E668" s="5">
        <v>618.04441999999995</v>
      </c>
      <c r="F668" s="57">
        <v>618.04441999999995</v>
      </c>
      <c r="G668" s="57">
        <v>618.04441999999995</v>
      </c>
      <c r="H668" s="57">
        <v>618.04441999999995</v>
      </c>
      <c r="I668" s="57">
        <v>618.04441999999995</v>
      </c>
      <c r="J668" s="57">
        <v>618.04441999999995</v>
      </c>
      <c r="K668" s="57">
        <v>618.04441999999995</v>
      </c>
      <c r="L668" s="57">
        <v>618.04441999999995</v>
      </c>
      <c r="M668" s="57">
        <v>618.04441999999995</v>
      </c>
      <c r="N668" s="57">
        <v>618.04441999999995</v>
      </c>
      <c r="O668" s="57">
        <v>618.04441999999995</v>
      </c>
      <c r="P668" s="57">
        <v>618.04441999999995</v>
      </c>
      <c r="Q668" s="57">
        <v>618.04441999999995</v>
      </c>
      <c r="R668" s="57">
        <v>618.04441999999995</v>
      </c>
      <c r="S668" s="57">
        <v>618.04441999999995</v>
      </c>
      <c r="T668" s="57">
        <v>618.04441999999995</v>
      </c>
      <c r="U668" s="57">
        <v>618.04441999999995</v>
      </c>
      <c r="V668" s="57">
        <v>618.04441999999995</v>
      </c>
      <c r="W668" s="57">
        <v>618.04441999999995</v>
      </c>
      <c r="X668" s="57">
        <v>618.04441999999995</v>
      </c>
      <c r="Y668" s="57">
        <v>618.04441999999995</v>
      </c>
      <c r="Z668" s="57">
        <v>618.04441999999995</v>
      </c>
      <c r="AA668" s="57">
        <v>618.04441999999995</v>
      </c>
      <c r="AB668" s="57">
        <v>618.04441999999995</v>
      </c>
      <c r="AC668" s="57">
        <v>618.04441999999995</v>
      </c>
      <c r="AD668" s="57">
        <v>618.04441999999995</v>
      </c>
      <c r="AE668" s="57">
        <v>618.04441999999995</v>
      </c>
      <c r="AF668" s="57">
        <v>618.04441999999995</v>
      </c>
      <c r="AG668" s="57">
        <v>618.04441999999995</v>
      </c>
      <c r="AH668" s="57">
        <v>618.04441999999995</v>
      </c>
      <c r="AI668" s="57">
        <v>618.04441999999995</v>
      </c>
      <c r="AJ668" s="57">
        <v>618.04441999999995</v>
      </c>
      <c r="AK668" s="57">
        <v>618.04441999999995</v>
      </c>
      <c r="AL668" s="57">
        <v>618.04441999999995</v>
      </c>
      <c r="AM668" s="57">
        <v>618.04441999999995</v>
      </c>
      <c r="AN668" s="57">
        <v>618.04441999999995</v>
      </c>
      <c r="AO668" s="57">
        <v>618.04441999999995</v>
      </c>
      <c r="AP668" s="57">
        <v>618.04441999999995</v>
      </c>
      <c r="AQ668" s="57">
        <v>618.04441999999995</v>
      </c>
      <c r="AR668" s="57">
        <v>618.04441999999995</v>
      </c>
      <c r="AS668" s="57">
        <v>618.04441999999995</v>
      </c>
      <c r="AT668" s="57">
        <v>618.04441999999995</v>
      </c>
    </row>
    <row r="669" spans="1:46" x14ac:dyDescent="0.25">
      <c r="A669" s="65">
        <v>2021</v>
      </c>
      <c r="B669" s="65">
        <v>12</v>
      </c>
      <c r="C669" s="75">
        <v>28</v>
      </c>
      <c r="D669" s="64">
        <v>20</v>
      </c>
      <c r="E669" s="5">
        <v>618.04441999999995</v>
      </c>
      <c r="F669" s="57">
        <v>618.04441999999995</v>
      </c>
      <c r="G669" s="57">
        <v>618.04441999999995</v>
      </c>
      <c r="H669" s="57">
        <v>618.04441999999995</v>
      </c>
      <c r="I669" s="57">
        <v>618.04441999999995</v>
      </c>
      <c r="J669" s="57">
        <v>618.04441999999995</v>
      </c>
      <c r="K669" s="57">
        <v>618.04441999999995</v>
      </c>
      <c r="L669" s="57">
        <v>618.04441999999995</v>
      </c>
      <c r="M669" s="57">
        <v>618.04441999999995</v>
      </c>
      <c r="N669" s="57">
        <v>618.04441999999995</v>
      </c>
      <c r="O669" s="57">
        <v>618.04441999999995</v>
      </c>
      <c r="P669" s="57">
        <v>618.04441999999995</v>
      </c>
      <c r="Q669" s="57">
        <v>618.04441999999995</v>
      </c>
      <c r="R669" s="57">
        <v>618.04441999999995</v>
      </c>
      <c r="S669" s="57">
        <v>618.04441999999995</v>
      </c>
      <c r="T669" s="57">
        <v>618.04441999999995</v>
      </c>
      <c r="U669" s="57">
        <v>618.04441999999995</v>
      </c>
      <c r="V669" s="57">
        <v>618.04441999999995</v>
      </c>
      <c r="W669" s="57">
        <v>618.04441999999995</v>
      </c>
      <c r="X669" s="57">
        <v>618.04441999999995</v>
      </c>
      <c r="Y669" s="57">
        <v>618.04441999999995</v>
      </c>
      <c r="Z669" s="57">
        <v>618.04441999999995</v>
      </c>
      <c r="AA669" s="57">
        <v>618.04441999999995</v>
      </c>
      <c r="AB669" s="57">
        <v>618.04441999999995</v>
      </c>
      <c r="AC669" s="57">
        <v>618.04441999999995</v>
      </c>
      <c r="AD669" s="57">
        <v>618.04441999999995</v>
      </c>
      <c r="AE669" s="57">
        <v>618.04441999999995</v>
      </c>
      <c r="AF669" s="57">
        <v>618.04441999999995</v>
      </c>
      <c r="AG669" s="57">
        <v>618.04441999999995</v>
      </c>
      <c r="AH669" s="57">
        <v>618.04441999999995</v>
      </c>
      <c r="AI669" s="57">
        <v>618.04441999999995</v>
      </c>
      <c r="AJ669" s="57">
        <v>618.04441999999995</v>
      </c>
      <c r="AK669" s="57">
        <v>618.04441999999995</v>
      </c>
      <c r="AL669" s="57">
        <v>618.04441999999995</v>
      </c>
      <c r="AM669" s="57">
        <v>618.04441999999995</v>
      </c>
      <c r="AN669" s="57">
        <v>618.04441999999995</v>
      </c>
      <c r="AO669" s="57">
        <v>618.04441999999995</v>
      </c>
      <c r="AP669" s="57">
        <v>618.04441999999995</v>
      </c>
      <c r="AQ669" s="57">
        <v>618.04441999999995</v>
      </c>
      <c r="AR669" s="57">
        <v>618.04441999999995</v>
      </c>
      <c r="AS669" s="57">
        <v>618.04441999999995</v>
      </c>
      <c r="AT669" s="57">
        <v>618.04441999999995</v>
      </c>
    </row>
    <row r="670" spans="1:46" x14ac:dyDescent="0.25">
      <c r="A670" s="65">
        <v>2021</v>
      </c>
      <c r="B670" s="65">
        <v>12</v>
      </c>
      <c r="C670" s="75">
        <v>28</v>
      </c>
      <c r="D670" s="64">
        <v>21</v>
      </c>
      <c r="E670" s="5">
        <v>618.04441999999995</v>
      </c>
      <c r="F670" s="57">
        <v>618.04441999999995</v>
      </c>
      <c r="G670" s="57">
        <v>618.04441999999995</v>
      </c>
      <c r="H670" s="57">
        <v>618.04441999999995</v>
      </c>
      <c r="I670" s="57">
        <v>618.04441999999995</v>
      </c>
      <c r="J670" s="57">
        <v>618.04441999999995</v>
      </c>
      <c r="K670" s="57">
        <v>618.04441999999995</v>
      </c>
      <c r="L670" s="57">
        <v>618.04441999999995</v>
      </c>
      <c r="M670" s="57">
        <v>618.04441999999995</v>
      </c>
      <c r="N670" s="57">
        <v>618.04441999999995</v>
      </c>
      <c r="O670" s="57">
        <v>618.04441999999995</v>
      </c>
      <c r="P670" s="57">
        <v>618.04441999999995</v>
      </c>
      <c r="Q670" s="57">
        <v>618.04441999999995</v>
      </c>
      <c r="R670" s="57">
        <v>618.04441999999995</v>
      </c>
      <c r="S670" s="57">
        <v>618.04441999999995</v>
      </c>
      <c r="T670" s="57">
        <v>618.04441999999995</v>
      </c>
      <c r="U670" s="57">
        <v>618.04441999999995</v>
      </c>
      <c r="V670" s="57">
        <v>618.04441999999995</v>
      </c>
      <c r="W670" s="57">
        <v>618.04441999999995</v>
      </c>
      <c r="X670" s="57">
        <v>618.04441999999995</v>
      </c>
      <c r="Y670" s="57">
        <v>618.04441999999995</v>
      </c>
      <c r="Z670" s="57">
        <v>618.04441999999995</v>
      </c>
      <c r="AA670" s="57">
        <v>618.04441999999995</v>
      </c>
      <c r="AB670" s="57">
        <v>618.04441999999995</v>
      </c>
      <c r="AC670" s="57">
        <v>618.04441999999995</v>
      </c>
      <c r="AD670" s="57">
        <v>618.04441999999995</v>
      </c>
      <c r="AE670" s="57">
        <v>618.04441999999995</v>
      </c>
      <c r="AF670" s="57">
        <v>618.04441999999995</v>
      </c>
      <c r="AG670" s="57">
        <v>618.04441999999995</v>
      </c>
      <c r="AH670" s="57">
        <v>618.04441999999995</v>
      </c>
      <c r="AI670" s="57">
        <v>618.04441999999995</v>
      </c>
      <c r="AJ670" s="57">
        <v>618.04441999999995</v>
      </c>
      <c r="AK670" s="57">
        <v>618.04441999999995</v>
      </c>
      <c r="AL670" s="57">
        <v>618.04441999999995</v>
      </c>
      <c r="AM670" s="57">
        <v>618.04441999999995</v>
      </c>
      <c r="AN670" s="57">
        <v>618.04441999999995</v>
      </c>
      <c r="AO670" s="57">
        <v>618.04441999999995</v>
      </c>
      <c r="AP670" s="57">
        <v>618.04441999999995</v>
      </c>
      <c r="AQ670" s="57">
        <v>618.04441999999995</v>
      </c>
      <c r="AR670" s="57">
        <v>618.04441999999995</v>
      </c>
      <c r="AS670" s="57">
        <v>618.04441999999995</v>
      </c>
      <c r="AT670" s="57">
        <v>618.04441999999995</v>
      </c>
    </row>
    <row r="671" spans="1:46" x14ac:dyDescent="0.25">
      <c r="A671" s="65">
        <v>2021</v>
      </c>
      <c r="B671" s="65">
        <v>12</v>
      </c>
      <c r="C671" s="75">
        <v>28</v>
      </c>
      <c r="D671" s="64">
        <v>22</v>
      </c>
      <c r="E671" s="5">
        <v>618.04441999999995</v>
      </c>
      <c r="F671" s="57">
        <v>618.04441999999995</v>
      </c>
      <c r="G671" s="57">
        <v>618.04441999999995</v>
      </c>
      <c r="H671" s="57">
        <v>618.04441999999995</v>
      </c>
      <c r="I671" s="57">
        <v>618.04441999999995</v>
      </c>
      <c r="J671" s="57">
        <v>618.04441999999995</v>
      </c>
      <c r="K671" s="57">
        <v>618.04441999999995</v>
      </c>
      <c r="L671" s="57">
        <v>618.04441999999995</v>
      </c>
      <c r="M671" s="57">
        <v>618.04441999999995</v>
      </c>
      <c r="N671" s="57">
        <v>618.04441999999995</v>
      </c>
      <c r="O671" s="57">
        <v>618.04441999999995</v>
      </c>
      <c r="P671" s="57">
        <v>618.04441999999995</v>
      </c>
      <c r="Q671" s="57">
        <v>618.04441999999995</v>
      </c>
      <c r="R671" s="57">
        <v>618.04441999999995</v>
      </c>
      <c r="S671" s="57">
        <v>618.04441999999995</v>
      </c>
      <c r="T671" s="57">
        <v>618.04441999999995</v>
      </c>
      <c r="U671" s="57">
        <v>618.04441999999995</v>
      </c>
      <c r="V671" s="57">
        <v>618.04441999999995</v>
      </c>
      <c r="W671" s="57">
        <v>618.04441999999995</v>
      </c>
      <c r="X671" s="57">
        <v>618.04441999999995</v>
      </c>
      <c r="Y671" s="57">
        <v>618.04441999999995</v>
      </c>
      <c r="Z671" s="57">
        <v>618.04441999999995</v>
      </c>
      <c r="AA671" s="57">
        <v>618.04441999999995</v>
      </c>
      <c r="AB671" s="57">
        <v>618.04441999999995</v>
      </c>
      <c r="AC671" s="57">
        <v>618.04441999999995</v>
      </c>
      <c r="AD671" s="57">
        <v>618.04441999999995</v>
      </c>
      <c r="AE671" s="57">
        <v>618.04441999999995</v>
      </c>
      <c r="AF671" s="57">
        <v>618.04441999999995</v>
      </c>
      <c r="AG671" s="57">
        <v>618.04441999999995</v>
      </c>
      <c r="AH671" s="57">
        <v>618.04441999999995</v>
      </c>
      <c r="AI671" s="57">
        <v>618.04441999999995</v>
      </c>
      <c r="AJ671" s="57">
        <v>618.04441999999995</v>
      </c>
      <c r="AK671" s="57">
        <v>618.04441999999995</v>
      </c>
      <c r="AL671" s="57">
        <v>618.04441999999995</v>
      </c>
      <c r="AM671" s="57">
        <v>618.04441999999995</v>
      </c>
      <c r="AN671" s="57">
        <v>618.04441999999995</v>
      </c>
      <c r="AO671" s="57">
        <v>618.04441999999995</v>
      </c>
      <c r="AP671" s="57">
        <v>618.04441999999995</v>
      </c>
      <c r="AQ671" s="57">
        <v>618.04441999999995</v>
      </c>
      <c r="AR671" s="57">
        <v>618.04441999999995</v>
      </c>
      <c r="AS671" s="57">
        <v>618.04441999999995</v>
      </c>
      <c r="AT671" s="57">
        <v>618.04441999999995</v>
      </c>
    </row>
    <row r="672" spans="1:46" x14ac:dyDescent="0.25">
      <c r="A672" s="65">
        <v>2021</v>
      </c>
      <c r="B672" s="65">
        <v>12</v>
      </c>
      <c r="C672" s="75">
        <v>28</v>
      </c>
      <c r="D672" s="64">
        <v>23</v>
      </c>
      <c r="E672" s="5">
        <v>618.04441999999995</v>
      </c>
      <c r="F672" s="57">
        <v>618.04441999999995</v>
      </c>
      <c r="G672" s="57">
        <v>618.04441999999995</v>
      </c>
      <c r="H672" s="57">
        <v>618.04441999999995</v>
      </c>
      <c r="I672" s="57">
        <v>618.04441999999995</v>
      </c>
      <c r="J672" s="57">
        <v>618.04441999999995</v>
      </c>
      <c r="K672" s="57">
        <v>618.04441999999995</v>
      </c>
      <c r="L672" s="57">
        <v>618.04441999999995</v>
      </c>
      <c r="M672" s="57">
        <v>618.04441999999995</v>
      </c>
      <c r="N672" s="57">
        <v>618.04441999999995</v>
      </c>
      <c r="O672" s="57">
        <v>618.04441999999995</v>
      </c>
      <c r="P672" s="57">
        <v>618.04441999999995</v>
      </c>
      <c r="Q672" s="57">
        <v>618.04441999999995</v>
      </c>
      <c r="R672" s="57">
        <v>618.04441999999995</v>
      </c>
      <c r="S672" s="57">
        <v>618.04441999999995</v>
      </c>
      <c r="T672" s="57">
        <v>618.04441999999995</v>
      </c>
      <c r="U672" s="57">
        <v>618.04441999999995</v>
      </c>
      <c r="V672" s="57">
        <v>618.04441999999995</v>
      </c>
      <c r="W672" s="57">
        <v>618.04441999999995</v>
      </c>
      <c r="X672" s="57">
        <v>618.04441999999995</v>
      </c>
      <c r="Y672" s="57">
        <v>618.04441999999995</v>
      </c>
      <c r="Z672" s="57">
        <v>618.04441999999995</v>
      </c>
      <c r="AA672" s="57">
        <v>618.04441999999995</v>
      </c>
      <c r="AB672" s="57">
        <v>618.04441999999995</v>
      </c>
      <c r="AC672" s="57">
        <v>618.04441999999995</v>
      </c>
      <c r="AD672" s="57">
        <v>618.04441999999995</v>
      </c>
      <c r="AE672" s="57">
        <v>618.04441999999995</v>
      </c>
      <c r="AF672" s="57">
        <v>618.04441999999995</v>
      </c>
      <c r="AG672" s="57">
        <v>618.04441999999995</v>
      </c>
      <c r="AH672" s="57">
        <v>618.04441999999995</v>
      </c>
      <c r="AI672" s="57">
        <v>618.04441999999995</v>
      </c>
      <c r="AJ672" s="57">
        <v>618.04441999999995</v>
      </c>
      <c r="AK672" s="57">
        <v>618.04441999999995</v>
      </c>
      <c r="AL672" s="57">
        <v>618.04441999999995</v>
      </c>
      <c r="AM672" s="57">
        <v>618.04441999999995</v>
      </c>
      <c r="AN672" s="57">
        <v>618.04441999999995</v>
      </c>
      <c r="AO672" s="57">
        <v>618.04441999999995</v>
      </c>
      <c r="AP672" s="57">
        <v>618.04441999999995</v>
      </c>
      <c r="AQ672" s="57">
        <v>618.04441999999995</v>
      </c>
      <c r="AR672" s="57">
        <v>618.04441999999995</v>
      </c>
      <c r="AS672" s="57">
        <v>618.04441999999995</v>
      </c>
      <c r="AT672" s="57">
        <v>618.04441999999995</v>
      </c>
    </row>
    <row r="673" spans="1:46" x14ac:dyDescent="0.25">
      <c r="A673" s="65">
        <v>2021</v>
      </c>
      <c r="B673" s="65">
        <v>12</v>
      </c>
      <c r="C673" s="75">
        <v>28</v>
      </c>
      <c r="D673" s="64">
        <v>24</v>
      </c>
      <c r="E673" s="5">
        <v>618.04441999999995</v>
      </c>
      <c r="F673" s="57">
        <v>618.04441999999995</v>
      </c>
      <c r="G673" s="57">
        <v>618.04441999999995</v>
      </c>
      <c r="H673" s="57">
        <v>618.04441999999995</v>
      </c>
      <c r="I673" s="57">
        <v>618.04441999999995</v>
      </c>
      <c r="J673" s="57">
        <v>618.04441999999995</v>
      </c>
      <c r="K673" s="57">
        <v>618.04441999999995</v>
      </c>
      <c r="L673" s="57">
        <v>618.04441999999995</v>
      </c>
      <c r="M673" s="57">
        <v>618.04441999999995</v>
      </c>
      <c r="N673" s="57">
        <v>618.04441999999995</v>
      </c>
      <c r="O673" s="57">
        <v>618.04441999999995</v>
      </c>
      <c r="P673" s="57">
        <v>618.04441999999995</v>
      </c>
      <c r="Q673" s="57">
        <v>618.04441999999995</v>
      </c>
      <c r="R673" s="57">
        <v>618.04441999999995</v>
      </c>
      <c r="S673" s="57">
        <v>618.04441999999995</v>
      </c>
      <c r="T673" s="57">
        <v>618.04441999999995</v>
      </c>
      <c r="U673" s="57">
        <v>618.04441999999995</v>
      </c>
      <c r="V673" s="57">
        <v>618.04441999999995</v>
      </c>
      <c r="W673" s="57">
        <v>618.04441999999995</v>
      </c>
      <c r="X673" s="57">
        <v>618.04441999999995</v>
      </c>
      <c r="Y673" s="57">
        <v>618.04441999999995</v>
      </c>
      <c r="Z673" s="57">
        <v>618.04441999999995</v>
      </c>
      <c r="AA673" s="57">
        <v>618.04441999999995</v>
      </c>
      <c r="AB673" s="57">
        <v>618.04441999999995</v>
      </c>
      <c r="AC673" s="57">
        <v>618.04441999999995</v>
      </c>
      <c r="AD673" s="57">
        <v>618.04441999999995</v>
      </c>
      <c r="AE673" s="57">
        <v>618.04441999999995</v>
      </c>
      <c r="AF673" s="57">
        <v>618.04441999999995</v>
      </c>
      <c r="AG673" s="57">
        <v>618.04441999999995</v>
      </c>
      <c r="AH673" s="57">
        <v>618.04441999999995</v>
      </c>
      <c r="AI673" s="57">
        <v>618.04441999999995</v>
      </c>
      <c r="AJ673" s="57">
        <v>618.04441999999995</v>
      </c>
      <c r="AK673" s="57">
        <v>618.04441999999995</v>
      </c>
      <c r="AL673" s="57">
        <v>618.04441999999995</v>
      </c>
      <c r="AM673" s="57">
        <v>618.04441999999995</v>
      </c>
      <c r="AN673" s="57">
        <v>618.04441999999995</v>
      </c>
      <c r="AO673" s="57">
        <v>618.04441999999995</v>
      </c>
      <c r="AP673" s="57">
        <v>618.04441999999995</v>
      </c>
      <c r="AQ673" s="57">
        <v>618.04441999999995</v>
      </c>
      <c r="AR673" s="57">
        <v>618.04441999999995</v>
      </c>
      <c r="AS673" s="57">
        <v>618.04441999999995</v>
      </c>
      <c r="AT673" s="57">
        <v>618.04441999999995</v>
      </c>
    </row>
    <row r="674" spans="1:46" x14ac:dyDescent="0.25">
      <c r="A674" s="65">
        <v>2021</v>
      </c>
      <c r="B674" s="65">
        <v>12</v>
      </c>
      <c r="C674" s="75">
        <v>29</v>
      </c>
      <c r="D674" s="64">
        <v>1</v>
      </c>
      <c r="E674" s="5">
        <v>618.04441999999995</v>
      </c>
      <c r="F674" s="57">
        <v>618.04441999999995</v>
      </c>
      <c r="G674" s="57">
        <v>618.04441999999995</v>
      </c>
      <c r="H674" s="57">
        <v>618.04441999999995</v>
      </c>
      <c r="I674" s="57">
        <v>618.04441999999995</v>
      </c>
      <c r="J674" s="57">
        <v>618.04441999999995</v>
      </c>
      <c r="K674" s="57">
        <v>618.04441999999995</v>
      </c>
      <c r="L674" s="57">
        <v>618.04441999999995</v>
      </c>
      <c r="M674" s="57">
        <v>618.04441999999995</v>
      </c>
      <c r="N674" s="57">
        <v>618.04441999999995</v>
      </c>
      <c r="O674" s="57">
        <v>618.04441999999995</v>
      </c>
      <c r="P674" s="57">
        <v>618.04441999999995</v>
      </c>
      <c r="Q674" s="57">
        <v>618.04441999999995</v>
      </c>
      <c r="R674" s="57">
        <v>618.04441999999995</v>
      </c>
      <c r="S674" s="57">
        <v>618.04441999999995</v>
      </c>
      <c r="T674" s="57">
        <v>618.04441999999995</v>
      </c>
      <c r="U674" s="57">
        <v>618.04441999999995</v>
      </c>
      <c r="V674" s="57">
        <v>618.04441999999995</v>
      </c>
      <c r="W674" s="57">
        <v>618.04441999999995</v>
      </c>
      <c r="X674" s="57">
        <v>618.04441999999995</v>
      </c>
      <c r="Y674" s="57">
        <v>618.04441999999995</v>
      </c>
      <c r="Z674" s="57">
        <v>618.04441999999995</v>
      </c>
      <c r="AA674" s="57">
        <v>618.04441999999995</v>
      </c>
      <c r="AB674" s="57">
        <v>618.04441999999995</v>
      </c>
      <c r="AC674" s="57">
        <v>618.04441999999995</v>
      </c>
      <c r="AD674" s="57">
        <v>618.04441999999995</v>
      </c>
      <c r="AE674" s="57">
        <v>618.04441999999995</v>
      </c>
      <c r="AF674" s="57">
        <v>618.04441999999995</v>
      </c>
      <c r="AG674" s="57">
        <v>618.04441999999995</v>
      </c>
      <c r="AH674" s="57">
        <v>618.04441999999995</v>
      </c>
      <c r="AI674" s="57">
        <v>618.04441999999995</v>
      </c>
      <c r="AJ674" s="57">
        <v>618.04441999999995</v>
      </c>
      <c r="AK674" s="57">
        <v>618.04441999999995</v>
      </c>
      <c r="AL674" s="57">
        <v>618.04441999999995</v>
      </c>
      <c r="AM674" s="57">
        <v>618.04441999999995</v>
      </c>
      <c r="AN674" s="57">
        <v>618.04441999999995</v>
      </c>
      <c r="AO674" s="57">
        <v>618.04441999999995</v>
      </c>
      <c r="AP674" s="57">
        <v>618.04441999999995</v>
      </c>
      <c r="AQ674" s="57">
        <v>618.04441999999995</v>
      </c>
      <c r="AR674" s="57">
        <v>618.04441999999995</v>
      </c>
      <c r="AS674" s="57">
        <v>618.04441999999995</v>
      </c>
      <c r="AT674" s="57">
        <v>618.04441999999995</v>
      </c>
    </row>
    <row r="675" spans="1:46" x14ac:dyDescent="0.25">
      <c r="A675" s="65">
        <v>2021</v>
      </c>
      <c r="B675" s="65">
        <v>12</v>
      </c>
      <c r="C675" s="75">
        <v>29</v>
      </c>
      <c r="D675" s="64">
        <v>2</v>
      </c>
      <c r="E675" s="5">
        <v>618.04441999999995</v>
      </c>
      <c r="F675" s="57">
        <v>618.04441999999995</v>
      </c>
      <c r="G675" s="57">
        <v>618.04441999999995</v>
      </c>
      <c r="H675" s="57">
        <v>618.04441999999995</v>
      </c>
      <c r="I675" s="57">
        <v>618.04441999999995</v>
      </c>
      <c r="J675" s="57">
        <v>618.04441999999995</v>
      </c>
      <c r="K675" s="57">
        <v>618.04441999999995</v>
      </c>
      <c r="L675" s="57">
        <v>618.04441999999995</v>
      </c>
      <c r="M675" s="57">
        <v>618.04441999999995</v>
      </c>
      <c r="N675" s="57">
        <v>618.04441999999995</v>
      </c>
      <c r="O675" s="57">
        <v>618.04441999999995</v>
      </c>
      <c r="P675" s="57">
        <v>618.04441999999995</v>
      </c>
      <c r="Q675" s="57">
        <v>618.04441999999995</v>
      </c>
      <c r="R675" s="57">
        <v>618.04441999999995</v>
      </c>
      <c r="S675" s="57">
        <v>618.04441999999995</v>
      </c>
      <c r="T675" s="57">
        <v>618.04441999999995</v>
      </c>
      <c r="U675" s="57">
        <v>618.04441999999995</v>
      </c>
      <c r="V675" s="57">
        <v>618.04441999999995</v>
      </c>
      <c r="W675" s="57">
        <v>618.04441999999995</v>
      </c>
      <c r="X675" s="57">
        <v>618.04441999999995</v>
      </c>
      <c r="Y675" s="57">
        <v>618.04441999999995</v>
      </c>
      <c r="Z675" s="57">
        <v>618.04441999999995</v>
      </c>
      <c r="AA675" s="57">
        <v>618.04441999999995</v>
      </c>
      <c r="AB675" s="57">
        <v>618.04441999999995</v>
      </c>
      <c r="AC675" s="57">
        <v>618.04441999999995</v>
      </c>
      <c r="AD675" s="57">
        <v>618.04441999999995</v>
      </c>
      <c r="AE675" s="57">
        <v>618.04441999999995</v>
      </c>
      <c r="AF675" s="57">
        <v>618.04441999999995</v>
      </c>
      <c r="AG675" s="57">
        <v>618.04441999999995</v>
      </c>
      <c r="AH675" s="57">
        <v>618.04441999999995</v>
      </c>
      <c r="AI675" s="57">
        <v>618.04441999999995</v>
      </c>
      <c r="AJ675" s="57">
        <v>618.04441999999995</v>
      </c>
      <c r="AK675" s="57">
        <v>618.04441999999995</v>
      </c>
      <c r="AL675" s="57">
        <v>618.04441999999995</v>
      </c>
      <c r="AM675" s="57">
        <v>618.04441999999995</v>
      </c>
      <c r="AN675" s="57">
        <v>618.04441999999995</v>
      </c>
      <c r="AO675" s="57">
        <v>618.04441999999995</v>
      </c>
      <c r="AP675" s="57">
        <v>618.04441999999995</v>
      </c>
      <c r="AQ675" s="57">
        <v>618.04441999999995</v>
      </c>
      <c r="AR675" s="57">
        <v>618.04441999999995</v>
      </c>
      <c r="AS675" s="57">
        <v>618.04441999999995</v>
      </c>
      <c r="AT675" s="57">
        <v>618.04441999999995</v>
      </c>
    </row>
    <row r="676" spans="1:46" x14ac:dyDescent="0.25">
      <c r="A676" s="65">
        <v>2021</v>
      </c>
      <c r="B676" s="65">
        <v>12</v>
      </c>
      <c r="C676" s="75">
        <v>29</v>
      </c>
      <c r="D676" s="64">
        <v>3</v>
      </c>
      <c r="E676" s="5">
        <v>618.04441999999995</v>
      </c>
      <c r="F676" s="57">
        <v>618.04441999999995</v>
      </c>
      <c r="G676" s="57">
        <v>618.04441999999995</v>
      </c>
      <c r="H676" s="57">
        <v>618.04441999999995</v>
      </c>
      <c r="I676" s="57">
        <v>618.04441999999995</v>
      </c>
      <c r="J676" s="57">
        <v>618.04441999999995</v>
      </c>
      <c r="K676" s="57">
        <v>618.04441999999995</v>
      </c>
      <c r="L676" s="57">
        <v>618.04441999999995</v>
      </c>
      <c r="M676" s="57">
        <v>618.04441999999995</v>
      </c>
      <c r="N676" s="57">
        <v>618.04441999999995</v>
      </c>
      <c r="O676" s="57">
        <v>618.04441999999995</v>
      </c>
      <c r="P676" s="57">
        <v>618.04441999999995</v>
      </c>
      <c r="Q676" s="57">
        <v>618.04441999999995</v>
      </c>
      <c r="R676" s="57">
        <v>618.04441999999995</v>
      </c>
      <c r="S676" s="57">
        <v>618.04441999999995</v>
      </c>
      <c r="T676" s="57">
        <v>618.04441999999995</v>
      </c>
      <c r="U676" s="57">
        <v>618.04441999999995</v>
      </c>
      <c r="V676" s="57">
        <v>618.04441999999995</v>
      </c>
      <c r="W676" s="57">
        <v>618.04441999999995</v>
      </c>
      <c r="X676" s="57">
        <v>618.04441999999995</v>
      </c>
      <c r="Y676" s="57">
        <v>618.04441999999995</v>
      </c>
      <c r="Z676" s="57">
        <v>618.04441999999995</v>
      </c>
      <c r="AA676" s="57">
        <v>618.04441999999995</v>
      </c>
      <c r="AB676" s="57">
        <v>618.04441999999995</v>
      </c>
      <c r="AC676" s="57">
        <v>618.04441999999995</v>
      </c>
      <c r="AD676" s="57">
        <v>618.04441999999995</v>
      </c>
      <c r="AE676" s="57">
        <v>618.04441999999995</v>
      </c>
      <c r="AF676" s="57">
        <v>618.04441999999995</v>
      </c>
      <c r="AG676" s="57">
        <v>618.04441999999995</v>
      </c>
      <c r="AH676" s="57">
        <v>618.04441999999995</v>
      </c>
      <c r="AI676" s="57">
        <v>618.04441999999995</v>
      </c>
      <c r="AJ676" s="57">
        <v>618.04441999999995</v>
      </c>
      <c r="AK676" s="57">
        <v>618.04441999999995</v>
      </c>
      <c r="AL676" s="57">
        <v>618.04441999999995</v>
      </c>
      <c r="AM676" s="57">
        <v>618.04441999999995</v>
      </c>
      <c r="AN676" s="57">
        <v>618.04441999999995</v>
      </c>
      <c r="AO676" s="57">
        <v>618.04441999999995</v>
      </c>
      <c r="AP676" s="57">
        <v>618.04441999999995</v>
      </c>
      <c r="AQ676" s="57">
        <v>618.04441999999995</v>
      </c>
      <c r="AR676" s="57">
        <v>618.04441999999995</v>
      </c>
      <c r="AS676" s="57">
        <v>618.04441999999995</v>
      </c>
      <c r="AT676" s="57">
        <v>618.04441999999995</v>
      </c>
    </row>
    <row r="677" spans="1:46" x14ac:dyDescent="0.25">
      <c r="A677" s="65">
        <v>2021</v>
      </c>
      <c r="B677" s="65">
        <v>12</v>
      </c>
      <c r="C677" s="75">
        <v>29</v>
      </c>
      <c r="D677" s="64">
        <v>4</v>
      </c>
      <c r="E677" s="5">
        <v>618.04441999999995</v>
      </c>
      <c r="F677" s="57">
        <v>618.04441999999995</v>
      </c>
      <c r="G677" s="57">
        <v>618.04441999999995</v>
      </c>
      <c r="H677" s="57">
        <v>618.04441999999995</v>
      </c>
      <c r="I677" s="57">
        <v>618.04441999999995</v>
      </c>
      <c r="J677" s="57">
        <v>618.04441999999995</v>
      </c>
      <c r="K677" s="57">
        <v>618.04441999999995</v>
      </c>
      <c r="L677" s="57">
        <v>618.04441999999995</v>
      </c>
      <c r="M677" s="57">
        <v>618.04441999999995</v>
      </c>
      <c r="N677" s="57">
        <v>618.04441999999995</v>
      </c>
      <c r="O677" s="57">
        <v>618.04441999999995</v>
      </c>
      <c r="P677" s="57">
        <v>618.04441999999995</v>
      </c>
      <c r="Q677" s="57">
        <v>618.04441999999995</v>
      </c>
      <c r="R677" s="57">
        <v>618.04441999999995</v>
      </c>
      <c r="S677" s="57">
        <v>618.04441999999995</v>
      </c>
      <c r="T677" s="57">
        <v>618.04441999999995</v>
      </c>
      <c r="U677" s="57">
        <v>618.04441999999995</v>
      </c>
      <c r="V677" s="57">
        <v>618.04441999999995</v>
      </c>
      <c r="W677" s="57">
        <v>618.04441999999995</v>
      </c>
      <c r="X677" s="57">
        <v>618.04441999999995</v>
      </c>
      <c r="Y677" s="57">
        <v>618.04441999999995</v>
      </c>
      <c r="Z677" s="57">
        <v>618.04441999999995</v>
      </c>
      <c r="AA677" s="57">
        <v>618.04441999999995</v>
      </c>
      <c r="AB677" s="57">
        <v>618.04441999999995</v>
      </c>
      <c r="AC677" s="57">
        <v>618.04441999999995</v>
      </c>
      <c r="AD677" s="57">
        <v>618.04441999999995</v>
      </c>
      <c r="AE677" s="57">
        <v>618.04441999999995</v>
      </c>
      <c r="AF677" s="57">
        <v>618.04441999999995</v>
      </c>
      <c r="AG677" s="57">
        <v>618.04441999999995</v>
      </c>
      <c r="AH677" s="57">
        <v>618.04441999999995</v>
      </c>
      <c r="AI677" s="57">
        <v>618.04441999999995</v>
      </c>
      <c r="AJ677" s="57">
        <v>618.04441999999995</v>
      </c>
      <c r="AK677" s="57">
        <v>618.04441999999995</v>
      </c>
      <c r="AL677" s="57">
        <v>618.04441999999995</v>
      </c>
      <c r="AM677" s="57">
        <v>618.04441999999995</v>
      </c>
      <c r="AN677" s="57">
        <v>618.04441999999995</v>
      </c>
      <c r="AO677" s="57">
        <v>618.04441999999995</v>
      </c>
      <c r="AP677" s="57">
        <v>618.04441999999995</v>
      </c>
      <c r="AQ677" s="57">
        <v>618.04441999999995</v>
      </c>
      <c r="AR677" s="57">
        <v>618.04441999999995</v>
      </c>
      <c r="AS677" s="57">
        <v>618.04441999999995</v>
      </c>
      <c r="AT677" s="57">
        <v>618.04441999999995</v>
      </c>
    </row>
    <row r="678" spans="1:46" x14ac:dyDescent="0.25">
      <c r="A678" s="65">
        <v>2021</v>
      </c>
      <c r="B678" s="65">
        <v>12</v>
      </c>
      <c r="C678" s="75">
        <v>29</v>
      </c>
      <c r="D678" s="64">
        <v>5</v>
      </c>
      <c r="E678" s="5">
        <v>618.04441999999995</v>
      </c>
      <c r="F678" s="57">
        <v>618.04441999999995</v>
      </c>
      <c r="G678" s="57">
        <v>618.04441999999995</v>
      </c>
      <c r="H678" s="57">
        <v>618.04441999999995</v>
      </c>
      <c r="I678" s="57">
        <v>618.04441999999995</v>
      </c>
      <c r="J678" s="57">
        <v>618.04441999999995</v>
      </c>
      <c r="K678" s="57">
        <v>618.04441999999995</v>
      </c>
      <c r="L678" s="57">
        <v>618.04441999999995</v>
      </c>
      <c r="M678" s="57">
        <v>618.04441999999995</v>
      </c>
      <c r="N678" s="57">
        <v>618.04441999999995</v>
      </c>
      <c r="O678" s="57">
        <v>618.04441999999995</v>
      </c>
      <c r="P678" s="57">
        <v>618.04441999999995</v>
      </c>
      <c r="Q678" s="57">
        <v>618.04441999999995</v>
      </c>
      <c r="R678" s="57">
        <v>618.04441999999995</v>
      </c>
      <c r="S678" s="57">
        <v>618.04441999999995</v>
      </c>
      <c r="T678" s="57">
        <v>618.04441999999995</v>
      </c>
      <c r="U678" s="57">
        <v>618.04441999999995</v>
      </c>
      <c r="V678" s="57">
        <v>618.04441999999995</v>
      </c>
      <c r="W678" s="57">
        <v>618.04441999999995</v>
      </c>
      <c r="X678" s="57">
        <v>618.04441999999995</v>
      </c>
      <c r="Y678" s="57">
        <v>618.04441999999995</v>
      </c>
      <c r="Z678" s="57">
        <v>618.04441999999995</v>
      </c>
      <c r="AA678" s="57">
        <v>618.04441999999995</v>
      </c>
      <c r="AB678" s="57">
        <v>618.04441999999995</v>
      </c>
      <c r="AC678" s="57">
        <v>618.04441999999995</v>
      </c>
      <c r="AD678" s="57">
        <v>618.04441999999995</v>
      </c>
      <c r="AE678" s="57">
        <v>618.04441999999995</v>
      </c>
      <c r="AF678" s="57">
        <v>618.04441999999995</v>
      </c>
      <c r="AG678" s="57">
        <v>618.04441999999995</v>
      </c>
      <c r="AH678" s="57">
        <v>618.04441999999995</v>
      </c>
      <c r="AI678" s="57">
        <v>618.04441999999995</v>
      </c>
      <c r="AJ678" s="57">
        <v>618.04441999999995</v>
      </c>
      <c r="AK678" s="57">
        <v>618.04441999999995</v>
      </c>
      <c r="AL678" s="57">
        <v>618.04441999999995</v>
      </c>
      <c r="AM678" s="57">
        <v>618.04441999999995</v>
      </c>
      <c r="AN678" s="57">
        <v>618.04441999999995</v>
      </c>
      <c r="AO678" s="57">
        <v>618.04441999999995</v>
      </c>
      <c r="AP678" s="57">
        <v>618.04441999999995</v>
      </c>
      <c r="AQ678" s="57">
        <v>618.04441999999995</v>
      </c>
      <c r="AR678" s="57">
        <v>618.04441999999995</v>
      </c>
      <c r="AS678" s="57">
        <v>618.04441999999995</v>
      </c>
      <c r="AT678" s="57">
        <v>618.04441999999995</v>
      </c>
    </row>
    <row r="679" spans="1:46" x14ac:dyDescent="0.25">
      <c r="A679" s="65">
        <v>2021</v>
      </c>
      <c r="B679" s="65">
        <v>12</v>
      </c>
      <c r="C679" s="75">
        <v>29</v>
      </c>
      <c r="D679" s="64">
        <v>6</v>
      </c>
      <c r="E679" s="5">
        <v>618.04441999999995</v>
      </c>
      <c r="F679" s="57">
        <v>618.04441999999995</v>
      </c>
      <c r="G679" s="57">
        <v>618.04441999999995</v>
      </c>
      <c r="H679" s="57">
        <v>618.04441999999995</v>
      </c>
      <c r="I679" s="57">
        <v>618.04441999999995</v>
      </c>
      <c r="J679" s="57">
        <v>618.04441999999995</v>
      </c>
      <c r="K679" s="57">
        <v>618.04441999999995</v>
      </c>
      <c r="L679" s="57">
        <v>618.04441999999995</v>
      </c>
      <c r="M679" s="57">
        <v>618.04441999999995</v>
      </c>
      <c r="N679" s="57">
        <v>618.04441999999995</v>
      </c>
      <c r="O679" s="57">
        <v>618.04441999999995</v>
      </c>
      <c r="P679" s="57">
        <v>618.04441999999995</v>
      </c>
      <c r="Q679" s="57">
        <v>618.04441999999995</v>
      </c>
      <c r="R679" s="57">
        <v>618.04441999999995</v>
      </c>
      <c r="S679" s="57">
        <v>618.04441999999995</v>
      </c>
      <c r="T679" s="57">
        <v>618.04441999999995</v>
      </c>
      <c r="U679" s="57">
        <v>618.04441999999995</v>
      </c>
      <c r="V679" s="57">
        <v>618.04441999999995</v>
      </c>
      <c r="W679" s="57">
        <v>618.04441999999995</v>
      </c>
      <c r="X679" s="57">
        <v>618.04441999999995</v>
      </c>
      <c r="Y679" s="57">
        <v>618.04441999999995</v>
      </c>
      <c r="Z679" s="57">
        <v>618.04441999999995</v>
      </c>
      <c r="AA679" s="57">
        <v>618.04441999999995</v>
      </c>
      <c r="AB679" s="57">
        <v>618.04441999999995</v>
      </c>
      <c r="AC679" s="57">
        <v>618.04441999999995</v>
      </c>
      <c r="AD679" s="57">
        <v>618.04441999999995</v>
      </c>
      <c r="AE679" s="57">
        <v>618.04441999999995</v>
      </c>
      <c r="AF679" s="57">
        <v>618.04441999999995</v>
      </c>
      <c r="AG679" s="57">
        <v>618.04441999999995</v>
      </c>
      <c r="AH679" s="57">
        <v>618.04441999999995</v>
      </c>
      <c r="AI679" s="57">
        <v>618.04441999999995</v>
      </c>
      <c r="AJ679" s="57">
        <v>618.04441999999995</v>
      </c>
      <c r="AK679" s="57">
        <v>618.04441999999995</v>
      </c>
      <c r="AL679" s="57">
        <v>618.04441999999995</v>
      </c>
      <c r="AM679" s="57">
        <v>618.04441999999995</v>
      </c>
      <c r="AN679" s="57">
        <v>618.04441999999995</v>
      </c>
      <c r="AO679" s="57">
        <v>618.04441999999995</v>
      </c>
      <c r="AP679" s="57">
        <v>618.04441999999995</v>
      </c>
      <c r="AQ679" s="57">
        <v>618.04441999999995</v>
      </c>
      <c r="AR679" s="57">
        <v>618.04441999999995</v>
      </c>
      <c r="AS679" s="57">
        <v>618.04441999999995</v>
      </c>
      <c r="AT679" s="57">
        <v>618.04441999999995</v>
      </c>
    </row>
    <row r="680" spans="1:46" x14ac:dyDescent="0.25">
      <c r="A680" s="65">
        <v>2021</v>
      </c>
      <c r="B680" s="65">
        <v>12</v>
      </c>
      <c r="C680" s="75">
        <v>29</v>
      </c>
      <c r="D680" s="64">
        <v>7</v>
      </c>
      <c r="E680" s="5">
        <v>618.04441999999995</v>
      </c>
      <c r="F680" s="57">
        <v>618.04441999999995</v>
      </c>
      <c r="G680" s="57">
        <v>618.04441999999995</v>
      </c>
      <c r="H680" s="57">
        <v>618.04441999999995</v>
      </c>
      <c r="I680" s="57">
        <v>618.04441999999995</v>
      </c>
      <c r="J680" s="57">
        <v>618.04441999999995</v>
      </c>
      <c r="K680" s="57">
        <v>618.04441999999995</v>
      </c>
      <c r="L680" s="57">
        <v>618.04441999999995</v>
      </c>
      <c r="M680" s="57">
        <v>618.04441999999995</v>
      </c>
      <c r="N680" s="57">
        <v>618.04441999999995</v>
      </c>
      <c r="O680" s="57">
        <v>618.04441999999995</v>
      </c>
      <c r="P680" s="57">
        <v>618.04441999999995</v>
      </c>
      <c r="Q680" s="57">
        <v>618.04441999999995</v>
      </c>
      <c r="R680" s="57">
        <v>618.04441999999995</v>
      </c>
      <c r="S680" s="57">
        <v>618.04441999999995</v>
      </c>
      <c r="T680" s="57">
        <v>618.04441999999995</v>
      </c>
      <c r="U680" s="57">
        <v>618.04441999999995</v>
      </c>
      <c r="V680" s="57">
        <v>618.04441999999995</v>
      </c>
      <c r="W680" s="57">
        <v>618.04441999999995</v>
      </c>
      <c r="X680" s="57">
        <v>618.04441999999995</v>
      </c>
      <c r="Y680" s="57">
        <v>618.04441999999995</v>
      </c>
      <c r="Z680" s="57">
        <v>618.04441999999995</v>
      </c>
      <c r="AA680" s="57">
        <v>618.04441999999995</v>
      </c>
      <c r="AB680" s="57">
        <v>618.04441999999995</v>
      </c>
      <c r="AC680" s="57">
        <v>618.04441999999995</v>
      </c>
      <c r="AD680" s="57">
        <v>618.04441999999995</v>
      </c>
      <c r="AE680" s="57">
        <v>618.04441999999995</v>
      </c>
      <c r="AF680" s="57">
        <v>618.04441999999995</v>
      </c>
      <c r="AG680" s="57">
        <v>618.04441999999995</v>
      </c>
      <c r="AH680" s="57">
        <v>618.04441999999995</v>
      </c>
      <c r="AI680" s="57">
        <v>618.04441999999995</v>
      </c>
      <c r="AJ680" s="57">
        <v>618.04441999999995</v>
      </c>
      <c r="AK680" s="57">
        <v>618.04441999999995</v>
      </c>
      <c r="AL680" s="57">
        <v>618.04441999999995</v>
      </c>
      <c r="AM680" s="57">
        <v>618.04441999999995</v>
      </c>
      <c r="AN680" s="57">
        <v>618.04441999999995</v>
      </c>
      <c r="AO680" s="57">
        <v>618.04441999999995</v>
      </c>
      <c r="AP680" s="57">
        <v>618.04441999999995</v>
      </c>
      <c r="AQ680" s="57">
        <v>618.04441999999995</v>
      </c>
      <c r="AR680" s="57">
        <v>618.04441999999995</v>
      </c>
      <c r="AS680" s="57">
        <v>618.04441999999995</v>
      </c>
      <c r="AT680" s="57">
        <v>618.04441999999995</v>
      </c>
    </row>
    <row r="681" spans="1:46" x14ac:dyDescent="0.25">
      <c r="A681" s="65">
        <v>2021</v>
      </c>
      <c r="B681" s="65">
        <v>12</v>
      </c>
      <c r="C681" s="75">
        <v>29</v>
      </c>
      <c r="D681" s="64">
        <v>8</v>
      </c>
      <c r="E681" s="5">
        <v>618.04441999999995</v>
      </c>
      <c r="F681" s="57">
        <v>618.04441999999995</v>
      </c>
      <c r="G681" s="57">
        <v>618.04441999999995</v>
      </c>
      <c r="H681" s="57">
        <v>618.04441999999995</v>
      </c>
      <c r="I681" s="57">
        <v>618.04441999999995</v>
      </c>
      <c r="J681" s="57">
        <v>618.04441999999995</v>
      </c>
      <c r="K681" s="57">
        <v>618.04441999999995</v>
      </c>
      <c r="L681" s="57">
        <v>618.04441999999995</v>
      </c>
      <c r="M681" s="57">
        <v>618.04441999999995</v>
      </c>
      <c r="N681" s="57">
        <v>618.04441999999995</v>
      </c>
      <c r="O681" s="57">
        <v>618.04441999999995</v>
      </c>
      <c r="P681" s="57">
        <v>618.04441999999995</v>
      </c>
      <c r="Q681" s="57">
        <v>618.04441999999995</v>
      </c>
      <c r="R681" s="57">
        <v>618.04441999999995</v>
      </c>
      <c r="S681" s="57">
        <v>618.04441999999995</v>
      </c>
      <c r="T681" s="57">
        <v>618.04441999999995</v>
      </c>
      <c r="U681" s="57">
        <v>618.04441999999995</v>
      </c>
      <c r="V681" s="57">
        <v>618.04441999999995</v>
      </c>
      <c r="W681" s="57">
        <v>618.04441999999995</v>
      </c>
      <c r="X681" s="57">
        <v>618.04441999999995</v>
      </c>
      <c r="Y681" s="57">
        <v>618.04441999999995</v>
      </c>
      <c r="Z681" s="57">
        <v>618.04441999999995</v>
      </c>
      <c r="AA681" s="57">
        <v>618.04441999999995</v>
      </c>
      <c r="AB681" s="57">
        <v>618.04441999999995</v>
      </c>
      <c r="AC681" s="57">
        <v>618.04441999999995</v>
      </c>
      <c r="AD681" s="57">
        <v>618.04441999999995</v>
      </c>
      <c r="AE681" s="57">
        <v>618.04441999999995</v>
      </c>
      <c r="AF681" s="57">
        <v>618.04441999999995</v>
      </c>
      <c r="AG681" s="57">
        <v>618.04441999999995</v>
      </c>
      <c r="AH681" s="57">
        <v>618.04441999999995</v>
      </c>
      <c r="AI681" s="57">
        <v>618.04441999999995</v>
      </c>
      <c r="AJ681" s="57">
        <v>618.04441999999995</v>
      </c>
      <c r="AK681" s="57">
        <v>618.04441999999995</v>
      </c>
      <c r="AL681" s="57">
        <v>618.04441999999995</v>
      </c>
      <c r="AM681" s="57">
        <v>618.04441999999995</v>
      </c>
      <c r="AN681" s="57">
        <v>618.04441999999995</v>
      </c>
      <c r="AO681" s="57">
        <v>618.04441999999995</v>
      </c>
      <c r="AP681" s="57">
        <v>618.04441999999995</v>
      </c>
      <c r="AQ681" s="57">
        <v>618.04441999999995</v>
      </c>
      <c r="AR681" s="57">
        <v>618.04441999999995</v>
      </c>
      <c r="AS681" s="57">
        <v>618.04441999999995</v>
      </c>
      <c r="AT681" s="57">
        <v>618.04441999999995</v>
      </c>
    </row>
    <row r="682" spans="1:46" x14ac:dyDescent="0.25">
      <c r="A682" s="65">
        <v>2021</v>
      </c>
      <c r="B682" s="65">
        <v>12</v>
      </c>
      <c r="C682" s="75">
        <v>29</v>
      </c>
      <c r="D682" s="64">
        <v>9</v>
      </c>
      <c r="E682" s="5">
        <v>618.04441999999995</v>
      </c>
      <c r="F682" s="57">
        <v>618.04441999999995</v>
      </c>
      <c r="G682" s="57">
        <v>618.04441999999995</v>
      </c>
      <c r="H682" s="57">
        <v>618.04441999999995</v>
      </c>
      <c r="I682" s="57">
        <v>618.04441999999995</v>
      </c>
      <c r="J682" s="57">
        <v>618.04441999999995</v>
      </c>
      <c r="K682" s="57">
        <v>618.04441999999995</v>
      </c>
      <c r="L682" s="57">
        <v>618.04441999999995</v>
      </c>
      <c r="M682" s="57">
        <v>618.04441999999995</v>
      </c>
      <c r="N682" s="57">
        <v>618.04441999999995</v>
      </c>
      <c r="O682" s="57">
        <v>618.04441999999995</v>
      </c>
      <c r="P682" s="57">
        <v>618.04441999999995</v>
      </c>
      <c r="Q682" s="57">
        <v>618.04441999999995</v>
      </c>
      <c r="R682" s="57">
        <v>618.04441999999995</v>
      </c>
      <c r="S682" s="57">
        <v>618.04441999999995</v>
      </c>
      <c r="T682" s="57">
        <v>618.04441999999995</v>
      </c>
      <c r="U682" s="57">
        <v>618.04441999999995</v>
      </c>
      <c r="V682" s="57">
        <v>618.04441999999995</v>
      </c>
      <c r="W682" s="57">
        <v>618.04441999999995</v>
      </c>
      <c r="X682" s="57">
        <v>618.04441999999995</v>
      </c>
      <c r="Y682" s="57">
        <v>618.04441999999995</v>
      </c>
      <c r="Z682" s="57">
        <v>618.04441999999995</v>
      </c>
      <c r="AA682" s="57">
        <v>618.04441999999995</v>
      </c>
      <c r="AB682" s="57">
        <v>618.04441999999995</v>
      </c>
      <c r="AC682" s="57">
        <v>618.04441999999995</v>
      </c>
      <c r="AD682" s="57">
        <v>618.04441999999995</v>
      </c>
      <c r="AE682" s="57">
        <v>618.04441999999995</v>
      </c>
      <c r="AF682" s="57">
        <v>618.04441999999995</v>
      </c>
      <c r="AG682" s="57">
        <v>618.04441999999995</v>
      </c>
      <c r="AH682" s="57">
        <v>618.04441999999995</v>
      </c>
      <c r="AI682" s="57">
        <v>618.04441999999995</v>
      </c>
      <c r="AJ682" s="57">
        <v>618.04441999999995</v>
      </c>
      <c r="AK682" s="57">
        <v>618.04441999999995</v>
      </c>
      <c r="AL682" s="57">
        <v>618.04441999999995</v>
      </c>
      <c r="AM682" s="57">
        <v>618.04441999999995</v>
      </c>
      <c r="AN682" s="57">
        <v>618.04441999999995</v>
      </c>
      <c r="AO682" s="57">
        <v>618.04441999999995</v>
      </c>
      <c r="AP682" s="57">
        <v>618.04441999999995</v>
      </c>
      <c r="AQ682" s="57">
        <v>618.04441999999995</v>
      </c>
      <c r="AR682" s="57">
        <v>618.04441999999995</v>
      </c>
      <c r="AS682" s="57">
        <v>618.04441999999995</v>
      </c>
      <c r="AT682" s="57">
        <v>618.04441999999995</v>
      </c>
    </row>
    <row r="683" spans="1:46" x14ac:dyDescent="0.25">
      <c r="A683" s="65">
        <v>2021</v>
      </c>
      <c r="B683" s="65">
        <v>12</v>
      </c>
      <c r="C683" s="75">
        <v>29</v>
      </c>
      <c r="D683" s="64">
        <v>10</v>
      </c>
      <c r="E683" s="5">
        <v>618.04441999999995</v>
      </c>
      <c r="F683" s="57">
        <v>618.04441999999995</v>
      </c>
      <c r="G683" s="57">
        <v>618.04441999999995</v>
      </c>
      <c r="H683" s="57">
        <v>618.04441999999995</v>
      </c>
      <c r="I683" s="57">
        <v>618.04441999999995</v>
      </c>
      <c r="J683" s="57">
        <v>618.04441999999995</v>
      </c>
      <c r="K683" s="57">
        <v>618.04441999999995</v>
      </c>
      <c r="L683" s="57">
        <v>618.04441999999995</v>
      </c>
      <c r="M683" s="57">
        <v>618.04441999999995</v>
      </c>
      <c r="N683" s="57">
        <v>618.04441999999995</v>
      </c>
      <c r="O683" s="57">
        <v>618.04441999999995</v>
      </c>
      <c r="P683" s="57">
        <v>618.04441999999995</v>
      </c>
      <c r="Q683" s="57">
        <v>618.04441999999995</v>
      </c>
      <c r="R683" s="57">
        <v>618.04441999999995</v>
      </c>
      <c r="S683" s="57">
        <v>618.04441999999995</v>
      </c>
      <c r="T683" s="57">
        <v>618.04441999999995</v>
      </c>
      <c r="U683" s="57">
        <v>618.04441999999995</v>
      </c>
      <c r="V683" s="57">
        <v>618.04441999999995</v>
      </c>
      <c r="W683" s="57">
        <v>618.04441999999995</v>
      </c>
      <c r="X683" s="57">
        <v>618.04441999999995</v>
      </c>
      <c r="Y683" s="57">
        <v>618.04441999999995</v>
      </c>
      <c r="Z683" s="57">
        <v>618.04441999999995</v>
      </c>
      <c r="AA683" s="57">
        <v>618.04441999999995</v>
      </c>
      <c r="AB683" s="57">
        <v>618.04441999999995</v>
      </c>
      <c r="AC683" s="57">
        <v>618.04441999999995</v>
      </c>
      <c r="AD683" s="57">
        <v>618.04441999999995</v>
      </c>
      <c r="AE683" s="57">
        <v>618.04441999999995</v>
      </c>
      <c r="AF683" s="57">
        <v>618.04441999999995</v>
      </c>
      <c r="AG683" s="57">
        <v>618.04441999999995</v>
      </c>
      <c r="AH683" s="57">
        <v>618.04441999999995</v>
      </c>
      <c r="AI683" s="57">
        <v>618.04441999999995</v>
      </c>
      <c r="AJ683" s="57">
        <v>618.04441999999995</v>
      </c>
      <c r="AK683" s="57">
        <v>618.04441999999995</v>
      </c>
      <c r="AL683" s="57">
        <v>618.04441999999995</v>
      </c>
      <c r="AM683" s="57">
        <v>618.04441999999995</v>
      </c>
      <c r="AN683" s="57">
        <v>618.04441999999995</v>
      </c>
      <c r="AO683" s="57">
        <v>618.04441999999995</v>
      </c>
      <c r="AP683" s="57">
        <v>618.04441999999995</v>
      </c>
      <c r="AQ683" s="57">
        <v>618.04441999999995</v>
      </c>
      <c r="AR683" s="57">
        <v>618.04441999999995</v>
      </c>
      <c r="AS683" s="57">
        <v>618.04441999999995</v>
      </c>
      <c r="AT683" s="57">
        <v>618.04441999999995</v>
      </c>
    </row>
    <row r="684" spans="1:46" x14ac:dyDescent="0.25">
      <c r="A684" s="65">
        <v>2021</v>
      </c>
      <c r="B684" s="65">
        <v>12</v>
      </c>
      <c r="C684" s="75">
        <v>29</v>
      </c>
      <c r="D684" s="64">
        <v>11</v>
      </c>
      <c r="E684" s="5">
        <v>618.04441999999995</v>
      </c>
      <c r="F684" s="57">
        <v>618.04441999999995</v>
      </c>
      <c r="G684" s="57">
        <v>618.04441999999995</v>
      </c>
      <c r="H684" s="57">
        <v>618.04441999999995</v>
      </c>
      <c r="I684" s="57">
        <v>618.04441999999995</v>
      </c>
      <c r="J684" s="57">
        <v>618.04441999999995</v>
      </c>
      <c r="K684" s="57">
        <v>618.04441999999995</v>
      </c>
      <c r="L684" s="57">
        <v>618.04441999999995</v>
      </c>
      <c r="M684" s="57">
        <v>618.04441999999995</v>
      </c>
      <c r="N684" s="57">
        <v>618.04441999999995</v>
      </c>
      <c r="O684" s="57">
        <v>618.04441999999995</v>
      </c>
      <c r="P684" s="57">
        <v>618.04441999999995</v>
      </c>
      <c r="Q684" s="57">
        <v>618.04441999999995</v>
      </c>
      <c r="R684" s="57">
        <v>618.04441999999995</v>
      </c>
      <c r="S684" s="57">
        <v>618.04441999999995</v>
      </c>
      <c r="T684" s="57">
        <v>618.04441999999995</v>
      </c>
      <c r="U684" s="57">
        <v>618.04441999999995</v>
      </c>
      <c r="V684" s="57">
        <v>618.04441999999995</v>
      </c>
      <c r="W684" s="57">
        <v>618.04441999999995</v>
      </c>
      <c r="X684" s="57">
        <v>618.04441999999995</v>
      </c>
      <c r="Y684" s="57">
        <v>618.04441999999995</v>
      </c>
      <c r="Z684" s="57">
        <v>618.04441999999995</v>
      </c>
      <c r="AA684" s="57">
        <v>618.04441999999995</v>
      </c>
      <c r="AB684" s="57">
        <v>618.04441999999995</v>
      </c>
      <c r="AC684" s="57">
        <v>618.04441999999995</v>
      </c>
      <c r="AD684" s="57">
        <v>618.04441999999995</v>
      </c>
      <c r="AE684" s="57">
        <v>618.04441999999995</v>
      </c>
      <c r="AF684" s="57">
        <v>618.04441999999995</v>
      </c>
      <c r="AG684" s="57">
        <v>618.04441999999995</v>
      </c>
      <c r="AH684" s="57">
        <v>618.04441999999995</v>
      </c>
      <c r="AI684" s="57">
        <v>618.04441999999995</v>
      </c>
      <c r="AJ684" s="57">
        <v>618.04441999999995</v>
      </c>
      <c r="AK684" s="57">
        <v>618.04441999999995</v>
      </c>
      <c r="AL684" s="57">
        <v>618.04441999999995</v>
      </c>
      <c r="AM684" s="57">
        <v>618.04441999999995</v>
      </c>
      <c r="AN684" s="57">
        <v>618.04441999999995</v>
      </c>
      <c r="AO684" s="57">
        <v>618.04441999999995</v>
      </c>
      <c r="AP684" s="57">
        <v>618.04441999999995</v>
      </c>
      <c r="AQ684" s="57">
        <v>618.04441999999995</v>
      </c>
      <c r="AR684" s="57">
        <v>618.04441999999995</v>
      </c>
      <c r="AS684" s="57">
        <v>618.04441999999995</v>
      </c>
      <c r="AT684" s="57">
        <v>618.04441999999995</v>
      </c>
    </row>
    <row r="685" spans="1:46" x14ac:dyDescent="0.25">
      <c r="A685" s="65">
        <v>2021</v>
      </c>
      <c r="B685" s="65">
        <v>12</v>
      </c>
      <c r="C685" s="75">
        <v>29</v>
      </c>
      <c r="D685" s="64">
        <v>12</v>
      </c>
      <c r="E685" s="5">
        <v>618.04441999999995</v>
      </c>
      <c r="F685" s="57">
        <v>618.04441999999995</v>
      </c>
      <c r="G685" s="57">
        <v>618.04441999999995</v>
      </c>
      <c r="H685" s="57">
        <v>618.04441999999995</v>
      </c>
      <c r="I685" s="57">
        <v>618.04441999999995</v>
      </c>
      <c r="J685" s="57">
        <v>618.04441999999995</v>
      </c>
      <c r="K685" s="57">
        <v>618.04441999999995</v>
      </c>
      <c r="L685" s="57">
        <v>618.04441999999995</v>
      </c>
      <c r="M685" s="57">
        <v>618.04441999999995</v>
      </c>
      <c r="N685" s="57">
        <v>618.04441999999995</v>
      </c>
      <c r="O685" s="57">
        <v>618.04441999999995</v>
      </c>
      <c r="P685" s="57">
        <v>618.04441999999995</v>
      </c>
      <c r="Q685" s="57">
        <v>618.04441999999995</v>
      </c>
      <c r="R685" s="57">
        <v>618.04441999999995</v>
      </c>
      <c r="S685" s="57">
        <v>618.04441999999995</v>
      </c>
      <c r="T685" s="57">
        <v>618.04441999999995</v>
      </c>
      <c r="U685" s="57">
        <v>618.04441999999995</v>
      </c>
      <c r="V685" s="57">
        <v>618.04441999999995</v>
      </c>
      <c r="W685" s="57">
        <v>618.04441999999995</v>
      </c>
      <c r="X685" s="57">
        <v>618.04441999999995</v>
      </c>
      <c r="Y685" s="57">
        <v>618.04441999999995</v>
      </c>
      <c r="Z685" s="57">
        <v>618.04441999999995</v>
      </c>
      <c r="AA685" s="57">
        <v>618.04441999999995</v>
      </c>
      <c r="AB685" s="57">
        <v>618.04441999999995</v>
      </c>
      <c r="AC685" s="57">
        <v>618.04441999999995</v>
      </c>
      <c r="AD685" s="57">
        <v>618.04441999999995</v>
      </c>
      <c r="AE685" s="57">
        <v>618.04441999999995</v>
      </c>
      <c r="AF685" s="57">
        <v>618.04441999999995</v>
      </c>
      <c r="AG685" s="57">
        <v>618.04441999999995</v>
      </c>
      <c r="AH685" s="57">
        <v>618.04441999999995</v>
      </c>
      <c r="AI685" s="57">
        <v>618.04441999999995</v>
      </c>
      <c r="AJ685" s="57">
        <v>618.04441999999995</v>
      </c>
      <c r="AK685" s="57">
        <v>618.04441999999995</v>
      </c>
      <c r="AL685" s="57">
        <v>618.04441999999995</v>
      </c>
      <c r="AM685" s="57">
        <v>618.04441999999995</v>
      </c>
      <c r="AN685" s="57">
        <v>618.04441999999995</v>
      </c>
      <c r="AO685" s="57">
        <v>618.04441999999995</v>
      </c>
      <c r="AP685" s="57">
        <v>618.04441999999995</v>
      </c>
      <c r="AQ685" s="57">
        <v>618.04441999999995</v>
      </c>
      <c r="AR685" s="57">
        <v>618.04441999999995</v>
      </c>
      <c r="AS685" s="57">
        <v>618.04441999999995</v>
      </c>
      <c r="AT685" s="57">
        <v>618.04441999999995</v>
      </c>
    </row>
    <row r="686" spans="1:46" x14ac:dyDescent="0.25">
      <c r="A686" s="65">
        <v>2021</v>
      </c>
      <c r="B686" s="65">
        <v>12</v>
      </c>
      <c r="C686" s="75">
        <v>29</v>
      </c>
      <c r="D686" s="64">
        <v>13</v>
      </c>
      <c r="E686" s="5">
        <v>618.04441999999995</v>
      </c>
      <c r="F686" s="57">
        <v>618.04441999999995</v>
      </c>
      <c r="G686" s="57">
        <v>618.04441999999995</v>
      </c>
      <c r="H686" s="57">
        <v>618.04441999999995</v>
      </c>
      <c r="I686" s="57">
        <v>618.04441999999995</v>
      </c>
      <c r="J686" s="57">
        <v>618.04441999999995</v>
      </c>
      <c r="K686" s="57">
        <v>618.04441999999995</v>
      </c>
      <c r="L686" s="57">
        <v>618.04441999999995</v>
      </c>
      <c r="M686" s="57">
        <v>618.04441999999995</v>
      </c>
      <c r="N686" s="57">
        <v>618.04441999999995</v>
      </c>
      <c r="O686" s="57">
        <v>618.04441999999995</v>
      </c>
      <c r="P686" s="57">
        <v>618.04441999999995</v>
      </c>
      <c r="Q686" s="57">
        <v>618.04441999999995</v>
      </c>
      <c r="R686" s="57">
        <v>618.04441999999995</v>
      </c>
      <c r="S686" s="57">
        <v>618.04441999999995</v>
      </c>
      <c r="T686" s="57">
        <v>618.04441999999995</v>
      </c>
      <c r="U686" s="57">
        <v>618.04441999999995</v>
      </c>
      <c r="V686" s="57">
        <v>618.04441999999995</v>
      </c>
      <c r="W686" s="57">
        <v>618.04441999999995</v>
      </c>
      <c r="X686" s="57">
        <v>618.04441999999995</v>
      </c>
      <c r="Y686" s="57">
        <v>618.04441999999995</v>
      </c>
      <c r="Z686" s="57">
        <v>618.04441999999995</v>
      </c>
      <c r="AA686" s="57">
        <v>618.04441999999995</v>
      </c>
      <c r="AB686" s="57">
        <v>618.04441999999995</v>
      </c>
      <c r="AC686" s="57">
        <v>618.04441999999995</v>
      </c>
      <c r="AD686" s="57">
        <v>618.04441999999995</v>
      </c>
      <c r="AE686" s="57">
        <v>618.04441999999995</v>
      </c>
      <c r="AF686" s="57">
        <v>618.04441999999995</v>
      </c>
      <c r="AG686" s="57">
        <v>618.04441999999995</v>
      </c>
      <c r="AH686" s="57">
        <v>618.04441999999995</v>
      </c>
      <c r="AI686" s="57">
        <v>618.04441999999995</v>
      </c>
      <c r="AJ686" s="57">
        <v>618.04441999999995</v>
      </c>
      <c r="AK686" s="57">
        <v>618.04441999999995</v>
      </c>
      <c r="AL686" s="57">
        <v>618.04441999999995</v>
      </c>
      <c r="AM686" s="57">
        <v>618.04441999999995</v>
      </c>
      <c r="AN686" s="57">
        <v>618.04441999999995</v>
      </c>
      <c r="AO686" s="57">
        <v>618.04441999999995</v>
      </c>
      <c r="AP686" s="57">
        <v>618.04441999999995</v>
      </c>
      <c r="AQ686" s="57">
        <v>618.04441999999995</v>
      </c>
      <c r="AR686" s="57">
        <v>618.04441999999995</v>
      </c>
      <c r="AS686" s="57">
        <v>618.04441999999995</v>
      </c>
      <c r="AT686" s="57">
        <v>618.04441999999995</v>
      </c>
    </row>
    <row r="687" spans="1:46" x14ac:dyDescent="0.25">
      <c r="A687" s="65">
        <v>2021</v>
      </c>
      <c r="B687" s="65">
        <v>12</v>
      </c>
      <c r="C687" s="75">
        <v>29</v>
      </c>
      <c r="D687" s="64">
        <v>14</v>
      </c>
      <c r="E687" s="5">
        <v>618.04441999999995</v>
      </c>
      <c r="F687" s="57">
        <v>618.04441999999995</v>
      </c>
      <c r="G687" s="57">
        <v>618.04441999999995</v>
      </c>
      <c r="H687" s="57">
        <v>618.04441999999995</v>
      </c>
      <c r="I687" s="57">
        <v>618.04441999999995</v>
      </c>
      <c r="J687" s="57">
        <v>618.04441999999995</v>
      </c>
      <c r="K687" s="57">
        <v>618.04441999999995</v>
      </c>
      <c r="L687" s="57">
        <v>618.04441999999995</v>
      </c>
      <c r="M687" s="57">
        <v>618.04441999999995</v>
      </c>
      <c r="N687" s="57">
        <v>618.04441999999995</v>
      </c>
      <c r="O687" s="57">
        <v>618.04441999999995</v>
      </c>
      <c r="P687" s="57">
        <v>618.04441999999995</v>
      </c>
      <c r="Q687" s="57">
        <v>618.04441999999995</v>
      </c>
      <c r="R687" s="57">
        <v>618.04441999999995</v>
      </c>
      <c r="S687" s="57">
        <v>618.04441999999995</v>
      </c>
      <c r="T687" s="57">
        <v>618.04441999999995</v>
      </c>
      <c r="U687" s="57">
        <v>618.04441999999995</v>
      </c>
      <c r="V687" s="57">
        <v>618.04441999999995</v>
      </c>
      <c r="W687" s="57">
        <v>618.04441999999995</v>
      </c>
      <c r="X687" s="57">
        <v>618.04441999999995</v>
      </c>
      <c r="Y687" s="57">
        <v>618.04441999999995</v>
      </c>
      <c r="Z687" s="57">
        <v>618.04441999999995</v>
      </c>
      <c r="AA687" s="57">
        <v>618.04441999999995</v>
      </c>
      <c r="AB687" s="57">
        <v>618.04441999999995</v>
      </c>
      <c r="AC687" s="57">
        <v>618.04441999999995</v>
      </c>
      <c r="AD687" s="57">
        <v>618.04441999999995</v>
      </c>
      <c r="AE687" s="57">
        <v>618.04441999999995</v>
      </c>
      <c r="AF687" s="57">
        <v>618.04441999999995</v>
      </c>
      <c r="AG687" s="57">
        <v>618.04441999999995</v>
      </c>
      <c r="AH687" s="57">
        <v>618.04441999999995</v>
      </c>
      <c r="AI687" s="57">
        <v>618.04441999999995</v>
      </c>
      <c r="AJ687" s="57">
        <v>618.04441999999995</v>
      </c>
      <c r="AK687" s="57">
        <v>618.04441999999995</v>
      </c>
      <c r="AL687" s="57">
        <v>618.04441999999995</v>
      </c>
      <c r="AM687" s="57">
        <v>618.04441999999995</v>
      </c>
      <c r="AN687" s="57">
        <v>618.04441999999995</v>
      </c>
      <c r="AO687" s="57">
        <v>618.04441999999995</v>
      </c>
      <c r="AP687" s="57">
        <v>618.04441999999995</v>
      </c>
      <c r="AQ687" s="57">
        <v>618.04441999999995</v>
      </c>
      <c r="AR687" s="57">
        <v>618.04441999999995</v>
      </c>
      <c r="AS687" s="57">
        <v>618.04441999999995</v>
      </c>
      <c r="AT687" s="57">
        <v>618.04441999999995</v>
      </c>
    </row>
    <row r="688" spans="1:46" x14ac:dyDescent="0.25">
      <c r="A688" s="65">
        <v>2021</v>
      </c>
      <c r="B688" s="65">
        <v>12</v>
      </c>
      <c r="C688" s="75">
        <v>29</v>
      </c>
      <c r="D688" s="64">
        <v>15</v>
      </c>
      <c r="E688" s="5">
        <v>618.04441999999995</v>
      </c>
      <c r="F688" s="57">
        <v>618.04441999999995</v>
      </c>
      <c r="G688" s="57">
        <v>618.04441999999995</v>
      </c>
      <c r="H688" s="57">
        <v>618.04441999999995</v>
      </c>
      <c r="I688" s="57">
        <v>618.04441999999995</v>
      </c>
      <c r="J688" s="57">
        <v>618.04441999999995</v>
      </c>
      <c r="K688" s="57">
        <v>618.04441999999995</v>
      </c>
      <c r="L688" s="57">
        <v>618.04441999999995</v>
      </c>
      <c r="M688" s="57">
        <v>618.04441999999995</v>
      </c>
      <c r="N688" s="57">
        <v>618.04441999999995</v>
      </c>
      <c r="O688" s="57">
        <v>618.04441999999995</v>
      </c>
      <c r="P688" s="57">
        <v>618.04441999999995</v>
      </c>
      <c r="Q688" s="57">
        <v>618.04441999999995</v>
      </c>
      <c r="R688" s="57">
        <v>618.04441999999995</v>
      </c>
      <c r="S688" s="57">
        <v>618.04441999999995</v>
      </c>
      <c r="T688" s="57">
        <v>618.04441999999995</v>
      </c>
      <c r="U688" s="57">
        <v>618.04441999999995</v>
      </c>
      <c r="V688" s="57">
        <v>618.04441999999995</v>
      </c>
      <c r="W688" s="57">
        <v>618.04441999999995</v>
      </c>
      <c r="X688" s="57">
        <v>618.04441999999995</v>
      </c>
      <c r="Y688" s="57">
        <v>618.04441999999995</v>
      </c>
      <c r="Z688" s="57">
        <v>618.04441999999995</v>
      </c>
      <c r="AA688" s="57">
        <v>618.04441999999995</v>
      </c>
      <c r="AB688" s="57">
        <v>618.04441999999995</v>
      </c>
      <c r="AC688" s="57">
        <v>618.04441999999995</v>
      </c>
      <c r="AD688" s="57">
        <v>618.04441999999995</v>
      </c>
      <c r="AE688" s="57">
        <v>618.04441999999995</v>
      </c>
      <c r="AF688" s="57">
        <v>618.04441999999995</v>
      </c>
      <c r="AG688" s="57">
        <v>618.04441999999995</v>
      </c>
      <c r="AH688" s="57">
        <v>618.04441999999995</v>
      </c>
      <c r="AI688" s="57">
        <v>618.04441999999995</v>
      </c>
      <c r="AJ688" s="57">
        <v>618.04441999999995</v>
      </c>
      <c r="AK688" s="57">
        <v>618.04441999999995</v>
      </c>
      <c r="AL688" s="57">
        <v>618.04441999999995</v>
      </c>
      <c r="AM688" s="57">
        <v>618.04441999999995</v>
      </c>
      <c r="AN688" s="57">
        <v>618.04441999999995</v>
      </c>
      <c r="AO688" s="57">
        <v>618.04441999999995</v>
      </c>
      <c r="AP688" s="57">
        <v>618.04441999999995</v>
      </c>
      <c r="AQ688" s="57">
        <v>618.04441999999995</v>
      </c>
      <c r="AR688" s="57">
        <v>618.04441999999995</v>
      </c>
      <c r="AS688" s="57">
        <v>618.04441999999995</v>
      </c>
      <c r="AT688" s="57">
        <v>618.04441999999995</v>
      </c>
    </row>
    <row r="689" spans="1:46" x14ac:dyDescent="0.25">
      <c r="A689" s="65">
        <v>2021</v>
      </c>
      <c r="B689" s="65">
        <v>12</v>
      </c>
      <c r="C689" s="75">
        <v>29</v>
      </c>
      <c r="D689" s="64">
        <v>16</v>
      </c>
      <c r="E689" s="5">
        <v>618.04441999999995</v>
      </c>
      <c r="F689" s="57">
        <v>618.04441999999995</v>
      </c>
      <c r="G689" s="57">
        <v>618.04441999999995</v>
      </c>
      <c r="H689" s="57">
        <v>618.04441999999995</v>
      </c>
      <c r="I689" s="57">
        <v>618.04441999999995</v>
      </c>
      <c r="J689" s="57">
        <v>618.04441999999995</v>
      </c>
      <c r="K689" s="57">
        <v>618.04441999999995</v>
      </c>
      <c r="L689" s="57">
        <v>618.04441999999995</v>
      </c>
      <c r="M689" s="57">
        <v>618.04441999999995</v>
      </c>
      <c r="N689" s="57">
        <v>618.04441999999995</v>
      </c>
      <c r="O689" s="57">
        <v>618.04441999999995</v>
      </c>
      <c r="P689" s="57">
        <v>618.04441999999995</v>
      </c>
      <c r="Q689" s="57">
        <v>618.04441999999995</v>
      </c>
      <c r="R689" s="57">
        <v>618.04441999999995</v>
      </c>
      <c r="S689" s="57">
        <v>618.04441999999995</v>
      </c>
      <c r="T689" s="57">
        <v>618.04441999999995</v>
      </c>
      <c r="U689" s="57">
        <v>618.04441999999995</v>
      </c>
      <c r="V689" s="57">
        <v>618.04441999999995</v>
      </c>
      <c r="W689" s="57">
        <v>618.04441999999995</v>
      </c>
      <c r="X689" s="57">
        <v>618.04441999999995</v>
      </c>
      <c r="Y689" s="57">
        <v>618.04441999999995</v>
      </c>
      <c r="Z689" s="57">
        <v>618.04441999999995</v>
      </c>
      <c r="AA689" s="57">
        <v>618.04441999999995</v>
      </c>
      <c r="AB689" s="57">
        <v>618.04441999999995</v>
      </c>
      <c r="AC689" s="57">
        <v>618.04441999999995</v>
      </c>
      <c r="AD689" s="57">
        <v>618.04441999999995</v>
      </c>
      <c r="AE689" s="57">
        <v>618.04441999999995</v>
      </c>
      <c r="AF689" s="57">
        <v>618.04441999999995</v>
      </c>
      <c r="AG689" s="57">
        <v>618.04441999999995</v>
      </c>
      <c r="AH689" s="57">
        <v>618.04441999999995</v>
      </c>
      <c r="AI689" s="57">
        <v>618.04441999999995</v>
      </c>
      <c r="AJ689" s="57">
        <v>618.04441999999995</v>
      </c>
      <c r="AK689" s="57">
        <v>618.04441999999995</v>
      </c>
      <c r="AL689" s="57">
        <v>618.04441999999995</v>
      </c>
      <c r="AM689" s="57">
        <v>618.04441999999995</v>
      </c>
      <c r="AN689" s="57">
        <v>618.04441999999995</v>
      </c>
      <c r="AO689" s="57">
        <v>618.04441999999995</v>
      </c>
      <c r="AP689" s="57">
        <v>618.04441999999995</v>
      </c>
      <c r="AQ689" s="57">
        <v>618.04441999999995</v>
      </c>
      <c r="AR689" s="57">
        <v>618.04441999999995</v>
      </c>
      <c r="AS689" s="57">
        <v>618.04441999999995</v>
      </c>
      <c r="AT689" s="57">
        <v>618.04441999999995</v>
      </c>
    </row>
    <row r="690" spans="1:46" x14ac:dyDescent="0.25">
      <c r="A690" s="65">
        <v>2021</v>
      </c>
      <c r="B690" s="65">
        <v>12</v>
      </c>
      <c r="C690" s="75">
        <v>29</v>
      </c>
      <c r="D690" s="64">
        <v>17</v>
      </c>
      <c r="E690" s="5">
        <v>618.04441999999995</v>
      </c>
      <c r="F690" s="57">
        <v>618.04441999999995</v>
      </c>
      <c r="G690" s="57">
        <v>618.04441999999995</v>
      </c>
      <c r="H690" s="57">
        <v>618.04441999999995</v>
      </c>
      <c r="I690" s="57">
        <v>618.04441999999995</v>
      </c>
      <c r="J690" s="57">
        <v>618.04441999999995</v>
      </c>
      <c r="K690" s="57">
        <v>618.04441999999995</v>
      </c>
      <c r="L690" s="57">
        <v>618.04441999999995</v>
      </c>
      <c r="M690" s="57">
        <v>618.04441999999995</v>
      </c>
      <c r="N690" s="57">
        <v>618.04441999999995</v>
      </c>
      <c r="O690" s="57">
        <v>618.04441999999995</v>
      </c>
      <c r="P690" s="57">
        <v>618.04441999999995</v>
      </c>
      <c r="Q690" s="57">
        <v>618.04441999999995</v>
      </c>
      <c r="R690" s="57">
        <v>618.04441999999995</v>
      </c>
      <c r="S690" s="57">
        <v>618.04441999999995</v>
      </c>
      <c r="T690" s="57">
        <v>618.04441999999995</v>
      </c>
      <c r="U690" s="57">
        <v>618.04441999999995</v>
      </c>
      <c r="V690" s="57">
        <v>618.04441999999995</v>
      </c>
      <c r="W690" s="57">
        <v>618.04441999999995</v>
      </c>
      <c r="X690" s="57">
        <v>618.04441999999995</v>
      </c>
      <c r="Y690" s="57">
        <v>618.04441999999995</v>
      </c>
      <c r="Z690" s="57">
        <v>618.04441999999995</v>
      </c>
      <c r="AA690" s="57">
        <v>618.04441999999995</v>
      </c>
      <c r="AB690" s="57">
        <v>618.04441999999995</v>
      </c>
      <c r="AC690" s="57">
        <v>618.04441999999995</v>
      </c>
      <c r="AD690" s="57">
        <v>618.04441999999995</v>
      </c>
      <c r="AE690" s="57">
        <v>618.04441999999995</v>
      </c>
      <c r="AF690" s="57">
        <v>618.04441999999995</v>
      </c>
      <c r="AG690" s="57">
        <v>618.04441999999995</v>
      </c>
      <c r="AH690" s="57">
        <v>618.04441999999995</v>
      </c>
      <c r="AI690" s="57">
        <v>618.04441999999995</v>
      </c>
      <c r="AJ690" s="57">
        <v>618.04441999999995</v>
      </c>
      <c r="AK690" s="57">
        <v>618.04441999999995</v>
      </c>
      <c r="AL690" s="57">
        <v>618.04441999999995</v>
      </c>
      <c r="AM690" s="57">
        <v>618.04441999999995</v>
      </c>
      <c r="AN690" s="57">
        <v>618.04441999999995</v>
      </c>
      <c r="AO690" s="57">
        <v>618.04441999999995</v>
      </c>
      <c r="AP690" s="57">
        <v>618.04441999999995</v>
      </c>
      <c r="AQ690" s="57">
        <v>618.04441999999995</v>
      </c>
      <c r="AR690" s="57">
        <v>618.04441999999995</v>
      </c>
      <c r="AS690" s="57">
        <v>618.04441999999995</v>
      </c>
      <c r="AT690" s="57">
        <v>618.04441999999995</v>
      </c>
    </row>
    <row r="691" spans="1:46" x14ac:dyDescent="0.25">
      <c r="A691" s="65">
        <v>2021</v>
      </c>
      <c r="B691" s="65">
        <v>12</v>
      </c>
      <c r="C691" s="75">
        <v>29</v>
      </c>
      <c r="D691" s="64">
        <v>18</v>
      </c>
      <c r="E691" s="5">
        <v>618.04441999999995</v>
      </c>
      <c r="F691" s="57">
        <v>618.04441999999995</v>
      </c>
      <c r="G691" s="57">
        <v>618.04441999999995</v>
      </c>
      <c r="H691" s="57">
        <v>618.04441999999995</v>
      </c>
      <c r="I691" s="57">
        <v>618.04441999999995</v>
      </c>
      <c r="J691" s="57">
        <v>618.04441999999995</v>
      </c>
      <c r="K691" s="57">
        <v>618.04441999999995</v>
      </c>
      <c r="L691" s="57">
        <v>618.04441999999995</v>
      </c>
      <c r="M691" s="57">
        <v>618.04441999999995</v>
      </c>
      <c r="N691" s="57">
        <v>618.04441999999995</v>
      </c>
      <c r="O691" s="57">
        <v>618.04441999999995</v>
      </c>
      <c r="P691" s="57">
        <v>618.04441999999995</v>
      </c>
      <c r="Q691" s="57">
        <v>618.04441999999995</v>
      </c>
      <c r="R691" s="57">
        <v>618.04441999999995</v>
      </c>
      <c r="S691" s="57">
        <v>618.04441999999995</v>
      </c>
      <c r="T691" s="57">
        <v>618.04441999999995</v>
      </c>
      <c r="U691" s="57">
        <v>618.04441999999995</v>
      </c>
      <c r="V691" s="57">
        <v>618.04441999999995</v>
      </c>
      <c r="W691" s="57">
        <v>618.04441999999995</v>
      </c>
      <c r="X691" s="57">
        <v>618.04441999999995</v>
      </c>
      <c r="Y691" s="57">
        <v>618.04441999999995</v>
      </c>
      <c r="Z691" s="57">
        <v>618.04441999999995</v>
      </c>
      <c r="AA691" s="57">
        <v>618.04441999999995</v>
      </c>
      <c r="AB691" s="57">
        <v>618.04441999999995</v>
      </c>
      <c r="AC691" s="57">
        <v>618.04441999999995</v>
      </c>
      <c r="AD691" s="57">
        <v>618.04441999999995</v>
      </c>
      <c r="AE691" s="57">
        <v>618.04441999999995</v>
      </c>
      <c r="AF691" s="57">
        <v>618.04441999999995</v>
      </c>
      <c r="AG691" s="57">
        <v>618.04441999999995</v>
      </c>
      <c r="AH691" s="57">
        <v>618.04441999999995</v>
      </c>
      <c r="AI691" s="57">
        <v>618.04441999999995</v>
      </c>
      <c r="AJ691" s="57">
        <v>618.04441999999995</v>
      </c>
      <c r="AK691" s="57">
        <v>618.04441999999995</v>
      </c>
      <c r="AL691" s="57">
        <v>618.04441999999995</v>
      </c>
      <c r="AM691" s="57">
        <v>618.04441999999995</v>
      </c>
      <c r="AN691" s="57">
        <v>618.04441999999995</v>
      </c>
      <c r="AO691" s="57">
        <v>618.04441999999995</v>
      </c>
      <c r="AP691" s="57">
        <v>618.04441999999995</v>
      </c>
      <c r="AQ691" s="57">
        <v>618.04441999999995</v>
      </c>
      <c r="AR691" s="57">
        <v>618.04441999999995</v>
      </c>
      <c r="AS691" s="57">
        <v>618.04441999999995</v>
      </c>
      <c r="AT691" s="57">
        <v>618.04441999999995</v>
      </c>
    </row>
    <row r="692" spans="1:46" x14ac:dyDescent="0.25">
      <c r="A692" s="65">
        <v>2021</v>
      </c>
      <c r="B692" s="65">
        <v>12</v>
      </c>
      <c r="C692" s="75">
        <v>29</v>
      </c>
      <c r="D692" s="64">
        <v>19</v>
      </c>
      <c r="E692" s="5">
        <v>618.04441999999995</v>
      </c>
      <c r="F692" s="57">
        <v>618.04441999999995</v>
      </c>
      <c r="G692" s="57">
        <v>618.04441999999995</v>
      </c>
      <c r="H692" s="57">
        <v>618.04441999999995</v>
      </c>
      <c r="I692" s="57">
        <v>618.04441999999995</v>
      </c>
      <c r="J692" s="57">
        <v>618.04441999999995</v>
      </c>
      <c r="K692" s="57">
        <v>618.04441999999995</v>
      </c>
      <c r="L692" s="57">
        <v>618.04441999999995</v>
      </c>
      <c r="M692" s="57">
        <v>618.04441999999995</v>
      </c>
      <c r="N692" s="57">
        <v>618.04441999999995</v>
      </c>
      <c r="O692" s="57">
        <v>618.04441999999995</v>
      </c>
      <c r="P692" s="57">
        <v>618.04441999999995</v>
      </c>
      <c r="Q692" s="57">
        <v>618.04441999999995</v>
      </c>
      <c r="R692" s="57">
        <v>618.04441999999995</v>
      </c>
      <c r="S692" s="57">
        <v>618.04441999999995</v>
      </c>
      <c r="T692" s="57">
        <v>618.04441999999995</v>
      </c>
      <c r="U692" s="57">
        <v>618.04441999999995</v>
      </c>
      <c r="V692" s="57">
        <v>618.04441999999995</v>
      </c>
      <c r="W692" s="57">
        <v>618.04441999999995</v>
      </c>
      <c r="X692" s="57">
        <v>618.04441999999995</v>
      </c>
      <c r="Y692" s="57">
        <v>618.04441999999995</v>
      </c>
      <c r="Z692" s="57">
        <v>618.04441999999995</v>
      </c>
      <c r="AA692" s="57">
        <v>618.04441999999995</v>
      </c>
      <c r="AB692" s="57">
        <v>618.04441999999995</v>
      </c>
      <c r="AC692" s="57">
        <v>618.04441999999995</v>
      </c>
      <c r="AD692" s="57">
        <v>618.04441999999995</v>
      </c>
      <c r="AE692" s="57">
        <v>618.04441999999995</v>
      </c>
      <c r="AF692" s="57">
        <v>618.04441999999995</v>
      </c>
      <c r="AG692" s="57">
        <v>618.04441999999995</v>
      </c>
      <c r="AH692" s="57">
        <v>618.04441999999995</v>
      </c>
      <c r="AI692" s="57">
        <v>618.04441999999995</v>
      </c>
      <c r="AJ692" s="57">
        <v>618.04441999999995</v>
      </c>
      <c r="AK692" s="57">
        <v>618.04441999999995</v>
      </c>
      <c r="AL692" s="57">
        <v>618.04441999999995</v>
      </c>
      <c r="AM692" s="57">
        <v>618.04441999999995</v>
      </c>
      <c r="AN692" s="57">
        <v>618.04441999999995</v>
      </c>
      <c r="AO692" s="57">
        <v>618.04441999999995</v>
      </c>
      <c r="AP692" s="57">
        <v>618.04441999999995</v>
      </c>
      <c r="AQ692" s="57">
        <v>618.04441999999995</v>
      </c>
      <c r="AR692" s="57">
        <v>618.04441999999995</v>
      </c>
      <c r="AS692" s="57">
        <v>618.04441999999995</v>
      </c>
      <c r="AT692" s="57">
        <v>618.04441999999995</v>
      </c>
    </row>
    <row r="693" spans="1:46" x14ac:dyDescent="0.25">
      <c r="A693" s="65">
        <v>2021</v>
      </c>
      <c r="B693" s="65">
        <v>12</v>
      </c>
      <c r="C693" s="75">
        <v>29</v>
      </c>
      <c r="D693" s="64">
        <v>20</v>
      </c>
      <c r="E693" s="5">
        <v>618.04441999999995</v>
      </c>
      <c r="F693" s="57">
        <v>618.04441999999995</v>
      </c>
      <c r="G693" s="57">
        <v>618.04441999999995</v>
      </c>
      <c r="H693" s="57">
        <v>618.04441999999995</v>
      </c>
      <c r="I693" s="57">
        <v>618.04441999999995</v>
      </c>
      <c r="J693" s="57">
        <v>618.04441999999995</v>
      </c>
      <c r="K693" s="57">
        <v>618.04441999999995</v>
      </c>
      <c r="L693" s="57">
        <v>618.04441999999995</v>
      </c>
      <c r="M693" s="57">
        <v>618.04441999999995</v>
      </c>
      <c r="N693" s="57">
        <v>618.04441999999995</v>
      </c>
      <c r="O693" s="57">
        <v>618.04441999999995</v>
      </c>
      <c r="P693" s="57">
        <v>618.04441999999995</v>
      </c>
      <c r="Q693" s="57">
        <v>618.04441999999995</v>
      </c>
      <c r="R693" s="57">
        <v>618.04441999999995</v>
      </c>
      <c r="S693" s="57">
        <v>618.04441999999995</v>
      </c>
      <c r="T693" s="57">
        <v>618.04441999999995</v>
      </c>
      <c r="U693" s="57">
        <v>618.04441999999995</v>
      </c>
      <c r="V693" s="57">
        <v>618.04441999999995</v>
      </c>
      <c r="W693" s="57">
        <v>618.04441999999995</v>
      </c>
      <c r="X693" s="57">
        <v>618.04441999999995</v>
      </c>
      <c r="Y693" s="57">
        <v>618.04441999999995</v>
      </c>
      <c r="Z693" s="57">
        <v>618.04441999999995</v>
      </c>
      <c r="AA693" s="57">
        <v>618.04441999999995</v>
      </c>
      <c r="AB693" s="57">
        <v>618.04441999999995</v>
      </c>
      <c r="AC693" s="57">
        <v>618.04441999999995</v>
      </c>
      <c r="AD693" s="57">
        <v>618.04441999999995</v>
      </c>
      <c r="AE693" s="57">
        <v>618.04441999999995</v>
      </c>
      <c r="AF693" s="57">
        <v>618.04441999999995</v>
      </c>
      <c r="AG693" s="57">
        <v>618.04441999999995</v>
      </c>
      <c r="AH693" s="57">
        <v>618.04441999999995</v>
      </c>
      <c r="AI693" s="57">
        <v>618.04441999999995</v>
      </c>
      <c r="AJ693" s="57">
        <v>618.04441999999995</v>
      </c>
      <c r="AK693" s="57">
        <v>618.04441999999995</v>
      </c>
      <c r="AL693" s="57">
        <v>618.04441999999995</v>
      </c>
      <c r="AM693" s="57">
        <v>618.04441999999995</v>
      </c>
      <c r="AN693" s="57">
        <v>618.04441999999995</v>
      </c>
      <c r="AO693" s="57">
        <v>618.04441999999995</v>
      </c>
      <c r="AP693" s="57">
        <v>618.04441999999995</v>
      </c>
      <c r="AQ693" s="57">
        <v>618.04441999999995</v>
      </c>
      <c r="AR693" s="57">
        <v>618.04441999999995</v>
      </c>
      <c r="AS693" s="57">
        <v>618.04441999999995</v>
      </c>
      <c r="AT693" s="57">
        <v>618.04441999999995</v>
      </c>
    </row>
    <row r="694" spans="1:46" x14ac:dyDescent="0.25">
      <c r="A694" s="65">
        <v>2021</v>
      </c>
      <c r="B694" s="65">
        <v>12</v>
      </c>
      <c r="C694" s="75">
        <v>29</v>
      </c>
      <c r="D694" s="64">
        <v>21</v>
      </c>
      <c r="E694" s="5">
        <v>618.04441999999995</v>
      </c>
      <c r="F694" s="57">
        <v>618.04441999999995</v>
      </c>
      <c r="G694" s="57">
        <v>618.04441999999995</v>
      </c>
      <c r="H694" s="57">
        <v>618.04441999999995</v>
      </c>
      <c r="I694" s="57">
        <v>618.04441999999995</v>
      </c>
      <c r="J694" s="57">
        <v>618.04441999999995</v>
      </c>
      <c r="K694" s="57">
        <v>618.04441999999995</v>
      </c>
      <c r="L694" s="57">
        <v>618.04441999999995</v>
      </c>
      <c r="M694" s="57">
        <v>618.04441999999995</v>
      </c>
      <c r="N694" s="57">
        <v>618.04441999999995</v>
      </c>
      <c r="O694" s="57">
        <v>618.04441999999995</v>
      </c>
      <c r="P694" s="57">
        <v>618.04441999999995</v>
      </c>
      <c r="Q694" s="57">
        <v>618.04441999999995</v>
      </c>
      <c r="R694" s="57">
        <v>618.04441999999995</v>
      </c>
      <c r="S694" s="57">
        <v>618.04441999999995</v>
      </c>
      <c r="T694" s="57">
        <v>618.04441999999995</v>
      </c>
      <c r="U694" s="57">
        <v>618.04441999999995</v>
      </c>
      <c r="V694" s="57">
        <v>618.04441999999995</v>
      </c>
      <c r="W694" s="57">
        <v>618.04441999999995</v>
      </c>
      <c r="X694" s="57">
        <v>618.04441999999995</v>
      </c>
      <c r="Y694" s="57">
        <v>618.04441999999995</v>
      </c>
      <c r="Z694" s="57">
        <v>618.04441999999995</v>
      </c>
      <c r="AA694" s="57">
        <v>618.04441999999995</v>
      </c>
      <c r="AB694" s="57">
        <v>618.04441999999995</v>
      </c>
      <c r="AC694" s="57">
        <v>618.04441999999995</v>
      </c>
      <c r="AD694" s="57">
        <v>618.04441999999995</v>
      </c>
      <c r="AE694" s="57">
        <v>618.04441999999995</v>
      </c>
      <c r="AF694" s="57">
        <v>618.04441999999995</v>
      </c>
      <c r="AG694" s="57">
        <v>618.04441999999995</v>
      </c>
      <c r="AH694" s="57">
        <v>618.04441999999995</v>
      </c>
      <c r="AI694" s="57">
        <v>618.04441999999995</v>
      </c>
      <c r="AJ694" s="57">
        <v>618.04441999999995</v>
      </c>
      <c r="AK694" s="57">
        <v>618.04441999999995</v>
      </c>
      <c r="AL694" s="57">
        <v>618.04441999999995</v>
      </c>
      <c r="AM694" s="57">
        <v>618.04441999999995</v>
      </c>
      <c r="AN694" s="57">
        <v>618.04441999999995</v>
      </c>
      <c r="AO694" s="57">
        <v>618.04441999999995</v>
      </c>
      <c r="AP694" s="57">
        <v>618.04441999999995</v>
      </c>
      <c r="AQ694" s="57">
        <v>618.04441999999995</v>
      </c>
      <c r="AR694" s="57">
        <v>618.04441999999995</v>
      </c>
      <c r="AS694" s="57">
        <v>618.04441999999995</v>
      </c>
      <c r="AT694" s="57">
        <v>618.04441999999995</v>
      </c>
    </row>
    <row r="695" spans="1:46" x14ac:dyDescent="0.25">
      <c r="A695" s="65">
        <v>2021</v>
      </c>
      <c r="B695" s="65">
        <v>12</v>
      </c>
      <c r="C695" s="75">
        <v>29</v>
      </c>
      <c r="D695" s="64">
        <v>22</v>
      </c>
      <c r="E695" s="5">
        <v>618.04441999999995</v>
      </c>
      <c r="F695" s="57">
        <v>618.04441999999995</v>
      </c>
      <c r="G695" s="57">
        <v>618.04441999999995</v>
      </c>
      <c r="H695" s="57">
        <v>618.04441999999995</v>
      </c>
      <c r="I695" s="57">
        <v>618.04441999999995</v>
      </c>
      <c r="J695" s="57">
        <v>618.04441999999995</v>
      </c>
      <c r="K695" s="57">
        <v>618.04441999999995</v>
      </c>
      <c r="L695" s="57">
        <v>618.04441999999995</v>
      </c>
      <c r="M695" s="57">
        <v>618.04441999999995</v>
      </c>
      <c r="N695" s="57">
        <v>618.04441999999995</v>
      </c>
      <c r="O695" s="57">
        <v>618.04441999999995</v>
      </c>
      <c r="P695" s="57">
        <v>618.04441999999995</v>
      </c>
      <c r="Q695" s="57">
        <v>618.04441999999995</v>
      </c>
      <c r="R695" s="57">
        <v>618.04441999999995</v>
      </c>
      <c r="S695" s="57">
        <v>618.04441999999995</v>
      </c>
      <c r="T695" s="57">
        <v>618.04441999999995</v>
      </c>
      <c r="U695" s="57">
        <v>618.04441999999995</v>
      </c>
      <c r="V695" s="57">
        <v>618.04441999999995</v>
      </c>
      <c r="W695" s="57">
        <v>618.04441999999995</v>
      </c>
      <c r="X695" s="57">
        <v>618.04441999999995</v>
      </c>
      <c r="Y695" s="57">
        <v>618.04441999999995</v>
      </c>
      <c r="Z695" s="57">
        <v>618.04441999999995</v>
      </c>
      <c r="AA695" s="57">
        <v>618.04441999999995</v>
      </c>
      <c r="AB695" s="57">
        <v>618.04441999999995</v>
      </c>
      <c r="AC695" s="57">
        <v>618.04441999999995</v>
      </c>
      <c r="AD695" s="57">
        <v>618.04441999999995</v>
      </c>
      <c r="AE695" s="57">
        <v>618.04441999999995</v>
      </c>
      <c r="AF695" s="57">
        <v>618.04441999999995</v>
      </c>
      <c r="AG695" s="57">
        <v>618.04441999999995</v>
      </c>
      <c r="AH695" s="57">
        <v>618.04441999999995</v>
      </c>
      <c r="AI695" s="57">
        <v>618.04441999999995</v>
      </c>
      <c r="AJ695" s="57">
        <v>618.04441999999995</v>
      </c>
      <c r="AK695" s="57">
        <v>618.04441999999995</v>
      </c>
      <c r="AL695" s="57">
        <v>618.04441999999995</v>
      </c>
      <c r="AM695" s="57">
        <v>618.04441999999995</v>
      </c>
      <c r="AN695" s="57">
        <v>618.04441999999995</v>
      </c>
      <c r="AO695" s="57">
        <v>618.04441999999995</v>
      </c>
      <c r="AP695" s="57">
        <v>618.04441999999995</v>
      </c>
      <c r="AQ695" s="57">
        <v>618.04441999999995</v>
      </c>
      <c r="AR695" s="57">
        <v>618.04441999999995</v>
      </c>
      <c r="AS695" s="57">
        <v>618.04441999999995</v>
      </c>
      <c r="AT695" s="57">
        <v>618.04441999999995</v>
      </c>
    </row>
    <row r="696" spans="1:46" x14ac:dyDescent="0.25">
      <c r="A696" s="65">
        <v>2021</v>
      </c>
      <c r="B696" s="65">
        <v>12</v>
      </c>
      <c r="C696" s="75">
        <v>29</v>
      </c>
      <c r="D696" s="64">
        <v>23</v>
      </c>
      <c r="E696" s="5">
        <v>618.04441999999995</v>
      </c>
      <c r="F696" s="57">
        <v>618.04441999999995</v>
      </c>
      <c r="G696" s="57">
        <v>618.04441999999995</v>
      </c>
      <c r="H696" s="57">
        <v>618.04441999999995</v>
      </c>
      <c r="I696" s="57">
        <v>618.04441999999995</v>
      </c>
      <c r="J696" s="57">
        <v>618.04441999999995</v>
      </c>
      <c r="K696" s="57">
        <v>618.04441999999995</v>
      </c>
      <c r="L696" s="57">
        <v>618.04441999999995</v>
      </c>
      <c r="M696" s="57">
        <v>618.04441999999995</v>
      </c>
      <c r="N696" s="57">
        <v>618.04441999999995</v>
      </c>
      <c r="O696" s="57">
        <v>618.04441999999995</v>
      </c>
      <c r="P696" s="57">
        <v>618.04441999999995</v>
      </c>
      <c r="Q696" s="57">
        <v>618.04441999999995</v>
      </c>
      <c r="R696" s="57">
        <v>618.04441999999995</v>
      </c>
      <c r="S696" s="57">
        <v>618.04441999999995</v>
      </c>
      <c r="T696" s="57">
        <v>618.04441999999995</v>
      </c>
      <c r="U696" s="57">
        <v>618.04441999999995</v>
      </c>
      <c r="V696" s="57">
        <v>618.04441999999995</v>
      </c>
      <c r="W696" s="57">
        <v>618.04441999999995</v>
      </c>
      <c r="X696" s="57">
        <v>618.04441999999995</v>
      </c>
      <c r="Y696" s="57">
        <v>618.04441999999995</v>
      </c>
      <c r="Z696" s="57">
        <v>618.04441999999995</v>
      </c>
      <c r="AA696" s="57">
        <v>618.04441999999995</v>
      </c>
      <c r="AB696" s="57">
        <v>618.04441999999995</v>
      </c>
      <c r="AC696" s="57">
        <v>618.04441999999995</v>
      </c>
      <c r="AD696" s="57">
        <v>618.04441999999995</v>
      </c>
      <c r="AE696" s="57">
        <v>618.04441999999995</v>
      </c>
      <c r="AF696" s="57">
        <v>618.04441999999995</v>
      </c>
      <c r="AG696" s="57">
        <v>618.04441999999995</v>
      </c>
      <c r="AH696" s="57">
        <v>618.04441999999995</v>
      </c>
      <c r="AI696" s="57">
        <v>618.04441999999995</v>
      </c>
      <c r="AJ696" s="57">
        <v>618.04441999999995</v>
      </c>
      <c r="AK696" s="57">
        <v>618.04441999999995</v>
      </c>
      <c r="AL696" s="57">
        <v>618.04441999999995</v>
      </c>
      <c r="AM696" s="57">
        <v>618.04441999999995</v>
      </c>
      <c r="AN696" s="57">
        <v>618.04441999999995</v>
      </c>
      <c r="AO696" s="57">
        <v>618.04441999999995</v>
      </c>
      <c r="AP696" s="57">
        <v>618.04441999999995</v>
      </c>
      <c r="AQ696" s="57">
        <v>618.04441999999995</v>
      </c>
      <c r="AR696" s="57">
        <v>618.04441999999995</v>
      </c>
      <c r="AS696" s="57">
        <v>618.04441999999995</v>
      </c>
      <c r="AT696" s="57">
        <v>618.04441999999995</v>
      </c>
    </row>
    <row r="697" spans="1:46" x14ac:dyDescent="0.25">
      <c r="A697" s="65">
        <v>2021</v>
      </c>
      <c r="B697" s="65">
        <v>12</v>
      </c>
      <c r="C697" s="75">
        <v>29</v>
      </c>
      <c r="D697" s="64">
        <v>24</v>
      </c>
      <c r="E697" s="5">
        <v>618.04441999999995</v>
      </c>
      <c r="F697" s="57">
        <v>618.04441999999995</v>
      </c>
      <c r="G697" s="57">
        <v>618.04441999999995</v>
      </c>
      <c r="H697" s="57">
        <v>618.04441999999995</v>
      </c>
      <c r="I697" s="57">
        <v>618.04441999999995</v>
      </c>
      <c r="J697" s="57">
        <v>618.04441999999995</v>
      </c>
      <c r="K697" s="57">
        <v>618.04441999999995</v>
      </c>
      <c r="L697" s="57">
        <v>618.04441999999995</v>
      </c>
      <c r="M697" s="57">
        <v>618.04441999999995</v>
      </c>
      <c r="N697" s="57">
        <v>618.04441999999995</v>
      </c>
      <c r="O697" s="57">
        <v>618.04441999999995</v>
      </c>
      <c r="P697" s="57">
        <v>618.04441999999995</v>
      </c>
      <c r="Q697" s="57">
        <v>618.04441999999995</v>
      </c>
      <c r="R697" s="57">
        <v>618.04441999999995</v>
      </c>
      <c r="S697" s="57">
        <v>618.04441999999995</v>
      </c>
      <c r="T697" s="57">
        <v>618.04441999999995</v>
      </c>
      <c r="U697" s="57">
        <v>618.04441999999995</v>
      </c>
      <c r="V697" s="57">
        <v>618.04441999999995</v>
      </c>
      <c r="W697" s="57">
        <v>618.04441999999995</v>
      </c>
      <c r="X697" s="57">
        <v>618.04441999999995</v>
      </c>
      <c r="Y697" s="57">
        <v>618.04441999999995</v>
      </c>
      <c r="Z697" s="57">
        <v>618.04441999999995</v>
      </c>
      <c r="AA697" s="57">
        <v>618.04441999999995</v>
      </c>
      <c r="AB697" s="57">
        <v>618.04441999999995</v>
      </c>
      <c r="AC697" s="57">
        <v>618.04441999999995</v>
      </c>
      <c r="AD697" s="57">
        <v>618.04441999999995</v>
      </c>
      <c r="AE697" s="57">
        <v>618.04441999999995</v>
      </c>
      <c r="AF697" s="57">
        <v>618.04441999999995</v>
      </c>
      <c r="AG697" s="57">
        <v>618.04441999999995</v>
      </c>
      <c r="AH697" s="57">
        <v>618.04441999999995</v>
      </c>
      <c r="AI697" s="57">
        <v>618.04441999999995</v>
      </c>
      <c r="AJ697" s="57">
        <v>618.04441999999995</v>
      </c>
      <c r="AK697" s="57">
        <v>618.04441999999995</v>
      </c>
      <c r="AL697" s="57">
        <v>618.04441999999995</v>
      </c>
      <c r="AM697" s="57">
        <v>618.04441999999995</v>
      </c>
      <c r="AN697" s="57">
        <v>618.04441999999995</v>
      </c>
      <c r="AO697" s="57">
        <v>618.04441999999995</v>
      </c>
      <c r="AP697" s="57">
        <v>618.04441999999995</v>
      </c>
      <c r="AQ697" s="57">
        <v>618.04441999999995</v>
      </c>
      <c r="AR697" s="57">
        <v>618.04441999999995</v>
      </c>
      <c r="AS697" s="57">
        <v>618.04441999999995</v>
      </c>
      <c r="AT697" s="57">
        <v>618.04441999999995</v>
      </c>
    </row>
    <row r="698" spans="1:46" x14ac:dyDescent="0.25">
      <c r="A698" s="65">
        <v>2021</v>
      </c>
      <c r="B698" s="65">
        <v>12</v>
      </c>
      <c r="C698" s="75">
        <v>30</v>
      </c>
      <c r="D698" s="64">
        <v>1</v>
      </c>
      <c r="E698" s="5">
        <v>618.04441999999995</v>
      </c>
      <c r="F698" s="57">
        <v>618.04441999999995</v>
      </c>
      <c r="G698" s="57">
        <v>618.04441999999995</v>
      </c>
      <c r="H698" s="57">
        <v>618.04441999999995</v>
      </c>
      <c r="I698" s="57">
        <v>618.04441999999995</v>
      </c>
      <c r="J698" s="57">
        <v>618.04441999999995</v>
      </c>
      <c r="K698" s="57">
        <v>618.04441999999995</v>
      </c>
      <c r="L698" s="57">
        <v>618.04441999999995</v>
      </c>
      <c r="M698" s="57">
        <v>618.04441999999995</v>
      </c>
      <c r="N698" s="57">
        <v>618.04441999999995</v>
      </c>
      <c r="O698" s="57">
        <v>618.04441999999995</v>
      </c>
      <c r="P698" s="57">
        <v>618.04441999999995</v>
      </c>
      <c r="Q698" s="57">
        <v>618.04441999999995</v>
      </c>
      <c r="R698" s="57">
        <v>618.04441999999995</v>
      </c>
      <c r="S698" s="57">
        <v>618.04441999999995</v>
      </c>
      <c r="T698" s="57">
        <v>618.04441999999995</v>
      </c>
      <c r="U698" s="57">
        <v>618.04441999999995</v>
      </c>
      <c r="V698" s="57">
        <v>618.04441999999995</v>
      </c>
      <c r="W698" s="57">
        <v>618.04441999999995</v>
      </c>
      <c r="X698" s="57">
        <v>618.04441999999995</v>
      </c>
      <c r="Y698" s="57">
        <v>618.04441999999995</v>
      </c>
      <c r="Z698" s="57">
        <v>618.04441999999995</v>
      </c>
      <c r="AA698" s="57">
        <v>618.04441999999995</v>
      </c>
      <c r="AB698" s="57">
        <v>618.04441999999995</v>
      </c>
      <c r="AC698" s="57">
        <v>618.04441999999995</v>
      </c>
      <c r="AD698" s="57">
        <v>618.04441999999995</v>
      </c>
      <c r="AE698" s="57">
        <v>618.04441999999995</v>
      </c>
      <c r="AF698" s="57">
        <v>618.04441999999995</v>
      </c>
      <c r="AG698" s="57">
        <v>618.04441999999995</v>
      </c>
      <c r="AH698" s="57">
        <v>618.04441999999995</v>
      </c>
      <c r="AI698" s="57">
        <v>618.04441999999995</v>
      </c>
      <c r="AJ698" s="57">
        <v>618.04441999999995</v>
      </c>
      <c r="AK698" s="57">
        <v>618.04441999999995</v>
      </c>
      <c r="AL698" s="57">
        <v>618.04441999999995</v>
      </c>
      <c r="AM698" s="57">
        <v>618.04441999999995</v>
      </c>
      <c r="AN698" s="57">
        <v>618.04441999999995</v>
      </c>
      <c r="AO698" s="57">
        <v>618.04441999999995</v>
      </c>
      <c r="AP698" s="57">
        <v>618.04441999999995</v>
      </c>
      <c r="AQ698" s="57">
        <v>618.04441999999995</v>
      </c>
      <c r="AR698" s="57">
        <v>618.04441999999995</v>
      </c>
      <c r="AS698" s="57">
        <v>618.04441999999995</v>
      </c>
      <c r="AT698" s="57">
        <v>618.04441999999995</v>
      </c>
    </row>
    <row r="699" spans="1:46" x14ac:dyDescent="0.25">
      <c r="A699" s="65">
        <v>2021</v>
      </c>
      <c r="B699" s="65">
        <v>12</v>
      </c>
      <c r="C699" s="75">
        <v>30</v>
      </c>
      <c r="D699" s="64">
        <v>2</v>
      </c>
      <c r="E699" s="5">
        <v>618.04441999999995</v>
      </c>
      <c r="F699" s="57">
        <v>618.04441999999995</v>
      </c>
      <c r="G699" s="57">
        <v>618.04441999999995</v>
      </c>
      <c r="H699" s="57">
        <v>618.04441999999995</v>
      </c>
      <c r="I699" s="57">
        <v>618.04441999999995</v>
      </c>
      <c r="J699" s="57">
        <v>618.04441999999995</v>
      </c>
      <c r="K699" s="57">
        <v>618.04441999999995</v>
      </c>
      <c r="L699" s="57">
        <v>618.04441999999995</v>
      </c>
      <c r="M699" s="57">
        <v>618.04441999999995</v>
      </c>
      <c r="N699" s="57">
        <v>618.04441999999995</v>
      </c>
      <c r="O699" s="57">
        <v>618.04441999999995</v>
      </c>
      <c r="P699" s="57">
        <v>618.04441999999995</v>
      </c>
      <c r="Q699" s="57">
        <v>618.04441999999995</v>
      </c>
      <c r="R699" s="57">
        <v>618.04441999999995</v>
      </c>
      <c r="S699" s="57">
        <v>618.04441999999995</v>
      </c>
      <c r="T699" s="57">
        <v>618.04441999999995</v>
      </c>
      <c r="U699" s="57">
        <v>618.04441999999995</v>
      </c>
      <c r="V699" s="57">
        <v>618.04441999999995</v>
      </c>
      <c r="W699" s="57">
        <v>618.04441999999995</v>
      </c>
      <c r="X699" s="57">
        <v>618.04441999999995</v>
      </c>
      <c r="Y699" s="57">
        <v>618.04441999999995</v>
      </c>
      <c r="Z699" s="57">
        <v>618.04441999999995</v>
      </c>
      <c r="AA699" s="57">
        <v>618.04441999999995</v>
      </c>
      <c r="AB699" s="57">
        <v>618.04441999999995</v>
      </c>
      <c r="AC699" s="57">
        <v>618.04441999999995</v>
      </c>
      <c r="AD699" s="57">
        <v>618.04441999999995</v>
      </c>
      <c r="AE699" s="57">
        <v>618.04441999999995</v>
      </c>
      <c r="AF699" s="57">
        <v>618.04441999999995</v>
      </c>
      <c r="AG699" s="57">
        <v>618.04441999999995</v>
      </c>
      <c r="AH699" s="57">
        <v>618.04441999999995</v>
      </c>
      <c r="AI699" s="57">
        <v>618.04441999999995</v>
      </c>
      <c r="AJ699" s="57">
        <v>618.04441999999995</v>
      </c>
      <c r="AK699" s="57">
        <v>618.04441999999995</v>
      </c>
      <c r="AL699" s="57">
        <v>618.04441999999995</v>
      </c>
      <c r="AM699" s="57">
        <v>618.04441999999995</v>
      </c>
      <c r="AN699" s="57">
        <v>618.04441999999995</v>
      </c>
      <c r="AO699" s="57">
        <v>618.04441999999995</v>
      </c>
      <c r="AP699" s="57">
        <v>618.04441999999995</v>
      </c>
      <c r="AQ699" s="57">
        <v>618.04441999999995</v>
      </c>
      <c r="AR699" s="57">
        <v>618.04441999999995</v>
      </c>
      <c r="AS699" s="57">
        <v>618.04441999999995</v>
      </c>
      <c r="AT699" s="57">
        <v>618.04441999999995</v>
      </c>
    </row>
    <row r="700" spans="1:46" x14ac:dyDescent="0.25">
      <c r="A700" s="65">
        <v>2021</v>
      </c>
      <c r="B700" s="65">
        <v>12</v>
      </c>
      <c r="C700" s="75">
        <v>30</v>
      </c>
      <c r="D700" s="64">
        <v>3</v>
      </c>
      <c r="E700" s="5">
        <v>618.04441999999995</v>
      </c>
      <c r="F700" s="57">
        <v>618.04441999999995</v>
      </c>
      <c r="G700" s="57">
        <v>618.04441999999995</v>
      </c>
      <c r="H700" s="57">
        <v>618.04441999999995</v>
      </c>
      <c r="I700" s="57">
        <v>618.04441999999995</v>
      </c>
      <c r="J700" s="57">
        <v>618.04441999999995</v>
      </c>
      <c r="K700" s="57">
        <v>618.04441999999995</v>
      </c>
      <c r="L700" s="57">
        <v>618.04441999999995</v>
      </c>
      <c r="M700" s="57">
        <v>618.04441999999995</v>
      </c>
      <c r="N700" s="57">
        <v>618.04441999999995</v>
      </c>
      <c r="O700" s="57">
        <v>618.04441999999995</v>
      </c>
      <c r="P700" s="57">
        <v>618.04441999999995</v>
      </c>
      <c r="Q700" s="57">
        <v>618.04441999999995</v>
      </c>
      <c r="R700" s="57">
        <v>618.04441999999995</v>
      </c>
      <c r="S700" s="57">
        <v>618.04441999999995</v>
      </c>
      <c r="T700" s="57">
        <v>618.04441999999995</v>
      </c>
      <c r="U700" s="57">
        <v>618.04441999999995</v>
      </c>
      <c r="V700" s="57">
        <v>618.04441999999995</v>
      </c>
      <c r="W700" s="57">
        <v>618.04441999999995</v>
      </c>
      <c r="X700" s="57">
        <v>618.04441999999995</v>
      </c>
      <c r="Y700" s="57">
        <v>618.04441999999995</v>
      </c>
      <c r="Z700" s="57">
        <v>618.04441999999995</v>
      </c>
      <c r="AA700" s="57">
        <v>618.04441999999995</v>
      </c>
      <c r="AB700" s="57">
        <v>618.04441999999995</v>
      </c>
      <c r="AC700" s="57">
        <v>618.04441999999995</v>
      </c>
      <c r="AD700" s="57">
        <v>618.04441999999995</v>
      </c>
      <c r="AE700" s="57">
        <v>618.04441999999995</v>
      </c>
      <c r="AF700" s="57">
        <v>618.04441999999995</v>
      </c>
      <c r="AG700" s="57">
        <v>618.04441999999995</v>
      </c>
      <c r="AH700" s="57">
        <v>618.04441999999995</v>
      </c>
      <c r="AI700" s="57">
        <v>618.04441999999995</v>
      </c>
      <c r="AJ700" s="57">
        <v>618.04441999999995</v>
      </c>
      <c r="AK700" s="57">
        <v>618.04441999999995</v>
      </c>
      <c r="AL700" s="57">
        <v>618.04441999999995</v>
      </c>
      <c r="AM700" s="57">
        <v>618.04441999999995</v>
      </c>
      <c r="AN700" s="57">
        <v>618.04441999999995</v>
      </c>
      <c r="AO700" s="57">
        <v>618.04441999999995</v>
      </c>
      <c r="AP700" s="57">
        <v>618.04441999999995</v>
      </c>
      <c r="AQ700" s="57">
        <v>618.04441999999995</v>
      </c>
      <c r="AR700" s="57">
        <v>618.04441999999995</v>
      </c>
      <c r="AS700" s="57">
        <v>618.04441999999995</v>
      </c>
      <c r="AT700" s="57">
        <v>618.04441999999995</v>
      </c>
    </row>
    <row r="701" spans="1:46" x14ac:dyDescent="0.25">
      <c r="A701" s="65">
        <v>2021</v>
      </c>
      <c r="B701" s="65">
        <v>12</v>
      </c>
      <c r="C701" s="75">
        <v>30</v>
      </c>
      <c r="D701" s="64">
        <v>4</v>
      </c>
      <c r="E701" s="5">
        <v>618.04441999999995</v>
      </c>
      <c r="F701" s="57">
        <v>618.04441999999995</v>
      </c>
      <c r="G701" s="57">
        <v>618.04441999999995</v>
      </c>
      <c r="H701" s="57">
        <v>618.04441999999995</v>
      </c>
      <c r="I701" s="57">
        <v>618.04441999999995</v>
      </c>
      <c r="J701" s="57">
        <v>618.04441999999995</v>
      </c>
      <c r="K701" s="57">
        <v>618.04441999999995</v>
      </c>
      <c r="L701" s="57">
        <v>618.04441999999995</v>
      </c>
      <c r="M701" s="57">
        <v>618.04441999999995</v>
      </c>
      <c r="N701" s="57">
        <v>618.04441999999995</v>
      </c>
      <c r="O701" s="57">
        <v>618.04441999999995</v>
      </c>
      <c r="P701" s="57">
        <v>618.04441999999995</v>
      </c>
      <c r="Q701" s="57">
        <v>618.04441999999995</v>
      </c>
      <c r="R701" s="57">
        <v>618.04441999999995</v>
      </c>
      <c r="S701" s="57">
        <v>618.04441999999995</v>
      </c>
      <c r="T701" s="57">
        <v>618.04441999999995</v>
      </c>
      <c r="U701" s="57">
        <v>618.04441999999995</v>
      </c>
      <c r="V701" s="57">
        <v>618.04441999999995</v>
      </c>
      <c r="W701" s="57">
        <v>618.04441999999995</v>
      </c>
      <c r="X701" s="57">
        <v>618.04441999999995</v>
      </c>
      <c r="Y701" s="57">
        <v>618.04441999999995</v>
      </c>
      <c r="Z701" s="57">
        <v>618.04441999999995</v>
      </c>
      <c r="AA701" s="57">
        <v>618.04441999999995</v>
      </c>
      <c r="AB701" s="57">
        <v>618.04441999999995</v>
      </c>
      <c r="AC701" s="57">
        <v>618.04441999999995</v>
      </c>
      <c r="AD701" s="57">
        <v>618.04441999999995</v>
      </c>
      <c r="AE701" s="57">
        <v>618.04441999999995</v>
      </c>
      <c r="AF701" s="57">
        <v>618.04441999999995</v>
      </c>
      <c r="AG701" s="57">
        <v>618.04441999999995</v>
      </c>
      <c r="AH701" s="57">
        <v>618.04441999999995</v>
      </c>
      <c r="AI701" s="57">
        <v>618.04441999999995</v>
      </c>
      <c r="AJ701" s="57">
        <v>618.04441999999995</v>
      </c>
      <c r="AK701" s="57">
        <v>618.04441999999995</v>
      </c>
      <c r="AL701" s="57">
        <v>618.04441999999995</v>
      </c>
      <c r="AM701" s="57">
        <v>618.04441999999995</v>
      </c>
      <c r="AN701" s="57">
        <v>618.04441999999995</v>
      </c>
      <c r="AO701" s="57">
        <v>618.04441999999995</v>
      </c>
      <c r="AP701" s="57">
        <v>618.04441999999995</v>
      </c>
      <c r="AQ701" s="57">
        <v>618.04441999999995</v>
      </c>
      <c r="AR701" s="57">
        <v>618.04441999999995</v>
      </c>
      <c r="AS701" s="57">
        <v>618.04441999999995</v>
      </c>
      <c r="AT701" s="57">
        <v>618.04441999999995</v>
      </c>
    </row>
    <row r="702" spans="1:46" x14ac:dyDescent="0.25">
      <c r="A702" s="65">
        <v>2021</v>
      </c>
      <c r="B702" s="65">
        <v>12</v>
      </c>
      <c r="C702" s="75">
        <v>30</v>
      </c>
      <c r="D702" s="64">
        <v>5</v>
      </c>
      <c r="E702" s="5">
        <v>618.04441999999995</v>
      </c>
      <c r="F702" s="57">
        <v>618.04441999999995</v>
      </c>
      <c r="G702" s="57">
        <v>618.04441999999995</v>
      </c>
      <c r="H702" s="57">
        <v>618.04441999999995</v>
      </c>
      <c r="I702" s="57">
        <v>618.04441999999995</v>
      </c>
      <c r="J702" s="57">
        <v>618.04441999999995</v>
      </c>
      <c r="K702" s="57">
        <v>618.04441999999995</v>
      </c>
      <c r="L702" s="57">
        <v>618.04441999999995</v>
      </c>
      <c r="M702" s="57">
        <v>618.04441999999995</v>
      </c>
      <c r="N702" s="57">
        <v>618.04441999999995</v>
      </c>
      <c r="O702" s="57">
        <v>618.04441999999995</v>
      </c>
      <c r="P702" s="57">
        <v>618.04441999999995</v>
      </c>
      <c r="Q702" s="57">
        <v>618.04441999999995</v>
      </c>
      <c r="R702" s="57">
        <v>618.04441999999995</v>
      </c>
      <c r="S702" s="57">
        <v>618.04441999999995</v>
      </c>
      <c r="T702" s="57">
        <v>618.04441999999995</v>
      </c>
      <c r="U702" s="57">
        <v>618.04441999999995</v>
      </c>
      <c r="V702" s="57">
        <v>618.04441999999995</v>
      </c>
      <c r="W702" s="57">
        <v>618.04441999999995</v>
      </c>
      <c r="X702" s="57">
        <v>618.04441999999995</v>
      </c>
      <c r="Y702" s="57">
        <v>618.04441999999995</v>
      </c>
      <c r="Z702" s="57">
        <v>618.04441999999995</v>
      </c>
      <c r="AA702" s="57">
        <v>618.04441999999995</v>
      </c>
      <c r="AB702" s="57">
        <v>618.04441999999995</v>
      </c>
      <c r="AC702" s="57">
        <v>618.04441999999995</v>
      </c>
      <c r="AD702" s="57">
        <v>618.04441999999995</v>
      </c>
      <c r="AE702" s="57">
        <v>618.04441999999995</v>
      </c>
      <c r="AF702" s="57">
        <v>618.04441999999995</v>
      </c>
      <c r="AG702" s="57">
        <v>618.04441999999995</v>
      </c>
      <c r="AH702" s="57">
        <v>618.04441999999995</v>
      </c>
      <c r="AI702" s="57">
        <v>618.04441999999995</v>
      </c>
      <c r="AJ702" s="57">
        <v>618.04441999999995</v>
      </c>
      <c r="AK702" s="57">
        <v>618.04441999999995</v>
      </c>
      <c r="AL702" s="57">
        <v>618.04441999999995</v>
      </c>
      <c r="AM702" s="57">
        <v>618.04441999999995</v>
      </c>
      <c r="AN702" s="57">
        <v>618.04441999999995</v>
      </c>
      <c r="AO702" s="57">
        <v>618.04441999999995</v>
      </c>
      <c r="AP702" s="57">
        <v>618.04441999999995</v>
      </c>
      <c r="AQ702" s="57">
        <v>618.04441999999995</v>
      </c>
      <c r="AR702" s="57">
        <v>618.04441999999995</v>
      </c>
      <c r="AS702" s="57">
        <v>618.04441999999995</v>
      </c>
      <c r="AT702" s="57">
        <v>618.04441999999995</v>
      </c>
    </row>
    <row r="703" spans="1:46" x14ac:dyDescent="0.25">
      <c r="A703" s="65">
        <v>2021</v>
      </c>
      <c r="B703" s="65">
        <v>12</v>
      </c>
      <c r="C703" s="75">
        <v>30</v>
      </c>
      <c r="D703" s="64">
        <v>6</v>
      </c>
      <c r="E703" s="5">
        <v>618.04441999999995</v>
      </c>
      <c r="F703" s="57">
        <v>618.04441999999995</v>
      </c>
      <c r="G703" s="57">
        <v>618.04441999999995</v>
      </c>
      <c r="H703" s="57">
        <v>618.04441999999995</v>
      </c>
      <c r="I703" s="57">
        <v>618.04441999999995</v>
      </c>
      <c r="J703" s="57">
        <v>618.04441999999995</v>
      </c>
      <c r="K703" s="57">
        <v>618.04441999999995</v>
      </c>
      <c r="L703" s="57">
        <v>618.04441999999995</v>
      </c>
      <c r="M703" s="57">
        <v>618.04441999999995</v>
      </c>
      <c r="N703" s="57">
        <v>618.04441999999995</v>
      </c>
      <c r="O703" s="57">
        <v>618.04441999999995</v>
      </c>
      <c r="P703" s="57">
        <v>618.04441999999995</v>
      </c>
      <c r="Q703" s="57">
        <v>618.04441999999995</v>
      </c>
      <c r="R703" s="57">
        <v>618.04441999999995</v>
      </c>
      <c r="S703" s="57">
        <v>618.04441999999995</v>
      </c>
      <c r="T703" s="57">
        <v>618.04441999999995</v>
      </c>
      <c r="U703" s="57">
        <v>618.04441999999995</v>
      </c>
      <c r="V703" s="57">
        <v>618.04441999999995</v>
      </c>
      <c r="W703" s="57">
        <v>618.04441999999995</v>
      </c>
      <c r="X703" s="57">
        <v>618.04441999999995</v>
      </c>
      <c r="Y703" s="57">
        <v>618.04441999999995</v>
      </c>
      <c r="Z703" s="57">
        <v>618.04441999999995</v>
      </c>
      <c r="AA703" s="57">
        <v>618.04441999999995</v>
      </c>
      <c r="AB703" s="57">
        <v>618.04441999999995</v>
      </c>
      <c r="AC703" s="57">
        <v>618.04441999999995</v>
      </c>
      <c r="AD703" s="57">
        <v>618.04441999999995</v>
      </c>
      <c r="AE703" s="57">
        <v>618.04441999999995</v>
      </c>
      <c r="AF703" s="57">
        <v>618.04441999999995</v>
      </c>
      <c r="AG703" s="57">
        <v>618.04441999999995</v>
      </c>
      <c r="AH703" s="57">
        <v>618.04441999999995</v>
      </c>
      <c r="AI703" s="57">
        <v>618.04441999999995</v>
      </c>
      <c r="AJ703" s="57">
        <v>618.04441999999995</v>
      </c>
      <c r="AK703" s="57">
        <v>618.04441999999995</v>
      </c>
      <c r="AL703" s="57">
        <v>618.04441999999995</v>
      </c>
      <c r="AM703" s="57">
        <v>618.04441999999995</v>
      </c>
      <c r="AN703" s="57">
        <v>618.04441999999995</v>
      </c>
      <c r="AO703" s="57">
        <v>618.04441999999995</v>
      </c>
      <c r="AP703" s="57">
        <v>618.04441999999995</v>
      </c>
      <c r="AQ703" s="57">
        <v>618.04441999999995</v>
      </c>
      <c r="AR703" s="57">
        <v>618.04441999999995</v>
      </c>
      <c r="AS703" s="57">
        <v>618.04441999999995</v>
      </c>
      <c r="AT703" s="57">
        <v>618.04441999999995</v>
      </c>
    </row>
    <row r="704" spans="1:46" x14ac:dyDescent="0.25">
      <c r="A704" s="65">
        <v>2021</v>
      </c>
      <c r="B704" s="65">
        <v>12</v>
      </c>
      <c r="C704" s="75">
        <v>30</v>
      </c>
      <c r="D704" s="64">
        <v>7</v>
      </c>
      <c r="E704" s="5">
        <v>618.04441999999995</v>
      </c>
      <c r="F704" s="57">
        <v>618.04441999999995</v>
      </c>
      <c r="G704" s="57">
        <v>618.04441999999995</v>
      </c>
      <c r="H704" s="57">
        <v>618.04441999999995</v>
      </c>
      <c r="I704" s="57">
        <v>618.04441999999995</v>
      </c>
      <c r="J704" s="57">
        <v>618.04441999999995</v>
      </c>
      <c r="K704" s="57">
        <v>618.04441999999995</v>
      </c>
      <c r="L704" s="57">
        <v>618.04441999999995</v>
      </c>
      <c r="M704" s="57">
        <v>618.04441999999995</v>
      </c>
      <c r="N704" s="57">
        <v>618.04441999999995</v>
      </c>
      <c r="O704" s="57">
        <v>618.04441999999995</v>
      </c>
      <c r="P704" s="57">
        <v>618.04441999999995</v>
      </c>
      <c r="Q704" s="57">
        <v>618.04441999999995</v>
      </c>
      <c r="R704" s="57">
        <v>618.04441999999995</v>
      </c>
      <c r="S704" s="57">
        <v>618.04441999999995</v>
      </c>
      <c r="T704" s="57">
        <v>618.04441999999995</v>
      </c>
      <c r="U704" s="57">
        <v>618.04441999999995</v>
      </c>
      <c r="V704" s="57">
        <v>618.04441999999995</v>
      </c>
      <c r="W704" s="57">
        <v>618.04441999999995</v>
      </c>
      <c r="X704" s="57">
        <v>618.04441999999995</v>
      </c>
      <c r="Y704" s="57">
        <v>618.04441999999995</v>
      </c>
      <c r="Z704" s="57">
        <v>618.04441999999995</v>
      </c>
      <c r="AA704" s="57">
        <v>618.04441999999995</v>
      </c>
      <c r="AB704" s="57">
        <v>618.04441999999995</v>
      </c>
      <c r="AC704" s="57">
        <v>618.04441999999995</v>
      </c>
      <c r="AD704" s="57">
        <v>618.04441999999995</v>
      </c>
      <c r="AE704" s="57">
        <v>618.04441999999995</v>
      </c>
      <c r="AF704" s="57">
        <v>618.04441999999995</v>
      </c>
      <c r="AG704" s="57">
        <v>618.04441999999995</v>
      </c>
      <c r="AH704" s="57">
        <v>618.04441999999995</v>
      </c>
      <c r="AI704" s="57">
        <v>618.04441999999995</v>
      </c>
      <c r="AJ704" s="57">
        <v>618.04441999999995</v>
      </c>
      <c r="AK704" s="57">
        <v>618.04441999999995</v>
      </c>
      <c r="AL704" s="57">
        <v>618.04441999999995</v>
      </c>
      <c r="AM704" s="57">
        <v>618.04441999999995</v>
      </c>
      <c r="AN704" s="57">
        <v>618.04441999999995</v>
      </c>
      <c r="AO704" s="57">
        <v>618.04441999999995</v>
      </c>
      <c r="AP704" s="57">
        <v>618.04441999999995</v>
      </c>
      <c r="AQ704" s="57">
        <v>618.04441999999995</v>
      </c>
      <c r="AR704" s="57">
        <v>618.04441999999995</v>
      </c>
      <c r="AS704" s="57">
        <v>618.04441999999995</v>
      </c>
      <c r="AT704" s="57">
        <v>618.04441999999995</v>
      </c>
    </row>
    <row r="705" spans="1:46" x14ac:dyDescent="0.25">
      <c r="A705" s="65">
        <v>2021</v>
      </c>
      <c r="B705" s="65">
        <v>12</v>
      </c>
      <c r="C705" s="75">
        <v>30</v>
      </c>
      <c r="D705" s="64">
        <v>8</v>
      </c>
      <c r="E705" s="5">
        <v>618.04441999999995</v>
      </c>
      <c r="F705" s="57">
        <v>618.04441999999995</v>
      </c>
      <c r="G705" s="57">
        <v>618.04441999999995</v>
      </c>
      <c r="H705" s="57">
        <v>618.04441999999995</v>
      </c>
      <c r="I705" s="57">
        <v>618.04441999999995</v>
      </c>
      <c r="J705" s="57">
        <v>618.04441999999995</v>
      </c>
      <c r="K705" s="57">
        <v>618.04441999999995</v>
      </c>
      <c r="L705" s="57">
        <v>618.04441999999995</v>
      </c>
      <c r="M705" s="57">
        <v>618.04441999999995</v>
      </c>
      <c r="N705" s="57">
        <v>618.04441999999995</v>
      </c>
      <c r="O705" s="57">
        <v>618.04441999999995</v>
      </c>
      <c r="P705" s="57">
        <v>618.04441999999995</v>
      </c>
      <c r="Q705" s="57">
        <v>618.04441999999995</v>
      </c>
      <c r="R705" s="57">
        <v>618.04441999999995</v>
      </c>
      <c r="S705" s="57">
        <v>618.04441999999995</v>
      </c>
      <c r="T705" s="57">
        <v>618.04441999999995</v>
      </c>
      <c r="U705" s="57">
        <v>618.04441999999995</v>
      </c>
      <c r="V705" s="57">
        <v>618.04441999999995</v>
      </c>
      <c r="W705" s="57">
        <v>618.04441999999995</v>
      </c>
      <c r="X705" s="57">
        <v>618.04441999999995</v>
      </c>
      <c r="Y705" s="57">
        <v>618.04441999999995</v>
      </c>
      <c r="Z705" s="57">
        <v>618.04441999999995</v>
      </c>
      <c r="AA705" s="57">
        <v>618.04441999999995</v>
      </c>
      <c r="AB705" s="57">
        <v>618.04441999999995</v>
      </c>
      <c r="AC705" s="57">
        <v>618.04441999999995</v>
      </c>
      <c r="AD705" s="57">
        <v>618.04441999999995</v>
      </c>
      <c r="AE705" s="57">
        <v>618.04441999999995</v>
      </c>
      <c r="AF705" s="57">
        <v>618.04441999999995</v>
      </c>
      <c r="AG705" s="57">
        <v>618.04441999999995</v>
      </c>
      <c r="AH705" s="57">
        <v>618.04441999999995</v>
      </c>
      <c r="AI705" s="57">
        <v>618.04441999999995</v>
      </c>
      <c r="AJ705" s="57">
        <v>618.04441999999995</v>
      </c>
      <c r="AK705" s="57">
        <v>618.04441999999995</v>
      </c>
      <c r="AL705" s="57">
        <v>618.04441999999995</v>
      </c>
      <c r="AM705" s="57">
        <v>618.04441999999995</v>
      </c>
      <c r="AN705" s="57">
        <v>618.04441999999995</v>
      </c>
      <c r="AO705" s="57">
        <v>618.04441999999995</v>
      </c>
      <c r="AP705" s="57">
        <v>618.04441999999995</v>
      </c>
      <c r="AQ705" s="57">
        <v>618.04441999999995</v>
      </c>
      <c r="AR705" s="57">
        <v>618.04441999999995</v>
      </c>
      <c r="AS705" s="57">
        <v>618.04441999999995</v>
      </c>
      <c r="AT705" s="57">
        <v>618.04441999999995</v>
      </c>
    </row>
    <row r="706" spans="1:46" x14ac:dyDescent="0.25">
      <c r="A706" s="65">
        <v>2021</v>
      </c>
      <c r="B706" s="65">
        <v>12</v>
      </c>
      <c r="C706" s="75">
        <v>30</v>
      </c>
      <c r="D706" s="64">
        <v>9</v>
      </c>
      <c r="E706" s="5">
        <v>618.04441999999995</v>
      </c>
      <c r="F706" s="57">
        <v>618.04441999999995</v>
      </c>
      <c r="G706" s="57">
        <v>618.04441999999995</v>
      </c>
      <c r="H706" s="57">
        <v>618.04441999999995</v>
      </c>
      <c r="I706" s="57">
        <v>618.04441999999995</v>
      </c>
      <c r="J706" s="57">
        <v>618.04441999999995</v>
      </c>
      <c r="K706" s="57">
        <v>618.04441999999995</v>
      </c>
      <c r="L706" s="57">
        <v>618.04441999999995</v>
      </c>
      <c r="M706" s="57">
        <v>618.04441999999995</v>
      </c>
      <c r="N706" s="57">
        <v>618.04441999999995</v>
      </c>
      <c r="O706" s="57">
        <v>618.04441999999995</v>
      </c>
      <c r="P706" s="57">
        <v>618.04441999999995</v>
      </c>
      <c r="Q706" s="57">
        <v>618.04441999999995</v>
      </c>
      <c r="R706" s="57">
        <v>618.04441999999995</v>
      </c>
      <c r="S706" s="57">
        <v>618.04441999999995</v>
      </c>
      <c r="T706" s="57">
        <v>618.04441999999995</v>
      </c>
      <c r="U706" s="57">
        <v>618.04441999999995</v>
      </c>
      <c r="V706" s="57">
        <v>618.04441999999995</v>
      </c>
      <c r="W706" s="57">
        <v>618.04441999999995</v>
      </c>
      <c r="X706" s="57">
        <v>618.04441999999995</v>
      </c>
      <c r="Y706" s="57">
        <v>618.04441999999995</v>
      </c>
      <c r="Z706" s="57">
        <v>618.04441999999995</v>
      </c>
      <c r="AA706" s="57">
        <v>618.04441999999995</v>
      </c>
      <c r="AB706" s="57">
        <v>618.04441999999995</v>
      </c>
      <c r="AC706" s="57">
        <v>618.04441999999995</v>
      </c>
      <c r="AD706" s="57">
        <v>618.04441999999995</v>
      </c>
      <c r="AE706" s="57">
        <v>618.04441999999995</v>
      </c>
      <c r="AF706" s="57">
        <v>618.04441999999995</v>
      </c>
      <c r="AG706" s="57">
        <v>618.04441999999995</v>
      </c>
      <c r="AH706" s="57">
        <v>618.04441999999995</v>
      </c>
      <c r="AI706" s="57">
        <v>618.04441999999995</v>
      </c>
      <c r="AJ706" s="57">
        <v>618.04441999999995</v>
      </c>
      <c r="AK706" s="57">
        <v>618.04441999999995</v>
      </c>
      <c r="AL706" s="57">
        <v>618.04441999999995</v>
      </c>
      <c r="AM706" s="57">
        <v>618.04441999999995</v>
      </c>
      <c r="AN706" s="57">
        <v>618.04441999999995</v>
      </c>
      <c r="AO706" s="57">
        <v>618.04441999999995</v>
      </c>
      <c r="AP706" s="57">
        <v>618.04441999999995</v>
      </c>
      <c r="AQ706" s="57">
        <v>618.04441999999995</v>
      </c>
      <c r="AR706" s="57">
        <v>618.04441999999995</v>
      </c>
      <c r="AS706" s="57">
        <v>618.04441999999995</v>
      </c>
      <c r="AT706" s="57">
        <v>618.04441999999995</v>
      </c>
    </row>
    <row r="707" spans="1:46" x14ac:dyDescent="0.25">
      <c r="A707" s="65">
        <v>2021</v>
      </c>
      <c r="B707" s="65">
        <v>12</v>
      </c>
      <c r="C707" s="75">
        <v>30</v>
      </c>
      <c r="D707" s="64">
        <v>10</v>
      </c>
      <c r="E707" s="5">
        <v>618.04441999999995</v>
      </c>
      <c r="F707" s="57">
        <v>618.04441999999995</v>
      </c>
      <c r="G707" s="57">
        <v>618.04441999999995</v>
      </c>
      <c r="H707" s="57">
        <v>618.04441999999995</v>
      </c>
      <c r="I707" s="57">
        <v>618.04441999999995</v>
      </c>
      <c r="J707" s="57">
        <v>618.04441999999995</v>
      </c>
      <c r="K707" s="57">
        <v>618.04441999999995</v>
      </c>
      <c r="L707" s="57">
        <v>618.04441999999995</v>
      </c>
      <c r="M707" s="57">
        <v>618.04441999999995</v>
      </c>
      <c r="N707" s="57">
        <v>618.04441999999995</v>
      </c>
      <c r="O707" s="57">
        <v>618.04441999999995</v>
      </c>
      <c r="P707" s="57">
        <v>618.04441999999995</v>
      </c>
      <c r="Q707" s="57">
        <v>618.04441999999995</v>
      </c>
      <c r="R707" s="57">
        <v>618.04441999999995</v>
      </c>
      <c r="S707" s="57">
        <v>618.04441999999995</v>
      </c>
      <c r="T707" s="57">
        <v>618.04441999999995</v>
      </c>
      <c r="U707" s="57">
        <v>618.04441999999995</v>
      </c>
      <c r="V707" s="57">
        <v>618.04441999999995</v>
      </c>
      <c r="W707" s="57">
        <v>618.04441999999995</v>
      </c>
      <c r="X707" s="57">
        <v>618.04441999999995</v>
      </c>
      <c r="Y707" s="57">
        <v>618.04441999999995</v>
      </c>
      <c r="Z707" s="57">
        <v>618.04441999999995</v>
      </c>
      <c r="AA707" s="57">
        <v>618.04441999999995</v>
      </c>
      <c r="AB707" s="57">
        <v>618.04441999999995</v>
      </c>
      <c r="AC707" s="57">
        <v>618.04441999999995</v>
      </c>
      <c r="AD707" s="57">
        <v>618.04441999999995</v>
      </c>
      <c r="AE707" s="57">
        <v>618.04441999999995</v>
      </c>
      <c r="AF707" s="57">
        <v>618.04441999999995</v>
      </c>
      <c r="AG707" s="57">
        <v>618.04441999999995</v>
      </c>
      <c r="AH707" s="57">
        <v>618.04441999999995</v>
      </c>
      <c r="AI707" s="57">
        <v>618.04441999999995</v>
      </c>
      <c r="AJ707" s="57">
        <v>618.04441999999995</v>
      </c>
      <c r="AK707" s="57">
        <v>618.04441999999995</v>
      </c>
      <c r="AL707" s="57">
        <v>618.04441999999995</v>
      </c>
      <c r="AM707" s="57">
        <v>618.04441999999995</v>
      </c>
      <c r="AN707" s="57">
        <v>618.04441999999995</v>
      </c>
      <c r="AO707" s="57">
        <v>618.04441999999995</v>
      </c>
      <c r="AP707" s="57">
        <v>618.04441999999995</v>
      </c>
      <c r="AQ707" s="57">
        <v>618.04441999999995</v>
      </c>
      <c r="AR707" s="57">
        <v>618.04441999999995</v>
      </c>
      <c r="AS707" s="57">
        <v>618.04441999999995</v>
      </c>
      <c r="AT707" s="57">
        <v>618.04441999999995</v>
      </c>
    </row>
    <row r="708" spans="1:46" x14ac:dyDescent="0.25">
      <c r="A708" s="65">
        <v>2021</v>
      </c>
      <c r="B708" s="65">
        <v>12</v>
      </c>
      <c r="C708" s="75">
        <v>30</v>
      </c>
      <c r="D708" s="64">
        <v>11</v>
      </c>
      <c r="E708" s="5">
        <v>618.04441999999995</v>
      </c>
      <c r="F708" s="57">
        <v>618.04441999999995</v>
      </c>
      <c r="G708" s="57">
        <v>618.04441999999995</v>
      </c>
      <c r="H708" s="57">
        <v>618.04441999999995</v>
      </c>
      <c r="I708" s="57">
        <v>618.04441999999995</v>
      </c>
      <c r="J708" s="57">
        <v>618.04441999999995</v>
      </c>
      <c r="K708" s="57">
        <v>618.04441999999995</v>
      </c>
      <c r="L708" s="57">
        <v>618.04441999999995</v>
      </c>
      <c r="M708" s="57">
        <v>618.04441999999995</v>
      </c>
      <c r="N708" s="57">
        <v>618.04441999999995</v>
      </c>
      <c r="O708" s="57">
        <v>618.04441999999995</v>
      </c>
      <c r="P708" s="57">
        <v>618.04441999999995</v>
      </c>
      <c r="Q708" s="57">
        <v>618.04441999999995</v>
      </c>
      <c r="R708" s="57">
        <v>618.04441999999995</v>
      </c>
      <c r="S708" s="57">
        <v>618.04441999999995</v>
      </c>
      <c r="T708" s="57">
        <v>618.04441999999995</v>
      </c>
      <c r="U708" s="57">
        <v>618.04441999999995</v>
      </c>
      <c r="V708" s="57">
        <v>618.04441999999995</v>
      </c>
      <c r="W708" s="57">
        <v>618.04441999999995</v>
      </c>
      <c r="X708" s="57">
        <v>618.04441999999995</v>
      </c>
      <c r="Y708" s="57">
        <v>618.04441999999995</v>
      </c>
      <c r="Z708" s="57">
        <v>618.04441999999995</v>
      </c>
      <c r="AA708" s="57">
        <v>618.04441999999995</v>
      </c>
      <c r="AB708" s="57">
        <v>618.04441999999995</v>
      </c>
      <c r="AC708" s="57">
        <v>618.04441999999995</v>
      </c>
      <c r="AD708" s="57">
        <v>618.04441999999995</v>
      </c>
      <c r="AE708" s="57">
        <v>618.04441999999995</v>
      </c>
      <c r="AF708" s="57">
        <v>618.04441999999995</v>
      </c>
      <c r="AG708" s="57">
        <v>618.04441999999995</v>
      </c>
      <c r="AH708" s="57">
        <v>618.04441999999995</v>
      </c>
      <c r="AI708" s="57">
        <v>618.04441999999995</v>
      </c>
      <c r="AJ708" s="57">
        <v>618.04441999999995</v>
      </c>
      <c r="AK708" s="57">
        <v>618.04441999999995</v>
      </c>
      <c r="AL708" s="57">
        <v>618.04441999999995</v>
      </c>
      <c r="AM708" s="57">
        <v>618.04441999999995</v>
      </c>
      <c r="AN708" s="57">
        <v>618.04441999999995</v>
      </c>
      <c r="AO708" s="57">
        <v>618.04441999999995</v>
      </c>
      <c r="AP708" s="57">
        <v>618.04441999999995</v>
      </c>
      <c r="AQ708" s="57">
        <v>618.04441999999995</v>
      </c>
      <c r="AR708" s="57">
        <v>618.04441999999995</v>
      </c>
      <c r="AS708" s="57">
        <v>618.04441999999995</v>
      </c>
      <c r="AT708" s="57">
        <v>618.04441999999995</v>
      </c>
    </row>
    <row r="709" spans="1:46" x14ac:dyDescent="0.25">
      <c r="A709" s="65">
        <v>2021</v>
      </c>
      <c r="B709" s="65">
        <v>12</v>
      </c>
      <c r="C709" s="75">
        <v>30</v>
      </c>
      <c r="D709" s="64">
        <v>12</v>
      </c>
      <c r="E709" s="5">
        <v>618.04441999999995</v>
      </c>
      <c r="F709" s="57">
        <v>618.04441999999995</v>
      </c>
      <c r="G709" s="57">
        <v>618.04441999999995</v>
      </c>
      <c r="H709" s="57">
        <v>618.04441999999995</v>
      </c>
      <c r="I709" s="57">
        <v>618.04441999999995</v>
      </c>
      <c r="J709" s="57">
        <v>618.04441999999995</v>
      </c>
      <c r="K709" s="57">
        <v>618.04441999999995</v>
      </c>
      <c r="L709" s="57">
        <v>618.04441999999995</v>
      </c>
      <c r="M709" s="57">
        <v>618.04441999999995</v>
      </c>
      <c r="N709" s="57">
        <v>618.04441999999995</v>
      </c>
      <c r="O709" s="57">
        <v>618.04441999999995</v>
      </c>
      <c r="P709" s="57">
        <v>618.04441999999995</v>
      </c>
      <c r="Q709" s="57">
        <v>618.04441999999995</v>
      </c>
      <c r="R709" s="57">
        <v>618.04441999999995</v>
      </c>
      <c r="S709" s="57">
        <v>618.04441999999995</v>
      </c>
      <c r="T709" s="57">
        <v>618.04441999999995</v>
      </c>
      <c r="U709" s="57">
        <v>618.04441999999995</v>
      </c>
      <c r="V709" s="57">
        <v>618.04441999999995</v>
      </c>
      <c r="W709" s="57">
        <v>618.04441999999995</v>
      </c>
      <c r="X709" s="57">
        <v>618.04441999999995</v>
      </c>
      <c r="Y709" s="57">
        <v>618.04441999999995</v>
      </c>
      <c r="Z709" s="57">
        <v>618.04441999999995</v>
      </c>
      <c r="AA709" s="57">
        <v>618.04441999999995</v>
      </c>
      <c r="AB709" s="57">
        <v>618.04441999999995</v>
      </c>
      <c r="AC709" s="57">
        <v>618.04441999999995</v>
      </c>
      <c r="AD709" s="57">
        <v>618.04441999999995</v>
      </c>
      <c r="AE709" s="57">
        <v>618.04441999999995</v>
      </c>
      <c r="AF709" s="57">
        <v>618.04441999999995</v>
      </c>
      <c r="AG709" s="57">
        <v>618.04441999999995</v>
      </c>
      <c r="AH709" s="57">
        <v>618.04441999999995</v>
      </c>
      <c r="AI709" s="57">
        <v>618.04441999999995</v>
      </c>
      <c r="AJ709" s="57">
        <v>618.04441999999995</v>
      </c>
      <c r="AK709" s="57">
        <v>618.04441999999995</v>
      </c>
      <c r="AL709" s="57">
        <v>618.04441999999995</v>
      </c>
      <c r="AM709" s="57">
        <v>618.04441999999995</v>
      </c>
      <c r="AN709" s="57">
        <v>618.04441999999995</v>
      </c>
      <c r="AO709" s="57">
        <v>618.04441999999995</v>
      </c>
      <c r="AP709" s="57">
        <v>618.04441999999995</v>
      </c>
      <c r="AQ709" s="57">
        <v>618.04441999999995</v>
      </c>
      <c r="AR709" s="57">
        <v>618.04441999999995</v>
      </c>
      <c r="AS709" s="57">
        <v>618.04441999999995</v>
      </c>
      <c r="AT709" s="57">
        <v>618.04441999999995</v>
      </c>
    </row>
    <row r="710" spans="1:46" x14ac:dyDescent="0.25">
      <c r="A710" s="65">
        <v>2021</v>
      </c>
      <c r="B710" s="65">
        <v>12</v>
      </c>
      <c r="C710" s="75">
        <v>30</v>
      </c>
      <c r="D710" s="64">
        <v>13</v>
      </c>
      <c r="E710" s="5">
        <v>618.04441999999995</v>
      </c>
      <c r="F710" s="57">
        <v>618.04441999999995</v>
      </c>
      <c r="G710" s="57">
        <v>618.04441999999995</v>
      </c>
      <c r="H710" s="57">
        <v>618.04441999999995</v>
      </c>
      <c r="I710" s="57">
        <v>618.04441999999995</v>
      </c>
      <c r="J710" s="57">
        <v>618.04441999999995</v>
      </c>
      <c r="K710" s="57">
        <v>618.04441999999995</v>
      </c>
      <c r="L710" s="57">
        <v>618.04441999999995</v>
      </c>
      <c r="M710" s="57">
        <v>618.04441999999995</v>
      </c>
      <c r="N710" s="57">
        <v>618.04441999999995</v>
      </c>
      <c r="O710" s="57">
        <v>618.04441999999995</v>
      </c>
      <c r="P710" s="57">
        <v>618.04441999999995</v>
      </c>
      <c r="Q710" s="57">
        <v>618.04441999999995</v>
      </c>
      <c r="R710" s="57">
        <v>618.04441999999995</v>
      </c>
      <c r="S710" s="57">
        <v>618.04441999999995</v>
      </c>
      <c r="T710" s="57">
        <v>618.04441999999995</v>
      </c>
      <c r="U710" s="57">
        <v>618.04441999999995</v>
      </c>
      <c r="V710" s="57">
        <v>618.04441999999995</v>
      </c>
      <c r="W710" s="57">
        <v>618.04441999999995</v>
      </c>
      <c r="X710" s="57">
        <v>618.04441999999995</v>
      </c>
      <c r="Y710" s="57">
        <v>618.04441999999995</v>
      </c>
      <c r="Z710" s="57">
        <v>618.04441999999995</v>
      </c>
      <c r="AA710" s="57">
        <v>618.04441999999995</v>
      </c>
      <c r="AB710" s="57">
        <v>618.04441999999995</v>
      </c>
      <c r="AC710" s="57">
        <v>618.04441999999995</v>
      </c>
      <c r="AD710" s="57">
        <v>618.04441999999995</v>
      </c>
      <c r="AE710" s="57">
        <v>618.04441999999995</v>
      </c>
      <c r="AF710" s="57">
        <v>618.04441999999995</v>
      </c>
      <c r="AG710" s="57">
        <v>618.04441999999995</v>
      </c>
      <c r="AH710" s="57">
        <v>618.04441999999995</v>
      </c>
      <c r="AI710" s="57">
        <v>618.04441999999995</v>
      </c>
      <c r="AJ710" s="57">
        <v>618.04441999999995</v>
      </c>
      <c r="AK710" s="57">
        <v>618.04441999999995</v>
      </c>
      <c r="AL710" s="57">
        <v>618.04441999999995</v>
      </c>
      <c r="AM710" s="57">
        <v>618.04441999999995</v>
      </c>
      <c r="AN710" s="57">
        <v>618.04441999999995</v>
      </c>
      <c r="AO710" s="57">
        <v>618.04441999999995</v>
      </c>
      <c r="AP710" s="57">
        <v>618.04441999999995</v>
      </c>
      <c r="AQ710" s="57">
        <v>618.04441999999995</v>
      </c>
      <c r="AR710" s="57">
        <v>618.04441999999995</v>
      </c>
      <c r="AS710" s="57">
        <v>618.04441999999995</v>
      </c>
      <c r="AT710" s="57">
        <v>618.04441999999995</v>
      </c>
    </row>
    <row r="711" spans="1:46" x14ac:dyDescent="0.25">
      <c r="A711" s="65">
        <v>2021</v>
      </c>
      <c r="B711" s="65">
        <v>12</v>
      </c>
      <c r="C711" s="75">
        <v>30</v>
      </c>
      <c r="D711" s="64">
        <v>14</v>
      </c>
      <c r="E711" s="5">
        <v>618.04441999999995</v>
      </c>
      <c r="F711" s="57">
        <v>618.04441999999995</v>
      </c>
      <c r="G711" s="57">
        <v>618.04441999999995</v>
      </c>
      <c r="H711" s="57">
        <v>618.04441999999995</v>
      </c>
      <c r="I711" s="57">
        <v>618.04441999999995</v>
      </c>
      <c r="J711" s="57">
        <v>618.04441999999995</v>
      </c>
      <c r="K711" s="57">
        <v>618.04441999999995</v>
      </c>
      <c r="L711" s="57">
        <v>618.04441999999995</v>
      </c>
      <c r="M711" s="57">
        <v>618.04441999999995</v>
      </c>
      <c r="N711" s="57">
        <v>618.04441999999995</v>
      </c>
      <c r="O711" s="57">
        <v>618.04441999999995</v>
      </c>
      <c r="P711" s="57">
        <v>618.04441999999995</v>
      </c>
      <c r="Q711" s="57">
        <v>618.04441999999995</v>
      </c>
      <c r="R711" s="57">
        <v>618.04441999999995</v>
      </c>
      <c r="S711" s="57">
        <v>618.04441999999995</v>
      </c>
      <c r="T711" s="57">
        <v>618.04441999999995</v>
      </c>
      <c r="U711" s="57">
        <v>618.04441999999995</v>
      </c>
      <c r="V711" s="57">
        <v>618.04441999999995</v>
      </c>
      <c r="W711" s="57">
        <v>618.04441999999995</v>
      </c>
      <c r="X711" s="57">
        <v>618.04441999999995</v>
      </c>
      <c r="Y711" s="57">
        <v>618.04441999999995</v>
      </c>
      <c r="Z711" s="57">
        <v>618.04441999999995</v>
      </c>
      <c r="AA711" s="57">
        <v>618.04441999999995</v>
      </c>
      <c r="AB711" s="57">
        <v>618.04441999999995</v>
      </c>
      <c r="AC711" s="57">
        <v>618.04441999999995</v>
      </c>
      <c r="AD711" s="57">
        <v>618.04441999999995</v>
      </c>
      <c r="AE711" s="57">
        <v>618.04441999999995</v>
      </c>
      <c r="AF711" s="57">
        <v>618.04441999999995</v>
      </c>
      <c r="AG711" s="57">
        <v>618.04441999999995</v>
      </c>
      <c r="AH711" s="57">
        <v>618.04441999999995</v>
      </c>
      <c r="AI711" s="57">
        <v>618.04441999999995</v>
      </c>
      <c r="AJ711" s="57">
        <v>618.04441999999995</v>
      </c>
      <c r="AK711" s="57">
        <v>618.04441999999995</v>
      </c>
      <c r="AL711" s="57">
        <v>618.04441999999995</v>
      </c>
      <c r="AM711" s="57">
        <v>618.04441999999995</v>
      </c>
      <c r="AN711" s="57">
        <v>618.04441999999995</v>
      </c>
      <c r="AO711" s="57">
        <v>618.04441999999995</v>
      </c>
      <c r="AP711" s="57">
        <v>618.04441999999995</v>
      </c>
      <c r="AQ711" s="57">
        <v>618.04441999999995</v>
      </c>
      <c r="AR711" s="57">
        <v>618.04441999999995</v>
      </c>
      <c r="AS711" s="57">
        <v>618.04441999999995</v>
      </c>
      <c r="AT711" s="57">
        <v>618.04441999999995</v>
      </c>
    </row>
    <row r="712" spans="1:46" x14ac:dyDescent="0.25">
      <c r="A712" s="65">
        <v>2021</v>
      </c>
      <c r="B712" s="65">
        <v>12</v>
      </c>
      <c r="C712" s="75">
        <v>30</v>
      </c>
      <c r="D712" s="64">
        <v>15</v>
      </c>
      <c r="E712" s="5">
        <v>618.04441999999995</v>
      </c>
      <c r="F712" s="57">
        <v>618.04441999999995</v>
      </c>
      <c r="G712" s="57">
        <v>618.04441999999995</v>
      </c>
      <c r="H712" s="57">
        <v>618.04441999999995</v>
      </c>
      <c r="I712" s="57">
        <v>618.04441999999995</v>
      </c>
      <c r="J712" s="57">
        <v>618.04441999999995</v>
      </c>
      <c r="K712" s="57">
        <v>618.04441999999995</v>
      </c>
      <c r="L712" s="57">
        <v>618.04441999999995</v>
      </c>
      <c r="M712" s="57">
        <v>618.04441999999995</v>
      </c>
      <c r="N712" s="57">
        <v>618.04441999999995</v>
      </c>
      <c r="O712" s="57">
        <v>618.04441999999995</v>
      </c>
      <c r="P712" s="57">
        <v>618.04441999999995</v>
      </c>
      <c r="Q712" s="57">
        <v>618.04441999999995</v>
      </c>
      <c r="R712" s="57">
        <v>618.04441999999995</v>
      </c>
      <c r="S712" s="57">
        <v>618.04441999999995</v>
      </c>
      <c r="T712" s="57">
        <v>618.04441999999995</v>
      </c>
      <c r="U712" s="57">
        <v>618.04441999999995</v>
      </c>
      <c r="V712" s="57">
        <v>618.04441999999995</v>
      </c>
      <c r="W712" s="57">
        <v>618.04441999999995</v>
      </c>
      <c r="X712" s="57">
        <v>618.04441999999995</v>
      </c>
      <c r="Y712" s="57">
        <v>618.04441999999995</v>
      </c>
      <c r="Z712" s="57">
        <v>618.04441999999995</v>
      </c>
      <c r="AA712" s="57">
        <v>618.04441999999995</v>
      </c>
      <c r="AB712" s="57">
        <v>618.04441999999995</v>
      </c>
      <c r="AC712" s="57">
        <v>618.04441999999995</v>
      </c>
      <c r="AD712" s="57">
        <v>618.04441999999995</v>
      </c>
      <c r="AE712" s="57">
        <v>618.04441999999995</v>
      </c>
      <c r="AF712" s="57">
        <v>618.04441999999995</v>
      </c>
      <c r="AG712" s="57">
        <v>618.04441999999995</v>
      </c>
      <c r="AH712" s="57">
        <v>618.04441999999995</v>
      </c>
      <c r="AI712" s="57">
        <v>618.04441999999995</v>
      </c>
      <c r="AJ712" s="57">
        <v>618.04441999999995</v>
      </c>
      <c r="AK712" s="57">
        <v>618.04441999999995</v>
      </c>
      <c r="AL712" s="57">
        <v>618.04441999999995</v>
      </c>
      <c r="AM712" s="57">
        <v>618.04441999999995</v>
      </c>
      <c r="AN712" s="57">
        <v>618.04441999999995</v>
      </c>
      <c r="AO712" s="57">
        <v>618.04441999999995</v>
      </c>
      <c r="AP712" s="57">
        <v>618.04441999999995</v>
      </c>
      <c r="AQ712" s="57">
        <v>618.04441999999995</v>
      </c>
      <c r="AR712" s="57">
        <v>618.04441999999995</v>
      </c>
      <c r="AS712" s="57">
        <v>618.04441999999995</v>
      </c>
      <c r="AT712" s="57">
        <v>618.04441999999995</v>
      </c>
    </row>
    <row r="713" spans="1:46" x14ac:dyDescent="0.25">
      <c r="A713" s="65">
        <v>2021</v>
      </c>
      <c r="B713" s="65">
        <v>12</v>
      </c>
      <c r="C713" s="75">
        <v>30</v>
      </c>
      <c r="D713" s="64">
        <v>16</v>
      </c>
      <c r="E713" s="5">
        <v>618.04441999999995</v>
      </c>
      <c r="F713" s="57">
        <v>618.04441999999995</v>
      </c>
      <c r="G713" s="57">
        <v>618.04441999999995</v>
      </c>
      <c r="H713" s="57">
        <v>618.04441999999995</v>
      </c>
      <c r="I713" s="57">
        <v>618.04441999999995</v>
      </c>
      <c r="J713" s="57">
        <v>618.04441999999995</v>
      </c>
      <c r="K713" s="57">
        <v>618.04441999999995</v>
      </c>
      <c r="L713" s="57">
        <v>618.04441999999995</v>
      </c>
      <c r="M713" s="57">
        <v>618.04441999999995</v>
      </c>
      <c r="N713" s="57">
        <v>618.04441999999995</v>
      </c>
      <c r="O713" s="57">
        <v>618.04441999999995</v>
      </c>
      <c r="P713" s="57">
        <v>618.04441999999995</v>
      </c>
      <c r="Q713" s="57">
        <v>618.04441999999995</v>
      </c>
      <c r="R713" s="57">
        <v>618.04441999999995</v>
      </c>
      <c r="S713" s="57">
        <v>618.04441999999995</v>
      </c>
      <c r="T713" s="57">
        <v>618.04441999999995</v>
      </c>
      <c r="U713" s="57">
        <v>618.04441999999995</v>
      </c>
      <c r="V713" s="57">
        <v>618.04441999999995</v>
      </c>
      <c r="W713" s="57">
        <v>618.04441999999995</v>
      </c>
      <c r="X713" s="57">
        <v>618.04441999999995</v>
      </c>
      <c r="Y713" s="57">
        <v>618.04441999999995</v>
      </c>
      <c r="Z713" s="57">
        <v>618.04441999999995</v>
      </c>
      <c r="AA713" s="57">
        <v>618.04441999999995</v>
      </c>
      <c r="AB713" s="57">
        <v>618.04441999999995</v>
      </c>
      <c r="AC713" s="57">
        <v>618.04441999999995</v>
      </c>
      <c r="AD713" s="57">
        <v>618.04441999999995</v>
      </c>
      <c r="AE713" s="57">
        <v>618.04441999999995</v>
      </c>
      <c r="AF713" s="57">
        <v>618.04441999999995</v>
      </c>
      <c r="AG713" s="57">
        <v>618.04441999999995</v>
      </c>
      <c r="AH713" s="57">
        <v>618.04441999999995</v>
      </c>
      <c r="AI713" s="57">
        <v>618.04441999999995</v>
      </c>
      <c r="AJ713" s="57">
        <v>618.04441999999995</v>
      </c>
      <c r="AK713" s="57">
        <v>618.04441999999995</v>
      </c>
      <c r="AL713" s="57">
        <v>618.04441999999995</v>
      </c>
      <c r="AM713" s="57">
        <v>618.04441999999995</v>
      </c>
      <c r="AN713" s="57">
        <v>618.04441999999995</v>
      </c>
      <c r="AO713" s="57">
        <v>618.04441999999995</v>
      </c>
      <c r="AP713" s="57">
        <v>618.04441999999995</v>
      </c>
      <c r="AQ713" s="57">
        <v>618.04441999999995</v>
      </c>
      <c r="AR713" s="57">
        <v>618.04441999999995</v>
      </c>
      <c r="AS713" s="57">
        <v>618.04441999999995</v>
      </c>
      <c r="AT713" s="57">
        <v>618.04441999999995</v>
      </c>
    </row>
    <row r="714" spans="1:46" x14ac:dyDescent="0.25">
      <c r="A714" s="65">
        <v>2021</v>
      </c>
      <c r="B714" s="65">
        <v>12</v>
      </c>
      <c r="C714" s="75">
        <v>30</v>
      </c>
      <c r="D714" s="64">
        <v>17</v>
      </c>
      <c r="E714" s="5">
        <v>618.04441999999995</v>
      </c>
      <c r="F714" s="57">
        <v>618.04441999999995</v>
      </c>
      <c r="G714" s="57">
        <v>618.04441999999995</v>
      </c>
      <c r="H714" s="57">
        <v>618.04441999999995</v>
      </c>
      <c r="I714" s="57">
        <v>618.04441999999995</v>
      </c>
      <c r="J714" s="57">
        <v>618.04441999999995</v>
      </c>
      <c r="K714" s="57">
        <v>618.04441999999995</v>
      </c>
      <c r="L714" s="57">
        <v>618.04441999999995</v>
      </c>
      <c r="M714" s="57">
        <v>618.04441999999995</v>
      </c>
      <c r="N714" s="57">
        <v>618.04441999999995</v>
      </c>
      <c r="O714" s="57">
        <v>618.04441999999995</v>
      </c>
      <c r="P714" s="57">
        <v>618.04441999999995</v>
      </c>
      <c r="Q714" s="57">
        <v>618.04441999999995</v>
      </c>
      <c r="R714" s="57">
        <v>618.04441999999995</v>
      </c>
      <c r="S714" s="57">
        <v>618.04441999999995</v>
      </c>
      <c r="T714" s="57">
        <v>618.04441999999995</v>
      </c>
      <c r="U714" s="57">
        <v>618.04441999999995</v>
      </c>
      <c r="V714" s="57">
        <v>618.04441999999995</v>
      </c>
      <c r="W714" s="57">
        <v>618.04441999999995</v>
      </c>
      <c r="X714" s="57">
        <v>618.04441999999995</v>
      </c>
      <c r="Y714" s="57">
        <v>618.04441999999995</v>
      </c>
      <c r="Z714" s="57">
        <v>618.04441999999995</v>
      </c>
      <c r="AA714" s="57">
        <v>618.04441999999995</v>
      </c>
      <c r="AB714" s="57">
        <v>618.04441999999995</v>
      </c>
      <c r="AC714" s="57">
        <v>618.04441999999995</v>
      </c>
      <c r="AD714" s="57">
        <v>618.04441999999995</v>
      </c>
      <c r="AE714" s="57">
        <v>618.04441999999995</v>
      </c>
      <c r="AF714" s="57">
        <v>618.04441999999995</v>
      </c>
      <c r="AG714" s="57">
        <v>618.04441999999995</v>
      </c>
      <c r="AH714" s="57">
        <v>618.04441999999995</v>
      </c>
      <c r="AI714" s="57">
        <v>618.04441999999995</v>
      </c>
      <c r="AJ714" s="57">
        <v>618.04441999999995</v>
      </c>
      <c r="AK714" s="57">
        <v>618.04441999999995</v>
      </c>
      <c r="AL714" s="57">
        <v>618.04441999999995</v>
      </c>
      <c r="AM714" s="57">
        <v>618.04441999999995</v>
      </c>
      <c r="AN714" s="57">
        <v>618.04441999999995</v>
      </c>
      <c r="AO714" s="57">
        <v>618.04441999999995</v>
      </c>
      <c r="AP714" s="57">
        <v>618.04441999999995</v>
      </c>
      <c r="AQ714" s="57">
        <v>618.04441999999995</v>
      </c>
      <c r="AR714" s="57">
        <v>618.04441999999995</v>
      </c>
      <c r="AS714" s="57">
        <v>618.04441999999995</v>
      </c>
      <c r="AT714" s="57">
        <v>618.04441999999995</v>
      </c>
    </row>
    <row r="715" spans="1:46" x14ac:dyDescent="0.25">
      <c r="A715" s="65">
        <v>2021</v>
      </c>
      <c r="B715" s="65">
        <v>12</v>
      </c>
      <c r="C715" s="75">
        <v>30</v>
      </c>
      <c r="D715" s="64">
        <v>18</v>
      </c>
      <c r="E715" s="5">
        <v>618.04441999999995</v>
      </c>
      <c r="F715" s="57">
        <v>618.04441999999995</v>
      </c>
      <c r="G715" s="57">
        <v>618.04441999999995</v>
      </c>
      <c r="H715" s="57">
        <v>618.04441999999995</v>
      </c>
      <c r="I715" s="57">
        <v>618.04441999999995</v>
      </c>
      <c r="J715" s="57">
        <v>618.04441999999995</v>
      </c>
      <c r="K715" s="57">
        <v>618.04441999999995</v>
      </c>
      <c r="L715" s="57">
        <v>618.04441999999995</v>
      </c>
      <c r="M715" s="57">
        <v>618.04441999999995</v>
      </c>
      <c r="N715" s="57">
        <v>618.04441999999995</v>
      </c>
      <c r="O715" s="57">
        <v>618.04441999999995</v>
      </c>
      <c r="P715" s="57">
        <v>618.04441999999995</v>
      </c>
      <c r="Q715" s="57">
        <v>618.04441999999995</v>
      </c>
      <c r="R715" s="57">
        <v>618.04441999999995</v>
      </c>
      <c r="S715" s="57">
        <v>618.04441999999995</v>
      </c>
      <c r="T715" s="57">
        <v>618.04441999999995</v>
      </c>
      <c r="U715" s="57">
        <v>618.04441999999995</v>
      </c>
      <c r="V715" s="57">
        <v>618.04441999999995</v>
      </c>
      <c r="W715" s="57">
        <v>618.04441999999995</v>
      </c>
      <c r="X715" s="57">
        <v>618.04441999999995</v>
      </c>
      <c r="Y715" s="57">
        <v>618.04441999999995</v>
      </c>
      <c r="Z715" s="57">
        <v>618.04441999999995</v>
      </c>
      <c r="AA715" s="57">
        <v>618.04441999999995</v>
      </c>
      <c r="AB715" s="57">
        <v>618.04441999999995</v>
      </c>
      <c r="AC715" s="57">
        <v>618.04441999999995</v>
      </c>
      <c r="AD715" s="57">
        <v>618.04441999999995</v>
      </c>
      <c r="AE715" s="57">
        <v>618.04441999999995</v>
      </c>
      <c r="AF715" s="57">
        <v>618.04441999999995</v>
      </c>
      <c r="AG715" s="57">
        <v>618.04441999999995</v>
      </c>
      <c r="AH715" s="57">
        <v>618.04441999999995</v>
      </c>
      <c r="AI715" s="57">
        <v>618.04441999999995</v>
      </c>
      <c r="AJ715" s="57">
        <v>618.04441999999995</v>
      </c>
      <c r="AK715" s="57">
        <v>618.04441999999995</v>
      </c>
      <c r="AL715" s="57">
        <v>618.04441999999995</v>
      </c>
      <c r="AM715" s="57">
        <v>618.04441999999995</v>
      </c>
      <c r="AN715" s="57">
        <v>618.04441999999995</v>
      </c>
      <c r="AO715" s="57">
        <v>618.04441999999995</v>
      </c>
      <c r="AP715" s="57">
        <v>618.04441999999995</v>
      </c>
      <c r="AQ715" s="57">
        <v>618.04441999999995</v>
      </c>
      <c r="AR715" s="57">
        <v>618.04441999999995</v>
      </c>
      <c r="AS715" s="57">
        <v>618.04441999999995</v>
      </c>
      <c r="AT715" s="57">
        <v>618.04441999999995</v>
      </c>
    </row>
    <row r="716" spans="1:46" x14ac:dyDescent="0.25">
      <c r="A716" s="65">
        <v>2021</v>
      </c>
      <c r="B716" s="65">
        <v>12</v>
      </c>
      <c r="C716" s="75">
        <v>30</v>
      </c>
      <c r="D716" s="64">
        <v>19</v>
      </c>
      <c r="E716" s="5">
        <v>618.04441999999995</v>
      </c>
      <c r="F716" s="57">
        <v>618.04441999999995</v>
      </c>
      <c r="G716" s="57">
        <v>618.04441999999995</v>
      </c>
      <c r="H716" s="57">
        <v>618.04441999999995</v>
      </c>
      <c r="I716" s="57">
        <v>618.04441999999995</v>
      </c>
      <c r="J716" s="57">
        <v>618.04441999999995</v>
      </c>
      <c r="K716" s="57">
        <v>618.04441999999995</v>
      </c>
      <c r="L716" s="57">
        <v>618.04441999999995</v>
      </c>
      <c r="M716" s="57">
        <v>618.04441999999995</v>
      </c>
      <c r="N716" s="57">
        <v>618.04441999999995</v>
      </c>
      <c r="O716" s="57">
        <v>618.04441999999995</v>
      </c>
      <c r="P716" s="57">
        <v>618.04441999999995</v>
      </c>
      <c r="Q716" s="57">
        <v>618.04441999999995</v>
      </c>
      <c r="R716" s="57">
        <v>618.04441999999995</v>
      </c>
      <c r="S716" s="57">
        <v>618.04441999999995</v>
      </c>
      <c r="T716" s="57">
        <v>618.04441999999995</v>
      </c>
      <c r="U716" s="57">
        <v>618.04441999999995</v>
      </c>
      <c r="V716" s="57">
        <v>618.04441999999995</v>
      </c>
      <c r="W716" s="57">
        <v>618.04441999999995</v>
      </c>
      <c r="X716" s="57">
        <v>618.04441999999995</v>
      </c>
      <c r="Y716" s="57">
        <v>618.04441999999995</v>
      </c>
      <c r="Z716" s="57">
        <v>618.04441999999995</v>
      </c>
      <c r="AA716" s="57">
        <v>618.04441999999995</v>
      </c>
      <c r="AB716" s="57">
        <v>618.04441999999995</v>
      </c>
      <c r="AC716" s="57">
        <v>618.04441999999995</v>
      </c>
      <c r="AD716" s="57">
        <v>618.04441999999995</v>
      </c>
      <c r="AE716" s="57">
        <v>618.04441999999995</v>
      </c>
      <c r="AF716" s="57">
        <v>618.04441999999995</v>
      </c>
      <c r="AG716" s="57">
        <v>618.04441999999995</v>
      </c>
      <c r="AH716" s="57">
        <v>618.04441999999995</v>
      </c>
      <c r="AI716" s="57">
        <v>618.04441999999995</v>
      </c>
      <c r="AJ716" s="57">
        <v>618.04441999999995</v>
      </c>
      <c r="AK716" s="57">
        <v>618.04441999999995</v>
      </c>
      <c r="AL716" s="57">
        <v>618.04441999999995</v>
      </c>
      <c r="AM716" s="57">
        <v>618.04441999999995</v>
      </c>
      <c r="AN716" s="57">
        <v>618.04441999999995</v>
      </c>
      <c r="AO716" s="57">
        <v>618.04441999999995</v>
      </c>
      <c r="AP716" s="57">
        <v>618.04441999999995</v>
      </c>
      <c r="AQ716" s="57">
        <v>618.04441999999995</v>
      </c>
      <c r="AR716" s="57">
        <v>618.04441999999995</v>
      </c>
      <c r="AS716" s="57">
        <v>618.04441999999995</v>
      </c>
      <c r="AT716" s="57">
        <v>618.04441999999995</v>
      </c>
    </row>
    <row r="717" spans="1:46" x14ac:dyDescent="0.25">
      <c r="A717" s="65">
        <v>2021</v>
      </c>
      <c r="B717" s="65">
        <v>12</v>
      </c>
      <c r="C717" s="75">
        <v>30</v>
      </c>
      <c r="D717" s="64">
        <v>20</v>
      </c>
      <c r="E717" s="5">
        <v>618.04441999999995</v>
      </c>
      <c r="F717" s="57">
        <v>618.04441999999995</v>
      </c>
      <c r="G717" s="57">
        <v>618.04441999999995</v>
      </c>
      <c r="H717" s="57">
        <v>618.04441999999995</v>
      </c>
      <c r="I717" s="57">
        <v>618.04441999999995</v>
      </c>
      <c r="J717" s="57">
        <v>618.04441999999995</v>
      </c>
      <c r="K717" s="57">
        <v>618.04441999999995</v>
      </c>
      <c r="L717" s="57">
        <v>618.04441999999995</v>
      </c>
      <c r="M717" s="57">
        <v>618.04441999999995</v>
      </c>
      <c r="N717" s="57">
        <v>618.04441999999995</v>
      </c>
      <c r="O717" s="57">
        <v>618.04441999999995</v>
      </c>
      <c r="P717" s="57">
        <v>618.04441999999995</v>
      </c>
      <c r="Q717" s="57">
        <v>618.04441999999995</v>
      </c>
      <c r="R717" s="57">
        <v>618.04441999999995</v>
      </c>
      <c r="S717" s="57">
        <v>618.04441999999995</v>
      </c>
      <c r="T717" s="57">
        <v>618.04441999999995</v>
      </c>
      <c r="U717" s="57">
        <v>618.04441999999995</v>
      </c>
      <c r="V717" s="57">
        <v>618.04441999999995</v>
      </c>
      <c r="W717" s="57">
        <v>618.04441999999995</v>
      </c>
      <c r="X717" s="57">
        <v>618.04441999999995</v>
      </c>
      <c r="Y717" s="57">
        <v>618.04441999999995</v>
      </c>
      <c r="Z717" s="57">
        <v>618.04441999999995</v>
      </c>
      <c r="AA717" s="57">
        <v>618.04441999999995</v>
      </c>
      <c r="AB717" s="57">
        <v>618.04441999999995</v>
      </c>
      <c r="AC717" s="57">
        <v>618.04441999999995</v>
      </c>
      <c r="AD717" s="57">
        <v>618.04441999999995</v>
      </c>
      <c r="AE717" s="57">
        <v>618.04441999999995</v>
      </c>
      <c r="AF717" s="57">
        <v>618.04441999999995</v>
      </c>
      <c r="AG717" s="57">
        <v>618.04441999999995</v>
      </c>
      <c r="AH717" s="57">
        <v>618.04441999999995</v>
      </c>
      <c r="AI717" s="57">
        <v>618.04441999999995</v>
      </c>
      <c r="AJ717" s="57">
        <v>618.04441999999995</v>
      </c>
      <c r="AK717" s="57">
        <v>618.04441999999995</v>
      </c>
      <c r="AL717" s="57">
        <v>618.04441999999995</v>
      </c>
      <c r="AM717" s="57">
        <v>618.04441999999995</v>
      </c>
      <c r="AN717" s="57">
        <v>618.04441999999995</v>
      </c>
      <c r="AO717" s="57">
        <v>618.04441999999995</v>
      </c>
      <c r="AP717" s="57">
        <v>618.04441999999995</v>
      </c>
      <c r="AQ717" s="57">
        <v>618.04441999999995</v>
      </c>
      <c r="AR717" s="57">
        <v>618.04441999999995</v>
      </c>
      <c r="AS717" s="57">
        <v>618.04441999999995</v>
      </c>
      <c r="AT717" s="57">
        <v>618.04441999999995</v>
      </c>
    </row>
    <row r="718" spans="1:46" x14ac:dyDescent="0.25">
      <c r="A718" s="65">
        <v>2021</v>
      </c>
      <c r="B718" s="65">
        <v>12</v>
      </c>
      <c r="C718" s="75">
        <v>30</v>
      </c>
      <c r="D718" s="64">
        <v>21</v>
      </c>
      <c r="E718" s="5">
        <v>618.04441999999995</v>
      </c>
      <c r="F718" s="57">
        <v>618.04441999999995</v>
      </c>
      <c r="G718" s="57">
        <v>618.04441999999995</v>
      </c>
      <c r="H718" s="57">
        <v>618.04441999999995</v>
      </c>
      <c r="I718" s="57">
        <v>618.04441999999995</v>
      </c>
      <c r="J718" s="57">
        <v>618.04441999999995</v>
      </c>
      <c r="K718" s="57">
        <v>618.04441999999995</v>
      </c>
      <c r="L718" s="57">
        <v>618.04441999999995</v>
      </c>
      <c r="M718" s="57">
        <v>618.04441999999995</v>
      </c>
      <c r="N718" s="57">
        <v>618.04441999999995</v>
      </c>
      <c r="O718" s="57">
        <v>618.04441999999995</v>
      </c>
      <c r="P718" s="57">
        <v>618.04441999999995</v>
      </c>
      <c r="Q718" s="57">
        <v>618.04441999999995</v>
      </c>
      <c r="R718" s="57">
        <v>618.04441999999995</v>
      </c>
      <c r="S718" s="57">
        <v>618.04441999999995</v>
      </c>
      <c r="T718" s="57">
        <v>618.04441999999995</v>
      </c>
      <c r="U718" s="57">
        <v>618.04441999999995</v>
      </c>
      <c r="V718" s="57">
        <v>618.04441999999995</v>
      </c>
      <c r="W718" s="57">
        <v>618.04441999999995</v>
      </c>
      <c r="X718" s="57">
        <v>618.04441999999995</v>
      </c>
      <c r="Y718" s="57">
        <v>618.04441999999995</v>
      </c>
      <c r="Z718" s="57">
        <v>618.04441999999995</v>
      </c>
      <c r="AA718" s="57">
        <v>618.04441999999995</v>
      </c>
      <c r="AB718" s="57">
        <v>618.04441999999995</v>
      </c>
      <c r="AC718" s="57">
        <v>618.04441999999995</v>
      </c>
      <c r="AD718" s="57">
        <v>618.04441999999995</v>
      </c>
      <c r="AE718" s="57">
        <v>618.04441999999995</v>
      </c>
      <c r="AF718" s="57">
        <v>618.04441999999995</v>
      </c>
      <c r="AG718" s="57">
        <v>618.04441999999995</v>
      </c>
      <c r="AH718" s="57">
        <v>618.04441999999995</v>
      </c>
      <c r="AI718" s="57">
        <v>618.04441999999995</v>
      </c>
      <c r="AJ718" s="57">
        <v>618.04441999999995</v>
      </c>
      <c r="AK718" s="57">
        <v>618.04441999999995</v>
      </c>
      <c r="AL718" s="57">
        <v>618.04441999999995</v>
      </c>
      <c r="AM718" s="57">
        <v>618.04441999999995</v>
      </c>
      <c r="AN718" s="57">
        <v>618.04441999999995</v>
      </c>
      <c r="AO718" s="57">
        <v>618.04441999999995</v>
      </c>
      <c r="AP718" s="57">
        <v>618.04441999999995</v>
      </c>
      <c r="AQ718" s="57">
        <v>618.04441999999995</v>
      </c>
      <c r="AR718" s="57">
        <v>618.04441999999995</v>
      </c>
      <c r="AS718" s="57">
        <v>618.04441999999995</v>
      </c>
      <c r="AT718" s="57">
        <v>618.04441999999995</v>
      </c>
    </row>
    <row r="719" spans="1:46" x14ac:dyDescent="0.25">
      <c r="A719" s="65">
        <v>2021</v>
      </c>
      <c r="B719" s="65">
        <v>12</v>
      </c>
      <c r="C719" s="75">
        <v>30</v>
      </c>
      <c r="D719" s="64">
        <v>22</v>
      </c>
      <c r="E719" s="5">
        <v>618.04441999999995</v>
      </c>
      <c r="F719" s="57">
        <v>618.04441999999995</v>
      </c>
      <c r="G719" s="57">
        <v>618.04441999999995</v>
      </c>
      <c r="H719" s="57">
        <v>618.04441999999995</v>
      </c>
      <c r="I719" s="57">
        <v>618.04441999999995</v>
      </c>
      <c r="J719" s="57">
        <v>618.04441999999995</v>
      </c>
      <c r="K719" s="57">
        <v>618.04441999999995</v>
      </c>
      <c r="L719" s="57">
        <v>618.04441999999995</v>
      </c>
      <c r="M719" s="57">
        <v>618.04441999999995</v>
      </c>
      <c r="N719" s="57">
        <v>618.04441999999995</v>
      </c>
      <c r="O719" s="57">
        <v>618.04441999999995</v>
      </c>
      <c r="P719" s="57">
        <v>618.04441999999995</v>
      </c>
      <c r="Q719" s="57">
        <v>618.04441999999995</v>
      </c>
      <c r="R719" s="57">
        <v>618.04441999999995</v>
      </c>
      <c r="S719" s="57">
        <v>618.04441999999995</v>
      </c>
      <c r="T719" s="57">
        <v>618.04441999999995</v>
      </c>
      <c r="U719" s="57">
        <v>618.04441999999995</v>
      </c>
      <c r="V719" s="57">
        <v>618.04441999999995</v>
      </c>
      <c r="W719" s="57">
        <v>618.04441999999995</v>
      </c>
      <c r="X719" s="57">
        <v>618.04441999999995</v>
      </c>
      <c r="Y719" s="57">
        <v>618.04441999999995</v>
      </c>
      <c r="Z719" s="57">
        <v>618.04441999999995</v>
      </c>
      <c r="AA719" s="57">
        <v>618.04441999999995</v>
      </c>
      <c r="AB719" s="57">
        <v>618.04441999999995</v>
      </c>
      <c r="AC719" s="57">
        <v>618.04441999999995</v>
      </c>
      <c r="AD719" s="57">
        <v>618.04441999999995</v>
      </c>
      <c r="AE719" s="57">
        <v>618.04441999999995</v>
      </c>
      <c r="AF719" s="57">
        <v>618.04441999999995</v>
      </c>
      <c r="AG719" s="57">
        <v>618.04441999999995</v>
      </c>
      <c r="AH719" s="57">
        <v>618.04441999999995</v>
      </c>
      <c r="AI719" s="57">
        <v>618.04441999999995</v>
      </c>
      <c r="AJ719" s="57">
        <v>618.04441999999995</v>
      </c>
      <c r="AK719" s="57">
        <v>618.04441999999995</v>
      </c>
      <c r="AL719" s="57">
        <v>618.04441999999995</v>
      </c>
      <c r="AM719" s="57">
        <v>618.04441999999995</v>
      </c>
      <c r="AN719" s="57">
        <v>618.04441999999995</v>
      </c>
      <c r="AO719" s="57">
        <v>618.04441999999995</v>
      </c>
      <c r="AP719" s="57">
        <v>618.04441999999995</v>
      </c>
      <c r="AQ719" s="57">
        <v>618.04441999999995</v>
      </c>
      <c r="AR719" s="57">
        <v>618.04441999999995</v>
      </c>
      <c r="AS719" s="57">
        <v>618.04441999999995</v>
      </c>
      <c r="AT719" s="57">
        <v>618.04441999999995</v>
      </c>
    </row>
    <row r="720" spans="1:46" x14ac:dyDescent="0.25">
      <c r="A720" s="65">
        <v>2021</v>
      </c>
      <c r="B720" s="65">
        <v>12</v>
      </c>
      <c r="C720" s="75">
        <v>30</v>
      </c>
      <c r="D720" s="64">
        <v>23</v>
      </c>
      <c r="E720" s="5">
        <v>618.04441999999995</v>
      </c>
      <c r="F720" s="57">
        <v>618.04441999999995</v>
      </c>
      <c r="G720" s="57">
        <v>618.04441999999995</v>
      </c>
      <c r="H720" s="57">
        <v>618.04441999999995</v>
      </c>
      <c r="I720" s="57">
        <v>618.04441999999995</v>
      </c>
      <c r="J720" s="57">
        <v>618.04441999999995</v>
      </c>
      <c r="K720" s="57">
        <v>618.04441999999995</v>
      </c>
      <c r="L720" s="57">
        <v>618.04441999999995</v>
      </c>
      <c r="M720" s="57">
        <v>618.04441999999995</v>
      </c>
      <c r="N720" s="57">
        <v>618.04441999999995</v>
      </c>
      <c r="O720" s="57">
        <v>618.04441999999995</v>
      </c>
      <c r="P720" s="57">
        <v>618.04441999999995</v>
      </c>
      <c r="Q720" s="57">
        <v>618.04441999999995</v>
      </c>
      <c r="R720" s="57">
        <v>618.04441999999995</v>
      </c>
      <c r="S720" s="57">
        <v>618.04441999999995</v>
      </c>
      <c r="T720" s="57">
        <v>618.04441999999995</v>
      </c>
      <c r="U720" s="57">
        <v>618.04441999999995</v>
      </c>
      <c r="V720" s="57">
        <v>618.04441999999995</v>
      </c>
      <c r="W720" s="57">
        <v>618.04441999999995</v>
      </c>
      <c r="X720" s="57">
        <v>618.04441999999995</v>
      </c>
      <c r="Y720" s="57">
        <v>618.04441999999995</v>
      </c>
      <c r="Z720" s="57">
        <v>618.04441999999995</v>
      </c>
      <c r="AA720" s="57">
        <v>618.04441999999995</v>
      </c>
      <c r="AB720" s="57">
        <v>618.04441999999995</v>
      </c>
      <c r="AC720" s="57">
        <v>618.04441999999995</v>
      </c>
      <c r="AD720" s="57">
        <v>618.04441999999995</v>
      </c>
      <c r="AE720" s="57">
        <v>618.04441999999995</v>
      </c>
      <c r="AF720" s="57">
        <v>618.04441999999995</v>
      </c>
      <c r="AG720" s="57">
        <v>618.04441999999995</v>
      </c>
      <c r="AH720" s="57">
        <v>618.04441999999995</v>
      </c>
      <c r="AI720" s="57">
        <v>618.04441999999995</v>
      </c>
      <c r="AJ720" s="57">
        <v>618.04441999999995</v>
      </c>
      <c r="AK720" s="57">
        <v>618.04441999999995</v>
      </c>
      <c r="AL720" s="57">
        <v>618.04441999999995</v>
      </c>
      <c r="AM720" s="57">
        <v>618.04441999999995</v>
      </c>
      <c r="AN720" s="57">
        <v>618.04441999999995</v>
      </c>
      <c r="AO720" s="57">
        <v>618.04441999999995</v>
      </c>
      <c r="AP720" s="57">
        <v>618.04441999999995</v>
      </c>
      <c r="AQ720" s="57">
        <v>618.04441999999995</v>
      </c>
      <c r="AR720" s="57">
        <v>618.04441999999995</v>
      </c>
      <c r="AS720" s="57">
        <v>618.04441999999995</v>
      </c>
      <c r="AT720" s="57">
        <v>618.04441999999995</v>
      </c>
    </row>
    <row r="721" spans="1:46" x14ac:dyDescent="0.25">
      <c r="A721" s="65">
        <v>2021</v>
      </c>
      <c r="B721" s="65">
        <v>12</v>
      </c>
      <c r="C721" s="75">
        <v>30</v>
      </c>
      <c r="D721" s="64">
        <v>24</v>
      </c>
      <c r="E721" s="5">
        <v>618.04441999999995</v>
      </c>
      <c r="F721" s="57">
        <v>618.04441999999995</v>
      </c>
      <c r="G721" s="57">
        <v>618.04441999999995</v>
      </c>
      <c r="H721" s="57">
        <v>618.04441999999995</v>
      </c>
      <c r="I721" s="57">
        <v>618.04441999999995</v>
      </c>
      <c r="J721" s="57">
        <v>618.04441999999995</v>
      </c>
      <c r="K721" s="57">
        <v>618.04441999999995</v>
      </c>
      <c r="L721" s="57">
        <v>618.04441999999995</v>
      </c>
      <c r="M721" s="57">
        <v>618.04441999999995</v>
      </c>
      <c r="N721" s="57">
        <v>618.04441999999995</v>
      </c>
      <c r="O721" s="57">
        <v>618.04441999999995</v>
      </c>
      <c r="P721" s="57">
        <v>618.04441999999995</v>
      </c>
      <c r="Q721" s="57">
        <v>618.04441999999995</v>
      </c>
      <c r="R721" s="57">
        <v>618.04441999999995</v>
      </c>
      <c r="S721" s="57">
        <v>618.04441999999995</v>
      </c>
      <c r="T721" s="57">
        <v>618.04441999999995</v>
      </c>
      <c r="U721" s="57">
        <v>618.04441999999995</v>
      </c>
      <c r="V721" s="57">
        <v>618.04441999999995</v>
      </c>
      <c r="W721" s="57">
        <v>618.04441999999995</v>
      </c>
      <c r="X721" s="57">
        <v>618.04441999999995</v>
      </c>
      <c r="Y721" s="57">
        <v>618.04441999999995</v>
      </c>
      <c r="Z721" s="57">
        <v>618.04441999999995</v>
      </c>
      <c r="AA721" s="57">
        <v>618.04441999999995</v>
      </c>
      <c r="AB721" s="57">
        <v>618.04441999999995</v>
      </c>
      <c r="AC721" s="57">
        <v>618.04441999999995</v>
      </c>
      <c r="AD721" s="57">
        <v>618.04441999999995</v>
      </c>
      <c r="AE721" s="57">
        <v>618.04441999999995</v>
      </c>
      <c r="AF721" s="57">
        <v>618.04441999999995</v>
      </c>
      <c r="AG721" s="57">
        <v>618.04441999999995</v>
      </c>
      <c r="AH721" s="57">
        <v>618.04441999999995</v>
      </c>
      <c r="AI721" s="57">
        <v>618.04441999999995</v>
      </c>
      <c r="AJ721" s="57">
        <v>618.04441999999995</v>
      </c>
      <c r="AK721" s="57">
        <v>618.04441999999995</v>
      </c>
      <c r="AL721" s="57">
        <v>618.04441999999995</v>
      </c>
      <c r="AM721" s="57">
        <v>618.04441999999995</v>
      </c>
      <c r="AN721" s="57">
        <v>618.04441999999995</v>
      </c>
      <c r="AO721" s="57">
        <v>618.04441999999995</v>
      </c>
      <c r="AP721" s="57">
        <v>618.04441999999995</v>
      </c>
      <c r="AQ721" s="57">
        <v>618.04441999999995</v>
      </c>
      <c r="AR721" s="57">
        <v>618.04441999999995</v>
      </c>
      <c r="AS721" s="57">
        <v>618.04441999999995</v>
      </c>
      <c r="AT721" s="57">
        <v>618.04441999999995</v>
      </c>
    </row>
    <row r="722" spans="1:46" x14ac:dyDescent="0.25">
      <c r="A722" s="65">
        <v>2021</v>
      </c>
      <c r="B722" s="65">
        <v>12</v>
      </c>
      <c r="C722" s="75">
        <v>31</v>
      </c>
      <c r="D722" s="64">
        <v>1</v>
      </c>
      <c r="E722" s="5">
        <v>618.04441999999995</v>
      </c>
      <c r="F722" s="57">
        <v>618.04441999999995</v>
      </c>
      <c r="G722" s="57">
        <v>618.04441999999995</v>
      </c>
      <c r="H722" s="57">
        <v>618.04441999999995</v>
      </c>
      <c r="I722" s="57">
        <v>618.04441999999995</v>
      </c>
      <c r="J722" s="57">
        <v>618.04441999999995</v>
      </c>
      <c r="K722" s="57">
        <v>618.04441999999995</v>
      </c>
      <c r="L722" s="57">
        <v>618.04441999999995</v>
      </c>
      <c r="M722" s="57">
        <v>618.04441999999995</v>
      </c>
      <c r="N722" s="57">
        <v>618.04441999999995</v>
      </c>
      <c r="O722" s="57">
        <v>618.04441999999995</v>
      </c>
      <c r="P722" s="57">
        <v>618.04441999999995</v>
      </c>
      <c r="Q722" s="57">
        <v>618.04441999999995</v>
      </c>
      <c r="R722" s="57">
        <v>618.04441999999995</v>
      </c>
      <c r="S722" s="57">
        <v>618.04441999999995</v>
      </c>
      <c r="T722" s="57">
        <v>618.04441999999995</v>
      </c>
      <c r="U722" s="57">
        <v>618.04441999999995</v>
      </c>
      <c r="V722" s="57">
        <v>618.04441999999995</v>
      </c>
      <c r="W722" s="57">
        <v>618.04441999999995</v>
      </c>
      <c r="X722" s="57">
        <v>618.04441999999995</v>
      </c>
      <c r="Y722" s="57">
        <v>618.04441999999995</v>
      </c>
      <c r="Z722" s="57">
        <v>618.04441999999995</v>
      </c>
      <c r="AA722" s="57">
        <v>618.04441999999995</v>
      </c>
      <c r="AB722" s="57">
        <v>618.04441999999995</v>
      </c>
      <c r="AC722" s="57">
        <v>618.04441999999995</v>
      </c>
      <c r="AD722" s="57">
        <v>618.04441999999995</v>
      </c>
      <c r="AE722" s="57">
        <v>618.04441999999995</v>
      </c>
      <c r="AF722" s="57">
        <v>618.04441999999995</v>
      </c>
      <c r="AG722" s="57">
        <v>618.04441999999995</v>
      </c>
      <c r="AH722" s="57">
        <v>618.04441999999995</v>
      </c>
      <c r="AI722" s="57">
        <v>618.04441999999995</v>
      </c>
      <c r="AJ722" s="57">
        <v>618.04441999999995</v>
      </c>
      <c r="AK722" s="57">
        <v>618.04441999999995</v>
      </c>
      <c r="AL722" s="57">
        <v>618.04441999999995</v>
      </c>
      <c r="AM722" s="57">
        <v>618.04441999999995</v>
      </c>
      <c r="AN722" s="57">
        <v>618.04441999999995</v>
      </c>
      <c r="AO722" s="57">
        <v>618.04441999999995</v>
      </c>
      <c r="AP722" s="57">
        <v>618.04441999999995</v>
      </c>
      <c r="AQ722" s="57">
        <v>618.04441999999995</v>
      </c>
      <c r="AR722" s="57">
        <v>618.04441999999995</v>
      </c>
      <c r="AS722" s="57">
        <v>618.04441999999995</v>
      </c>
      <c r="AT722" s="57">
        <v>618.04441999999995</v>
      </c>
    </row>
    <row r="723" spans="1:46" x14ac:dyDescent="0.25">
      <c r="A723" s="65">
        <v>2021</v>
      </c>
      <c r="B723" s="65">
        <v>12</v>
      </c>
      <c r="C723" s="75">
        <v>31</v>
      </c>
      <c r="D723" s="64">
        <v>2</v>
      </c>
      <c r="E723" s="5">
        <v>618.04441999999995</v>
      </c>
      <c r="F723" s="57">
        <v>618.04441999999995</v>
      </c>
      <c r="G723" s="57">
        <v>618.04441999999995</v>
      </c>
      <c r="H723" s="57">
        <v>618.04441999999995</v>
      </c>
      <c r="I723" s="57">
        <v>618.04441999999995</v>
      </c>
      <c r="J723" s="57">
        <v>618.04441999999995</v>
      </c>
      <c r="K723" s="57">
        <v>618.04441999999995</v>
      </c>
      <c r="L723" s="57">
        <v>618.04441999999995</v>
      </c>
      <c r="M723" s="57">
        <v>618.04441999999995</v>
      </c>
      <c r="N723" s="57">
        <v>618.04441999999995</v>
      </c>
      <c r="O723" s="57">
        <v>618.04441999999995</v>
      </c>
      <c r="P723" s="57">
        <v>618.04441999999995</v>
      </c>
      <c r="Q723" s="57">
        <v>618.04441999999995</v>
      </c>
      <c r="R723" s="57">
        <v>618.04441999999995</v>
      </c>
      <c r="S723" s="57">
        <v>618.04441999999995</v>
      </c>
      <c r="T723" s="57">
        <v>618.04441999999995</v>
      </c>
      <c r="U723" s="57">
        <v>618.04441999999995</v>
      </c>
      <c r="V723" s="57">
        <v>618.04441999999995</v>
      </c>
      <c r="W723" s="57">
        <v>618.04441999999995</v>
      </c>
      <c r="X723" s="57">
        <v>618.04441999999995</v>
      </c>
      <c r="Y723" s="57">
        <v>618.04441999999995</v>
      </c>
      <c r="Z723" s="57">
        <v>618.04441999999995</v>
      </c>
      <c r="AA723" s="57">
        <v>618.04441999999995</v>
      </c>
      <c r="AB723" s="57">
        <v>618.04441999999995</v>
      </c>
      <c r="AC723" s="57">
        <v>618.04441999999995</v>
      </c>
      <c r="AD723" s="57">
        <v>618.04441999999995</v>
      </c>
      <c r="AE723" s="57">
        <v>618.04441999999995</v>
      </c>
      <c r="AF723" s="57">
        <v>618.04441999999995</v>
      </c>
      <c r="AG723" s="57">
        <v>618.04441999999995</v>
      </c>
      <c r="AH723" s="57">
        <v>618.04441999999995</v>
      </c>
      <c r="AI723" s="57">
        <v>618.04441999999995</v>
      </c>
      <c r="AJ723" s="57">
        <v>618.04441999999995</v>
      </c>
      <c r="AK723" s="57">
        <v>618.04441999999995</v>
      </c>
      <c r="AL723" s="57">
        <v>618.04441999999995</v>
      </c>
      <c r="AM723" s="57">
        <v>618.04441999999995</v>
      </c>
      <c r="AN723" s="57">
        <v>618.04441999999995</v>
      </c>
      <c r="AO723" s="57">
        <v>618.04441999999995</v>
      </c>
      <c r="AP723" s="57">
        <v>618.04441999999995</v>
      </c>
      <c r="AQ723" s="57">
        <v>618.04441999999995</v>
      </c>
      <c r="AR723" s="57">
        <v>618.04441999999995</v>
      </c>
      <c r="AS723" s="57">
        <v>618.04441999999995</v>
      </c>
      <c r="AT723" s="57">
        <v>618.04441999999995</v>
      </c>
    </row>
    <row r="724" spans="1:46" x14ac:dyDescent="0.25">
      <c r="A724" s="65">
        <v>2021</v>
      </c>
      <c r="B724" s="65">
        <v>12</v>
      </c>
      <c r="C724" s="75">
        <v>31</v>
      </c>
      <c r="D724" s="64">
        <v>3</v>
      </c>
      <c r="E724" s="5">
        <v>618.04441999999995</v>
      </c>
      <c r="F724" s="57">
        <v>618.04441999999995</v>
      </c>
      <c r="G724" s="57">
        <v>618.04441999999995</v>
      </c>
      <c r="H724" s="57">
        <v>618.04441999999995</v>
      </c>
      <c r="I724" s="57">
        <v>618.04441999999995</v>
      </c>
      <c r="J724" s="57">
        <v>618.04441999999995</v>
      </c>
      <c r="K724" s="57">
        <v>618.04441999999995</v>
      </c>
      <c r="L724" s="57">
        <v>618.04441999999995</v>
      </c>
      <c r="M724" s="57">
        <v>618.04441999999995</v>
      </c>
      <c r="N724" s="57">
        <v>618.04441999999995</v>
      </c>
      <c r="O724" s="57">
        <v>618.04441999999995</v>
      </c>
      <c r="P724" s="57">
        <v>618.04441999999995</v>
      </c>
      <c r="Q724" s="57">
        <v>618.04441999999995</v>
      </c>
      <c r="R724" s="57">
        <v>618.04441999999995</v>
      </c>
      <c r="S724" s="57">
        <v>618.04441999999995</v>
      </c>
      <c r="T724" s="57">
        <v>618.04441999999995</v>
      </c>
      <c r="U724" s="57">
        <v>618.04441999999995</v>
      </c>
      <c r="V724" s="57">
        <v>618.04441999999995</v>
      </c>
      <c r="W724" s="57">
        <v>618.04441999999995</v>
      </c>
      <c r="X724" s="57">
        <v>618.04441999999995</v>
      </c>
      <c r="Y724" s="57">
        <v>618.04441999999995</v>
      </c>
      <c r="Z724" s="57">
        <v>618.04441999999995</v>
      </c>
      <c r="AA724" s="57">
        <v>618.04441999999995</v>
      </c>
      <c r="AB724" s="57">
        <v>618.04441999999995</v>
      </c>
      <c r="AC724" s="57">
        <v>618.04441999999995</v>
      </c>
      <c r="AD724" s="57">
        <v>618.04441999999995</v>
      </c>
      <c r="AE724" s="57">
        <v>618.04441999999995</v>
      </c>
      <c r="AF724" s="57">
        <v>618.04441999999995</v>
      </c>
      <c r="AG724" s="57">
        <v>618.04441999999995</v>
      </c>
      <c r="AH724" s="57">
        <v>618.04441999999995</v>
      </c>
      <c r="AI724" s="57">
        <v>618.04441999999995</v>
      </c>
      <c r="AJ724" s="57">
        <v>618.04441999999995</v>
      </c>
      <c r="AK724" s="57">
        <v>618.04441999999995</v>
      </c>
      <c r="AL724" s="57">
        <v>618.04441999999995</v>
      </c>
      <c r="AM724" s="57">
        <v>618.04441999999995</v>
      </c>
      <c r="AN724" s="57">
        <v>618.04441999999995</v>
      </c>
      <c r="AO724" s="57">
        <v>618.04441999999995</v>
      </c>
      <c r="AP724" s="57">
        <v>618.04441999999995</v>
      </c>
      <c r="AQ724" s="57">
        <v>618.04441999999995</v>
      </c>
      <c r="AR724" s="57">
        <v>618.04441999999995</v>
      </c>
      <c r="AS724" s="57">
        <v>618.04441999999995</v>
      </c>
      <c r="AT724" s="57">
        <v>618.04441999999995</v>
      </c>
    </row>
    <row r="725" spans="1:46" x14ac:dyDescent="0.25">
      <c r="A725" s="65">
        <v>2021</v>
      </c>
      <c r="B725" s="65">
        <v>12</v>
      </c>
      <c r="C725" s="75">
        <v>31</v>
      </c>
      <c r="D725" s="64">
        <v>4</v>
      </c>
      <c r="E725" s="5">
        <v>618.04441999999995</v>
      </c>
      <c r="F725" s="57">
        <v>618.04441999999995</v>
      </c>
      <c r="G725" s="57">
        <v>618.04441999999995</v>
      </c>
      <c r="H725" s="57">
        <v>618.04441999999995</v>
      </c>
      <c r="I725" s="57">
        <v>618.04441999999995</v>
      </c>
      <c r="J725" s="57">
        <v>618.04441999999995</v>
      </c>
      <c r="K725" s="57">
        <v>618.04441999999995</v>
      </c>
      <c r="L725" s="57">
        <v>618.04441999999995</v>
      </c>
      <c r="M725" s="57">
        <v>618.04441999999995</v>
      </c>
      <c r="N725" s="57">
        <v>618.04441999999995</v>
      </c>
      <c r="O725" s="57">
        <v>618.04441999999995</v>
      </c>
      <c r="P725" s="57">
        <v>618.04441999999995</v>
      </c>
      <c r="Q725" s="57">
        <v>618.04441999999995</v>
      </c>
      <c r="R725" s="57">
        <v>618.04441999999995</v>
      </c>
      <c r="S725" s="57">
        <v>618.04441999999995</v>
      </c>
      <c r="T725" s="57">
        <v>618.04441999999995</v>
      </c>
      <c r="U725" s="57">
        <v>618.04441999999995</v>
      </c>
      <c r="V725" s="57">
        <v>618.04441999999995</v>
      </c>
      <c r="W725" s="57">
        <v>618.04441999999995</v>
      </c>
      <c r="X725" s="57">
        <v>618.04441999999995</v>
      </c>
      <c r="Y725" s="57">
        <v>618.04441999999995</v>
      </c>
      <c r="Z725" s="57">
        <v>618.04441999999995</v>
      </c>
      <c r="AA725" s="57">
        <v>618.04441999999995</v>
      </c>
      <c r="AB725" s="57">
        <v>618.04441999999995</v>
      </c>
      <c r="AC725" s="57">
        <v>618.04441999999995</v>
      </c>
      <c r="AD725" s="57">
        <v>618.04441999999995</v>
      </c>
      <c r="AE725" s="57">
        <v>618.04441999999995</v>
      </c>
      <c r="AF725" s="57">
        <v>618.04441999999995</v>
      </c>
      <c r="AG725" s="57">
        <v>618.04441999999995</v>
      </c>
      <c r="AH725" s="57">
        <v>618.04441999999995</v>
      </c>
      <c r="AI725" s="57">
        <v>618.04441999999995</v>
      </c>
      <c r="AJ725" s="57">
        <v>618.04441999999995</v>
      </c>
      <c r="AK725" s="57">
        <v>618.04441999999995</v>
      </c>
      <c r="AL725" s="57">
        <v>618.04441999999995</v>
      </c>
      <c r="AM725" s="57">
        <v>618.04441999999995</v>
      </c>
      <c r="AN725" s="57">
        <v>618.04441999999995</v>
      </c>
      <c r="AO725" s="57">
        <v>618.04441999999995</v>
      </c>
      <c r="AP725" s="57">
        <v>618.04441999999995</v>
      </c>
      <c r="AQ725" s="57">
        <v>618.04441999999995</v>
      </c>
      <c r="AR725" s="57">
        <v>618.04441999999995</v>
      </c>
      <c r="AS725" s="57">
        <v>618.04441999999995</v>
      </c>
      <c r="AT725" s="57">
        <v>618.04441999999995</v>
      </c>
    </row>
    <row r="726" spans="1:46" x14ac:dyDescent="0.25">
      <c r="A726" s="65">
        <v>2021</v>
      </c>
      <c r="B726" s="65">
        <v>12</v>
      </c>
      <c r="C726" s="75">
        <v>31</v>
      </c>
      <c r="D726" s="64">
        <v>5</v>
      </c>
      <c r="E726" s="5">
        <v>618.04441999999995</v>
      </c>
      <c r="F726" s="57">
        <v>618.04441999999995</v>
      </c>
      <c r="G726" s="57">
        <v>618.04441999999995</v>
      </c>
      <c r="H726" s="57">
        <v>618.04441999999995</v>
      </c>
      <c r="I726" s="57">
        <v>618.04441999999995</v>
      </c>
      <c r="J726" s="57">
        <v>618.04441999999995</v>
      </c>
      <c r="K726" s="57">
        <v>618.04441999999995</v>
      </c>
      <c r="L726" s="57">
        <v>618.04441999999995</v>
      </c>
      <c r="M726" s="57">
        <v>618.04441999999995</v>
      </c>
      <c r="N726" s="57">
        <v>618.04441999999995</v>
      </c>
      <c r="O726" s="57">
        <v>618.04441999999995</v>
      </c>
      <c r="P726" s="57">
        <v>618.04441999999995</v>
      </c>
      <c r="Q726" s="57">
        <v>618.04441999999995</v>
      </c>
      <c r="R726" s="57">
        <v>618.04441999999995</v>
      </c>
      <c r="S726" s="57">
        <v>618.04441999999995</v>
      </c>
      <c r="T726" s="57">
        <v>618.04441999999995</v>
      </c>
      <c r="U726" s="57">
        <v>618.04441999999995</v>
      </c>
      <c r="V726" s="57">
        <v>618.04441999999995</v>
      </c>
      <c r="W726" s="57">
        <v>618.04441999999995</v>
      </c>
      <c r="X726" s="57">
        <v>618.04441999999995</v>
      </c>
      <c r="Y726" s="57">
        <v>618.04441999999995</v>
      </c>
      <c r="Z726" s="57">
        <v>618.04441999999995</v>
      </c>
      <c r="AA726" s="57">
        <v>618.04441999999995</v>
      </c>
      <c r="AB726" s="57">
        <v>618.04441999999995</v>
      </c>
      <c r="AC726" s="57">
        <v>618.04441999999995</v>
      </c>
      <c r="AD726" s="57">
        <v>618.04441999999995</v>
      </c>
      <c r="AE726" s="57">
        <v>618.04441999999995</v>
      </c>
      <c r="AF726" s="57">
        <v>618.04441999999995</v>
      </c>
      <c r="AG726" s="57">
        <v>618.04441999999995</v>
      </c>
      <c r="AH726" s="57">
        <v>618.04441999999995</v>
      </c>
      <c r="AI726" s="57">
        <v>618.04441999999995</v>
      </c>
      <c r="AJ726" s="57">
        <v>618.04441999999995</v>
      </c>
      <c r="AK726" s="57">
        <v>618.04441999999995</v>
      </c>
      <c r="AL726" s="57">
        <v>618.04441999999995</v>
      </c>
      <c r="AM726" s="57">
        <v>618.04441999999995</v>
      </c>
      <c r="AN726" s="57">
        <v>618.04441999999995</v>
      </c>
      <c r="AO726" s="57">
        <v>618.04441999999995</v>
      </c>
      <c r="AP726" s="57">
        <v>618.04441999999995</v>
      </c>
      <c r="AQ726" s="57">
        <v>618.04441999999995</v>
      </c>
      <c r="AR726" s="57">
        <v>618.04441999999995</v>
      </c>
      <c r="AS726" s="57">
        <v>618.04441999999995</v>
      </c>
      <c r="AT726" s="57">
        <v>618.04441999999995</v>
      </c>
    </row>
    <row r="727" spans="1:46" x14ac:dyDescent="0.25">
      <c r="A727" s="65">
        <v>2021</v>
      </c>
      <c r="B727" s="65">
        <v>12</v>
      </c>
      <c r="C727" s="75">
        <v>31</v>
      </c>
      <c r="D727" s="64">
        <v>6</v>
      </c>
      <c r="E727" s="5">
        <v>618.04441999999995</v>
      </c>
      <c r="F727" s="57">
        <v>618.04441999999995</v>
      </c>
      <c r="G727" s="57">
        <v>618.04441999999995</v>
      </c>
      <c r="H727" s="57">
        <v>618.04441999999995</v>
      </c>
      <c r="I727" s="57">
        <v>618.04441999999995</v>
      </c>
      <c r="J727" s="57">
        <v>618.04441999999995</v>
      </c>
      <c r="K727" s="57">
        <v>618.04441999999995</v>
      </c>
      <c r="L727" s="57">
        <v>618.04441999999995</v>
      </c>
      <c r="M727" s="57">
        <v>618.04441999999995</v>
      </c>
      <c r="N727" s="57">
        <v>618.04441999999995</v>
      </c>
      <c r="O727" s="57">
        <v>618.04441999999995</v>
      </c>
      <c r="P727" s="57">
        <v>618.04441999999995</v>
      </c>
      <c r="Q727" s="57">
        <v>618.04441999999995</v>
      </c>
      <c r="R727" s="57">
        <v>618.04441999999995</v>
      </c>
      <c r="S727" s="57">
        <v>618.04441999999995</v>
      </c>
      <c r="T727" s="57">
        <v>618.04441999999995</v>
      </c>
      <c r="U727" s="57">
        <v>618.04441999999995</v>
      </c>
      <c r="V727" s="57">
        <v>618.04441999999995</v>
      </c>
      <c r="W727" s="57">
        <v>618.04441999999995</v>
      </c>
      <c r="X727" s="57">
        <v>618.04441999999995</v>
      </c>
      <c r="Y727" s="57">
        <v>618.04441999999995</v>
      </c>
      <c r="Z727" s="57">
        <v>618.04441999999995</v>
      </c>
      <c r="AA727" s="57">
        <v>618.04441999999995</v>
      </c>
      <c r="AB727" s="57">
        <v>618.04441999999995</v>
      </c>
      <c r="AC727" s="57">
        <v>618.04441999999995</v>
      </c>
      <c r="AD727" s="57">
        <v>618.04441999999995</v>
      </c>
      <c r="AE727" s="57">
        <v>618.04441999999995</v>
      </c>
      <c r="AF727" s="57">
        <v>618.04441999999995</v>
      </c>
      <c r="AG727" s="57">
        <v>618.04441999999995</v>
      </c>
      <c r="AH727" s="57">
        <v>618.04441999999995</v>
      </c>
      <c r="AI727" s="57">
        <v>618.04441999999995</v>
      </c>
      <c r="AJ727" s="57">
        <v>618.04441999999995</v>
      </c>
      <c r="AK727" s="57">
        <v>618.04441999999995</v>
      </c>
      <c r="AL727" s="57">
        <v>618.04441999999995</v>
      </c>
      <c r="AM727" s="57">
        <v>618.04441999999995</v>
      </c>
      <c r="AN727" s="57">
        <v>618.04441999999995</v>
      </c>
      <c r="AO727" s="57">
        <v>618.04441999999995</v>
      </c>
      <c r="AP727" s="57">
        <v>618.04441999999995</v>
      </c>
      <c r="AQ727" s="57">
        <v>618.04441999999995</v>
      </c>
      <c r="AR727" s="57">
        <v>618.04441999999995</v>
      </c>
      <c r="AS727" s="57">
        <v>618.04441999999995</v>
      </c>
      <c r="AT727" s="57">
        <v>618.04441999999995</v>
      </c>
    </row>
    <row r="728" spans="1:46" x14ac:dyDescent="0.25">
      <c r="A728" s="65">
        <v>2021</v>
      </c>
      <c r="B728" s="65">
        <v>12</v>
      </c>
      <c r="C728" s="75">
        <v>31</v>
      </c>
      <c r="D728" s="64">
        <v>7</v>
      </c>
      <c r="E728" s="5">
        <v>618.04441999999995</v>
      </c>
      <c r="F728" s="57">
        <v>618.04441999999995</v>
      </c>
      <c r="G728" s="57">
        <v>618.04441999999995</v>
      </c>
      <c r="H728" s="57">
        <v>618.04441999999995</v>
      </c>
      <c r="I728" s="57">
        <v>618.04441999999995</v>
      </c>
      <c r="J728" s="57">
        <v>618.04441999999995</v>
      </c>
      <c r="K728" s="57">
        <v>618.04441999999995</v>
      </c>
      <c r="L728" s="57">
        <v>618.04441999999995</v>
      </c>
      <c r="M728" s="57">
        <v>618.04441999999995</v>
      </c>
      <c r="N728" s="57">
        <v>618.04441999999995</v>
      </c>
      <c r="O728" s="57">
        <v>618.04441999999995</v>
      </c>
      <c r="P728" s="57">
        <v>618.04441999999995</v>
      </c>
      <c r="Q728" s="57">
        <v>618.04441999999995</v>
      </c>
      <c r="R728" s="57">
        <v>618.04441999999995</v>
      </c>
      <c r="S728" s="57">
        <v>618.04441999999995</v>
      </c>
      <c r="T728" s="57">
        <v>618.04441999999995</v>
      </c>
      <c r="U728" s="57">
        <v>618.04441999999995</v>
      </c>
      <c r="V728" s="57">
        <v>618.04441999999995</v>
      </c>
      <c r="W728" s="57">
        <v>618.04441999999995</v>
      </c>
      <c r="X728" s="57">
        <v>618.04441999999995</v>
      </c>
      <c r="Y728" s="57">
        <v>618.04441999999995</v>
      </c>
      <c r="Z728" s="57">
        <v>618.04441999999995</v>
      </c>
      <c r="AA728" s="57">
        <v>618.04441999999995</v>
      </c>
      <c r="AB728" s="57">
        <v>618.04441999999995</v>
      </c>
      <c r="AC728" s="57">
        <v>618.04441999999995</v>
      </c>
      <c r="AD728" s="57">
        <v>618.04441999999995</v>
      </c>
      <c r="AE728" s="57">
        <v>618.04441999999995</v>
      </c>
      <c r="AF728" s="57">
        <v>618.04441999999995</v>
      </c>
      <c r="AG728" s="57">
        <v>618.04441999999995</v>
      </c>
      <c r="AH728" s="57">
        <v>618.04441999999995</v>
      </c>
      <c r="AI728" s="57">
        <v>618.04441999999995</v>
      </c>
      <c r="AJ728" s="57">
        <v>618.04441999999995</v>
      </c>
      <c r="AK728" s="57">
        <v>618.04441999999995</v>
      </c>
      <c r="AL728" s="57">
        <v>618.04441999999995</v>
      </c>
      <c r="AM728" s="57">
        <v>618.04441999999995</v>
      </c>
      <c r="AN728" s="57">
        <v>618.04441999999995</v>
      </c>
      <c r="AO728" s="57">
        <v>618.04441999999995</v>
      </c>
      <c r="AP728" s="57">
        <v>618.04441999999995</v>
      </c>
      <c r="AQ728" s="57">
        <v>618.04441999999995</v>
      </c>
      <c r="AR728" s="57">
        <v>618.04441999999995</v>
      </c>
      <c r="AS728" s="57">
        <v>618.04441999999995</v>
      </c>
      <c r="AT728" s="57">
        <v>618.04441999999995</v>
      </c>
    </row>
    <row r="729" spans="1:46" x14ac:dyDescent="0.25">
      <c r="A729" s="65">
        <v>2021</v>
      </c>
      <c r="B729" s="65">
        <v>12</v>
      </c>
      <c r="C729" s="75">
        <v>31</v>
      </c>
      <c r="D729" s="64">
        <v>8</v>
      </c>
      <c r="E729" s="5">
        <v>618.04441999999995</v>
      </c>
      <c r="F729" s="57">
        <v>618.04441999999995</v>
      </c>
      <c r="G729" s="57">
        <v>618.04441999999995</v>
      </c>
      <c r="H729" s="57">
        <v>618.04441999999995</v>
      </c>
      <c r="I729" s="57">
        <v>618.04441999999995</v>
      </c>
      <c r="J729" s="57">
        <v>618.04441999999995</v>
      </c>
      <c r="K729" s="57">
        <v>618.04441999999995</v>
      </c>
      <c r="L729" s="57">
        <v>618.04441999999995</v>
      </c>
      <c r="M729" s="57">
        <v>618.04441999999995</v>
      </c>
      <c r="N729" s="57">
        <v>618.04441999999995</v>
      </c>
      <c r="O729" s="57">
        <v>618.04441999999995</v>
      </c>
      <c r="P729" s="57">
        <v>618.04441999999995</v>
      </c>
      <c r="Q729" s="57">
        <v>618.04441999999995</v>
      </c>
      <c r="R729" s="57">
        <v>618.04441999999995</v>
      </c>
      <c r="S729" s="57">
        <v>618.04441999999995</v>
      </c>
      <c r="T729" s="57">
        <v>618.04441999999995</v>
      </c>
      <c r="U729" s="57">
        <v>618.04441999999995</v>
      </c>
      <c r="V729" s="57">
        <v>618.04441999999995</v>
      </c>
      <c r="W729" s="57">
        <v>618.04441999999995</v>
      </c>
      <c r="X729" s="57">
        <v>618.04441999999995</v>
      </c>
      <c r="Y729" s="57">
        <v>618.04441999999995</v>
      </c>
      <c r="Z729" s="57">
        <v>618.04441999999995</v>
      </c>
      <c r="AA729" s="57">
        <v>618.04441999999995</v>
      </c>
      <c r="AB729" s="57">
        <v>618.04441999999995</v>
      </c>
      <c r="AC729" s="57">
        <v>618.04441999999995</v>
      </c>
      <c r="AD729" s="57">
        <v>618.04441999999995</v>
      </c>
      <c r="AE729" s="57">
        <v>618.04441999999995</v>
      </c>
      <c r="AF729" s="57">
        <v>618.04441999999995</v>
      </c>
      <c r="AG729" s="57">
        <v>618.04441999999995</v>
      </c>
      <c r="AH729" s="57">
        <v>618.04441999999995</v>
      </c>
      <c r="AI729" s="57">
        <v>618.04441999999995</v>
      </c>
      <c r="AJ729" s="57">
        <v>618.04441999999995</v>
      </c>
      <c r="AK729" s="57">
        <v>618.04441999999995</v>
      </c>
      <c r="AL729" s="57">
        <v>618.04441999999995</v>
      </c>
      <c r="AM729" s="57">
        <v>618.04441999999995</v>
      </c>
      <c r="AN729" s="57">
        <v>618.04441999999995</v>
      </c>
      <c r="AO729" s="57">
        <v>618.04441999999995</v>
      </c>
      <c r="AP729" s="57">
        <v>618.04441999999995</v>
      </c>
      <c r="AQ729" s="57">
        <v>618.04441999999995</v>
      </c>
      <c r="AR729" s="57">
        <v>618.04441999999995</v>
      </c>
      <c r="AS729" s="57">
        <v>618.04441999999995</v>
      </c>
      <c r="AT729" s="57">
        <v>618.04441999999995</v>
      </c>
    </row>
    <row r="730" spans="1:46" x14ac:dyDescent="0.25">
      <c r="A730" s="65">
        <v>2021</v>
      </c>
      <c r="B730" s="65">
        <v>12</v>
      </c>
      <c r="C730" s="75">
        <v>31</v>
      </c>
      <c r="D730" s="64">
        <v>9</v>
      </c>
      <c r="E730" s="5">
        <v>618.04441999999995</v>
      </c>
      <c r="F730" s="57">
        <v>618.04441999999995</v>
      </c>
      <c r="G730" s="57">
        <v>618.04441999999995</v>
      </c>
      <c r="H730" s="57">
        <v>618.04441999999995</v>
      </c>
      <c r="I730" s="57">
        <v>618.04441999999995</v>
      </c>
      <c r="J730" s="57">
        <v>618.04441999999995</v>
      </c>
      <c r="K730" s="57">
        <v>618.04441999999995</v>
      </c>
      <c r="L730" s="57">
        <v>618.04441999999995</v>
      </c>
      <c r="M730" s="57">
        <v>618.04441999999995</v>
      </c>
      <c r="N730" s="57">
        <v>618.04441999999995</v>
      </c>
      <c r="O730" s="57">
        <v>618.04441999999995</v>
      </c>
      <c r="P730" s="57">
        <v>618.04441999999995</v>
      </c>
      <c r="Q730" s="57">
        <v>618.04441999999995</v>
      </c>
      <c r="R730" s="57">
        <v>618.04441999999995</v>
      </c>
      <c r="S730" s="57">
        <v>618.04441999999995</v>
      </c>
      <c r="T730" s="57">
        <v>618.04441999999995</v>
      </c>
      <c r="U730" s="57">
        <v>618.04441999999995</v>
      </c>
      <c r="V730" s="57">
        <v>618.04441999999995</v>
      </c>
      <c r="W730" s="57">
        <v>618.04441999999995</v>
      </c>
      <c r="X730" s="57">
        <v>618.04441999999995</v>
      </c>
      <c r="Y730" s="57">
        <v>618.04441999999995</v>
      </c>
      <c r="Z730" s="57">
        <v>618.04441999999995</v>
      </c>
      <c r="AA730" s="57">
        <v>618.04441999999995</v>
      </c>
      <c r="AB730" s="57">
        <v>618.04441999999995</v>
      </c>
      <c r="AC730" s="57">
        <v>618.04441999999995</v>
      </c>
      <c r="AD730" s="57">
        <v>618.04441999999995</v>
      </c>
      <c r="AE730" s="57">
        <v>618.04441999999995</v>
      </c>
      <c r="AF730" s="57">
        <v>618.04441999999995</v>
      </c>
      <c r="AG730" s="57">
        <v>618.04441999999995</v>
      </c>
      <c r="AH730" s="57">
        <v>618.04441999999995</v>
      </c>
      <c r="AI730" s="57">
        <v>618.04441999999995</v>
      </c>
      <c r="AJ730" s="57">
        <v>618.04441999999995</v>
      </c>
      <c r="AK730" s="57">
        <v>618.04441999999995</v>
      </c>
      <c r="AL730" s="57">
        <v>618.04441999999995</v>
      </c>
      <c r="AM730" s="57">
        <v>618.04441999999995</v>
      </c>
      <c r="AN730" s="57">
        <v>618.04441999999995</v>
      </c>
      <c r="AO730" s="57">
        <v>618.04441999999995</v>
      </c>
      <c r="AP730" s="57">
        <v>618.04441999999995</v>
      </c>
      <c r="AQ730" s="57">
        <v>618.04441999999995</v>
      </c>
      <c r="AR730" s="57">
        <v>618.04441999999995</v>
      </c>
      <c r="AS730" s="57">
        <v>618.04441999999995</v>
      </c>
      <c r="AT730" s="57">
        <v>618.04441999999995</v>
      </c>
    </row>
    <row r="731" spans="1:46" x14ac:dyDescent="0.25">
      <c r="A731" s="65">
        <v>2021</v>
      </c>
      <c r="B731" s="65">
        <v>12</v>
      </c>
      <c r="C731" s="75">
        <v>31</v>
      </c>
      <c r="D731" s="64">
        <v>10</v>
      </c>
      <c r="E731" s="5">
        <v>618.04441999999995</v>
      </c>
      <c r="F731" s="57">
        <v>618.04441999999995</v>
      </c>
      <c r="G731" s="57">
        <v>618.04441999999995</v>
      </c>
      <c r="H731" s="57">
        <v>618.04441999999995</v>
      </c>
      <c r="I731" s="57">
        <v>618.04441999999995</v>
      </c>
      <c r="J731" s="57">
        <v>618.04441999999995</v>
      </c>
      <c r="K731" s="57">
        <v>618.04441999999995</v>
      </c>
      <c r="L731" s="57">
        <v>618.04441999999995</v>
      </c>
      <c r="M731" s="57">
        <v>618.04441999999995</v>
      </c>
      <c r="N731" s="57">
        <v>618.04441999999995</v>
      </c>
      <c r="O731" s="57">
        <v>618.04441999999995</v>
      </c>
      <c r="P731" s="57">
        <v>618.04441999999995</v>
      </c>
      <c r="Q731" s="57">
        <v>618.04441999999995</v>
      </c>
      <c r="R731" s="57">
        <v>618.04441999999995</v>
      </c>
      <c r="S731" s="57">
        <v>618.04441999999995</v>
      </c>
      <c r="T731" s="57">
        <v>618.04441999999995</v>
      </c>
      <c r="U731" s="57">
        <v>618.04441999999995</v>
      </c>
      <c r="V731" s="57">
        <v>618.04441999999995</v>
      </c>
      <c r="W731" s="57">
        <v>618.04441999999995</v>
      </c>
      <c r="X731" s="57">
        <v>618.04441999999995</v>
      </c>
      <c r="Y731" s="57">
        <v>618.04441999999995</v>
      </c>
      <c r="Z731" s="57">
        <v>618.04441999999995</v>
      </c>
      <c r="AA731" s="57">
        <v>618.04441999999995</v>
      </c>
      <c r="AB731" s="57">
        <v>618.04441999999995</v>
      </c>
      <c r="AC731" s="57">
        <v>618.04441999999995</v>
      </c>
      <c r="AD731" s="57">
        <v>618.04441999999995</v>
      </c>
      <c r="AE731" s="57">
        <v>618.04441999999995</v>
      </c>
      <c r="AF731" s="57">
        <v>618.04441999999995</v>
      </c>
      <c r="AG731" s="57">
        <v>618.04441999999995</v>
      </c>
      <c r="AH731" s="57">
        <v>618.04441999999995</v>
      </c>
      <c r="AI731" s="57">
        <v>618.04441999999995</v>
      </c>
      <c r="AJ731" s="57">
        <v>618.04441999999995</v>
      </c>
      <c r="AK731" s="57">
        <v>618.04441999999995</v>
      </c>
      <c r="AL731" s="57">
        <v>618.04441999999995</v>
      </c>
      <c r="AM731" s="57">
        <v>618.04441999999995</v>
      </c>
      <c r="AN731" s="57">
        <v>618.04441999999995</v>
      </c>
      <c r="AO731" s="57">
        <v>618.04441999999995</v>
      </c>
      <c r="AP731" s="57">
        <v>618.04441999999995</v>
      </c>
      <c r="AQ731" s="57">
        <v>618.04441999999995</v>
      </c>
      <c r="AR731" s="57">
        <v>618.04441999999995</v>
      </c>
      <c r="AS731" s="57">
        <v>618.04441999999995</v>
      </c>
      <c r="AT731" s="57">
        <v>618.04441999999995</v>
      </c>
    </row>
    <row r="732" spans="1:46" x14ac:dyDescent="0.25">
      <c r="A732" s="65">
        <v>2021</v>
      </c>
      <c r="B732" s="65">
        <v>12</v>
      </c>
      <c r="C732" s="75">
        <v>31</v>
      </c>
      <c r="D732" s="64">
        <v>11</v>
      </c>
      <c r="E732" s="5">
        <v>618.04441999999995</v>
      </c>
      <c r="F732" s="57">
        <v>618.04441999999995</v>
      </c>
      <c r="G732" s="57">
        <v>618.04441999999995</v>
      </c>
      <c r="H732" s="57">
        <v>618.04441999999995</v>
      </c>
      <c r="I732" s="57">
        <v>618.04441999999995</v>
      </c>
      <c r="J732" s="57">
        <v>618.04441999999995</v>
      </c>
      <c r="K732" s="57">
        <v>618.04441999999995</v>
      </c>
      <c r="L732" s="57">
        <v>618.04441999999995</v>
      </c>
      <c r="M732" s="57">
        <v>618.04441999999995</v>
      </c>
      <c r="N732" s="57">
        <v>618.04441999999995</v>
      </c>
      <c r="O732" s="57">
        <v>618.04441999999995</v>
      </c>
      <c r="P732" s="57">
        <v>618.04441999999995</v>
      </c>
      <c r="Q732" s="57">
        <v>618.04441999999995</v>
      </c>
      <c r="R732" s="57">
        <v>618.04441999999995</v>
      </c>
      <c r="S732" s="57">
        <v>618.04441999999995</v>
      </c>
      <c r="T732" s="57">
        <v>618.04441999999995</v>
      </c>
      <c r="U732" s="57">
        <v>618.04441999999995</v>
      </c>
      <c r="V732" s="57">
        <v>618.04441999999995</v>
      </c>
      <c r="W732" s="57">
        <v>618.04441999999995</v>
      </c>
      <c r="X732" s="57">
        <v>618.04441999999995</v>
      </c>
      <c r="Y732" s="57">
        <v>618.04441999999995</v>
      </c>
      <c r="Z732" s="57">
        <v>618.04441999999995</v>
      </c>
      <c r="AA732" s="57">
        <v>618.04441999999995</v>
      </c>
      <c r="AB732" s="57">
        <v>618.04441999999995</v>
      </c>
      <c r="AC732" s="57">
        <v>618.04441999999995</v>
      </c>
      <c r="AD732" s="57">
        <v>618.04441999999995</v>
      </c>
      <c r="AE732" s="57">
        <v>618.04441999999995</v>
      </c>
      <c r="AF732" s="57">
        <v>618.04441999999995</v>
      </c>
      <c r="AG732" s="57">
        <v>618.04441999999995</v>
      </c>
      <c r="AH732" s="57">
        <v>618.04441999999995</v>
      </c>
      <c r="AI732" s="57">
        <v>618.04441999999995</v>
      </c>
      <c r="AJ732" s="57">
        <v>618.04441999999995</v>
      </c>
      <c r="AK732" s="57">
        <v>618.04441999999995</v>
      </c>
      <c r="AL732" s="57">
        <v>618.04441999999995</v>
      </c>
      <c r="AM732" s="57">
        <v>618.04441999999995</v>
      </c>
      <c r="AN732" s="57">
        <v>618.04441999999995</v>
      </c>
      <c r="AO732" s="57">
        <v>618.04441999999995</v>
      </c>
      <c r="AP732" s="57">
        <v>618.04441999999995</v>
      </c>
      <c r="AQ732" s="57">
        <v>618.04441999999995</v>
      </c>
      <c r="AR732" s="57">
        <v>618.04441999999995</v>
      </c>
      <c r="AS732" s="57">
        <v>618.04441999999995</v>
      </c>
      <c r="AT732" s="57">
        <v>618.04441999999995</v>
      </c>
    </row>
    <row r="733" spans="1:46" x14ac:dyDescent="0.25">
      <c r="A733" s="65">
        <v>2021</v>
      </c>
      <c r="B733" s="65">
        <v>12</v>
      </c>
      <c r="C733" s="75">
        <v>31</v>
      </c>
      <c r="D733" s="64">
        <v>12</v>
      </c>
      <c r="E733" s="5">
        <v>618.04441999999995</v>
      </c>
      <c r="F733" s="57">
        <v>618.04441999999995</v>
      </c>
      <c r="G733" s="57">
        <v>618.04441999999995</v>
      </c>
      <c r="H733" s="57">
        <v>618.04441999999995</v>
      </c>
      <c r="I733" s="57">
        <v>618.04441999999995</v>
      </c>
      <c r="J733" s="57">
        <v>618.04441999999995</v>
      </c>
      <c r="K733" s="57">
        <v>618.04441999999995</v>
      </c>
      <c r="L733" s="57">
        <v>618.04441999999995</v>
      </c>
      <c r="M733" s="57">
        <v>618.04441999999995</v>
      </c>
      <c r="N733" s="57">
        <v>618.04441999999995</v>
      </c>
      <c r="O733" s="57">
        <v>618.04441999999995</v>
      </c>
      <c r="P733" s="57">
        <v>618.04441999999995</v>
      </c>
      <c r="Q733" s="57">
        <v>618.04441999999995</v>
      </c>
      <c r="R733" s="57">
        <v>618.04441999999995</v>
      </c>
      <c r="S733" s="57">
        <v>618.04441999999995</v>
      </c>
      <c r="T733" s="57">
        <v>618.04441999999995</v>
      </c>
      <c r="U733" s="57">
        <v>618.04441999999995</v>
      </c>
      <c r="V733" s="57">
        <v>618.04441999999995</v>
      </c>
      <c r="W733" s="57">
        <v>618.04441999999995</v>
      </c>
      <c r="X733" s="57">
        <v>618.04441999999995</v>
      </c>
      <c r="Y733" s="57">
        <v>618.04441999999995</v>
      </c>
      <c r="Z733" s="57">
        <v>618.04441999999995</v>
      </c>
      <c r="AA733" s="57">
        <v>618.04441999999995</v>
      </c>
      <c r="AB733" s="57">
        <v>618.04441999999995</v>
      </c>
      <c r="AC733" s="57">
        <v>618.04441999999995</v>
      </c>
      <c r="AD733" s="57">
        <v>618.04441999999995</v>
      </c>
      <c r="AE733" s="57">
        <v>618.04441999999995</v>
      </c>
      <c r="AF733" s="57">
        <v>618.04441999999995</v>
      </c>
      <c r="AG733" s="57">
        <v>618.04441999999995</v>
      </c>
      <c r="AH733" s="57">
        <v>618.04441999999995</v>
      </c>
      <c r="AI733" s="57">
        <v>618.04441999999995</v>
      </c>
      <c r="AJ733" s="57">
        <v>618.04441999999995</v>
      </c>
      <c r="AK733" s="57">
        <v>618.04441999999995</v>
      </c>
      <c r="AL733" s="57">
        <v>618.04441999999995</v>
      </c>
      <c r="AM733" s="57">
        <v>618.04441999999995</v>
      </c>
      <c r="AN733" s="57">
        <v>618.04441999999995</v>
      </c>
      <c r="AO733" s="57">
        <v>618.04441999999995</v>
      </c>
      <c r="AP733" s="57">
        <v>618.04441999999995</v>
      </c>
      <c r="AQ733" s="57">
        <v>618.04441999999995</v>
      </c>
      <c r="AR733" s="57">
        <v>618.04441999999995</v>
      </c>
      <c r="AS733" s="57">
        <v>618.04441999999995</v>
      </c>
      <c r="AT733" s="57">
        <v>618.04441999999995</v>
      </c>
    </row>
    <row r="734" spans="1:46" x14ac:dyDescent="0.25">
      <c r="A734" s="65">
        <v>2021</v>
      </c>
      <c r="B734" s="65">
        <v>12</v>
      </c>
      <c r="C734" s="75">
        <v>31</v>
      </c>
      <c r="D734" s="64">
        <v>13</v>
      </c>
      <c r="E734" s="5">
        <v>618.04441999999995</v>
      </c>
      <c r="F734" s="57">
        <v>618.04441999999995</v>
      </c>
      <c r="G734" s="57">
        <v>618.04441999999995</v>
      </c>
      <c r="H734" s="57">
        <v>618.04441999999995</v>
      </c>
      <c r="I734" s="57">
        <v>618.04441999999995</v>
      </c>
      <c r="J734" s="57">
        <v>618.04441999999995</v>
      </c>
      <c r="K734" s="57">
        <v>618.04441999999995</v>
      </c>
      <c r="L734" s="57">
        <v>618.04441999999995</v>
      </c>
      <c r="M734" s="57">
        <v>618.04441999999995</v>
      </c>
      <c r="N734" s="57">
        <v>618.04441999999995</v>
      </c>
      <c r="O734" s="57">
        <v>618.04441999999995</v>
      </c>
      <c r="P734" s="57">
        <v>618.04441999999995</v>
      </c>
      <c r="Q734" s="57">
        <v>618.04441999999995</v>
      </c>
      <c r="R734" s="57">
        <v>618.04441999999995</v>
      </c>
      <c r="S734" s="57">
        <v>618.04441999999995</v>
      </c>
      <c r="T734" s="57">
        <v>618.04441999999995</v>
      </c>
      <c r="U734" s="57">
        <v>618.04441999999995</v>
      </c>
      <c r="V734" s="57">
        <v>618.04441999999995</v>
      </c>
      <c r="W734" s="57">
        <v>618.04441999999995</v>
      </c>
      <c r="X734" s="57">
        <v>618.04441999999995</v>
      </c>
      <c r="Y734" s="57">
        <v>618.04441999999995</v>
      </c>
      <c r="Z734" s="57">
        <v>618.04441999999995</v>
      </c>
      <c r="AA734" s="57">
        <v>618.04441999999995</v>
      </c>
      <c r="AB734" s="57">
        <v>618.04441999999995</v>
      </c>
      <c r="AC734" s="57">
        <v>618.04441999999995</v>
      </c>
      <c r="AD734" s="57">
        <v>618.04441999999995</v>
      </c>
      <c r="AE734" s="57">
        <v>618.04441999999995</v>
      </c>
      <c r="AF734" s="57">
        <v>618.04441999999995</v>
      </c>
      <c r="AG734" s="57">
        <v>618.04441999999995</v>
      </c>
      <c r="AH734" s="57">
        <v>618.04441999999995</v>
      </c>
      <c r="AI734" s="57">
        <v>618.04441999999995</v>
      </c>
      <c r="AJ734" s="57">
        <v>618.04441999999995</v>
      </c>
      <c r="AK734" s="57">
        <v>618.04441999999995</v>
      </c>
      <c r="AL734" s="57">
        <v>618.04441999999995</v>
      </c>
      <c r="AM734" s="57">
        <v>618.04441999999995</v>
      </c>
      <c r="AN734" s="57">
        <v>618.04441999999995</v>
      </c>
      <c r="AO734" s="57">
        <v>618.04441999999995</v>
      </c>
      <c r="AP734" s="57">
        <v>618.04441999999995</v>
      </c>
      <c r="AQ734" s="57">
        <v>618.04441999999995</v>
      </c>
      <c r="AR734" s="57">
        <v>618.04441999999995</v>
      </c>
      <c r="AS734" s="57">
        <v>618.04441999999995</v>
      </c>
      <c r="AT734" s="57">
        <v>618.04441999999995</v>
      </c>
    </row>
    <row r="735" spans="1:46" x14ac:dyDescent="0.25">
      <c r="A735" s="65">
        <v>2021</v>
      </c>
      <c r="B735" s="65">
        <v>12</v>
      </c>
      <c r="C735" s="75">
        <v>31</v>
      </c>
      <c r="D735" s="64">
        <v>14</v>
      </c>
      <c r="E735" s="5">
        <v>618.04441999999995</v>
      </c>
      <c r="F735" s="57">
        <v>618.04441999999995</v>
      </c>
      <c r="G735" s="57">
        <v>618.04441999999995</v>
      </c>
      <c r="H735" s="57">
        <v>618.04441999999995</v>
      </c>
      <c r="I735" s="57">
        <v>618.04441999999995</v>
      </c>
      <c r="J735" s="57">
        <v>618.04441999999995</v>
      </c>
      <c r="K735" s="57">
        <v>618.04441999999995</v>
      </c>
      <c r="L735" s="57">
        <v>618.04441999999995</v>
      </c>
      <c r="M735" s="57">
        <v>618.04441999999995</v>
      </c>
      <c r="N735" s="57">
        <v>618.04441999999995</v>
      </c>
      <c r="O735" s="57">
        <v>618.04441999999995</v>
      </c>
      <c r="P735" s="57">
        <v>618.04441999999995</v>
      </c>
      <c r="Q735" s="57">
        <v>618.04441999999995</v>
      </c>
      <c r="R735" s="57">
        <v>618.04441999999995</v>
      </c>
      <c r="S735" s="57">
        <v>618.04441999999995</v>
      </c>
      <c r="T735" s="57">
        <v>618.04441999999995</v>
      </c>
      <c r="U735" s="57">
        <v>618.04441999999995</v>
      </c>
      <c r="V735" s="57">
        <v>618.04441999999995</v>
      </c>
      <c r="W735" s="57">
        <v>618.04441999999995</v>
      </c>
      <c r="X735" s="57">
        <v>618.04441999999995</v>
      </c>
      <c r="Y735" s="57">
        <v>618.04441999999995</v>
      </c>
      <c r="Z735" s="57">
        <v>618.04441999999995</v>
      </c>
      <c r="AA735" s="57">
        <v>618.04441999999995</v>
      </c>
      <c r="AB735" s="57">
        <v>618.04441999999995</v>
      </c>
      <c r="AC735" s="57">
        <v>618.04441999999995</v>
      </c>
      <c r="AD735" s="57">
        <v>618.04441999999995</v>
      </c>
      <c r="AE735" s="57">
        <v>618.04441999999995</v>
      </c>
      <c r="AF735" s="57">
        <v>618.04441999999995</v>
      </c>
      <c r="AG735" s="57">
        <v>618.04441999999995</v>
      </c>
      <c r="AH735" s="57">
        <v>618.04441999999995</v>
      </c>
      <c r="AI735" s="57">
        <v>618.04441999999995</v>
      </c>
      <c r="AJ735" s="57">
        <v>618.04441999999995</v>
      </c>
      <c r="AK735" s="57">
        <v>618.04441999999995</v>
      </c>
      <c r="AL735" s="57">
        <v>618.04441999999995</v>
      </c>
      <c r="AM735" s="57">
        <v>618.04441999999995</v>
      </c>
      <c r="AN735" s="57">
        <v>618.04441999999995</v>
      </c>
      <c r="AO735" s="57">
        <v>618.04441999999995</v>
      </c>
      <c r="AP735" s="57">
        <v>618.04441999999995</v>
      </c>
      <c r="AQ735" s="57">
        <v>618.04441999999995</v>
      </c>
      <c r="AR735" s="57">
        <v>618.04441999999995</v>
      </c>
      <c r="AS735" s="57">
        <v>618.04441999999995</v>
      </c>
      <c r="AT735" s="57">
        <v>618.04441999999995</v>
      </c>
    </row>
    <row r="736" spans="1:46" x14ac:dyDescent="0.25">
      <c r="A736" s="65">
        <v>2021</v>
      </c>
      <c r="B736" s="65">
        <v>12</v>
      </c>
      <c r="C736" s="75">
        <v>31</v>
      </c>
      <c r="D736" s="64">
        <v>15</v>
      </c>
      <c r="E736" s="5">
        <v>618.04441999999995</v>
      </c>
      <c r="F736" s="57">
        <v>618.04441999999995</v>
      </c>
      <c r="G736" s="57">
        <v>618.04441999999995</v>
      </c>
      <c r="H736" s="57">
        <v>618.04441999999995</v>
      </c>
      <c r="I736" s="57">
        <v>618.04441999999995</v>
      </c>
      <c r="J736" s="57">
        <v>618.04441999999995</v>
      </c>
      <c r="K736" s="57">
        <v>618.04441999999995</v>
      </c>
      <c r="L736" s="57">
        <v>618.04441999999995</v>
      </c>
      <c r="M736" s="57">
        <v>618.04441999999995</v>
      </c>
      <c r="N736" s="57">
        <v>618.04441999999995</v>
      </c>
      <c r="O736" s="57">
        <v>618.04441999999995</v>
      </c>
      <c r="P736" s="57">
        <v>618.04441999999995</v>
      </c>
      <c r="Q736" s="57">
        <v>618.04441999999995</v>
      </c>
      <c r="R736" s="57">
        <v>618.04441999999995</v>
      </c>
      <c r="S736" s="57">
        <v>618.04441999999995</v>
      </c>
      <c r="T736" s="57">
        <v>618.04441999999995</v>
      </c>
      <c r="U736" s="57">
        <v>618.04441999999995</v>
      </c>
      <c r="V736" s="57">
        <v>618.04441999999995</v>
      </c>
      <c r="W736" s="57">
        <v>618.04441999999995</v>
      </c>
      <c r="X736" s="57">
        <v>618.04441999999995</v>
      </c>
      <c r="Y736" s="57">
        <v>618.04441999999995</v>
      </c>
      <c r="Z736" s="57">
        <v>618.04441999999995</v>
      </c>
      <c r="AA736" s="57">
        <v>618.04441999999995</v>
      </c>
      <c r="AB736" s="57">
        <v>618.04441999999995</v>
      </c>
      <c r="AC736" s="57">
        <v>618.04441999999995</v>
      </c>
      <c r="AD736" s="57">
        <v>618.04441999999995</v>
      </c>
      <c r="AE736" s="57">
        <v>618.04441999999995</v>
      </c>
      <c r="AF736" s="57">
        <v>618.04441999999995</v>
      </c>
      <c r="AG736" s="57">
        <v>618.04441999999995</v>
      </c>
      <c r="AH736" s="57">
        <v>618.04441999999995</v>
      </c>
      <c r="AI736" s="57">
        <v>618.04441999999995</v>
      </c>
      <c r="AJ736" s="57">
        <v>618.04441999999995</v>
      </c>
      <c r="AK736" s="57">
        <v>618.04441999999995</v>
      </c>
      <c r="AL736" s="57">
        <v>618.04441999999995</v>
      </c>
      <c r="AM736" s="57">
        <v>618.04441999999995</v>
      </c>
      <c r="AN736" s="57">
        <v>618.04441999999995</v>
      </c>
      <c r="AO736" s="57">
        <v>618.04441999999995</v>
      </c>
      <c r="AP736" s="57">
        <v>618.04441999999995</v>
      </c>
      <c r="AQ736" s="57">
        <v>618.04441999999995</v>
      </c>
      <c r="AR736" s="57">
        <v>618.04441999999995</v>
      </c>
      <c r="AS736" s="57">
        <v>618.04441999999995</v>
      </c>
      <c r="AT736" s="57">
        <v>618.04441999999995</v>
      </c>
    </row>
    <row r="737" spans="1:46" x14ac:dyDescent="0.25">
      <c r="A737" s="65">
        <v>2021</v>
      </c>
      <c r="B737" s="65">
        <v>12</v>
      </c>
      <c r="C737" s="75">
        <v>31</v>
      </c>
      <c r="D737" s="64">
        <v>16</v>
      </c>
      <c r="E737" s="5">
        <v>618.04441999999995</v>
      </c>
      <c r="F737" s="57">
        <v>618.04441999999995</v>
      </c>
      <c r="G737" s="57">
        <v>618.04441999999995</v>
      </c>
      <c r="H737" s="57">
        <v>618.04441999999995</v>
      </c>
      <c r="I737" s="57">
        <v>618.04441999999995</v>
      </c>
      <c r="J737" s="57">
        <v>618.04441999999995</v>
      </c>
      <c r="K737" s="57">
        <v>618.04441999999995</v>
      </c>
      <c r="L737" s="57">
        <v>618.04441999999995</v>
      </c>
      <c r="M737" s="57">
        <v>618.04441999999995</v>
      </c>
      <c r="N737" s="57">
        <v>618.04441999999995</v>
      </c>
      <c r="O737" s="57">
        <v>618.04441999999995</v>
      </c>
      <c r="P737" s="57">
        <v>618.04441999999995</v>
      </c>
      <c r="Q737" s="57">
        <v>618.04441999999995</v>
      </c>
      <c r="R737" s="57">
        <v>618.04441999999995</v>
      </c>
      <c r="S737" s="57">
        <v>618.04441999999995</v>
      </c>
      <c r="T737" s="57">
        <v>618.04441999999995</v>
      </c>
      <c r="U737" s="57">
        <v>618.04441999999995</v>
      </c>
      <c r="V737" s="57">
        <v>618.04441999999995</v>
      </c>
      <c r="W737" s="57">
        <v>618.04441999999995</v>
      </c>
      <c r="X737" s="57">
        <v>618.04441999999995</v>
      </c>
      <c r="Y737" s="57">
        <v>618.04441999999995</v>
      </c>
      <c r="Z737" s="57">
        <v>618.04441999999995</v>
      </c>
      <c r="AA737" s="57">
        <v>618.04441999999995</v>
      </c>
      <c r="AB737" s="57">
        <v>618.04441999999995</v>
      </c>
      <c r="AC737" s="57">
        <v>618.04441999999995</v>
      </c>
      <c r="AD737" s="57">
        <v>618.04441999999995</v>
      </c>
      <c r="AE737" s="57">
        <v>618.04441999999995</v>
      </c>
      <c r="AF737" s="57">
        <v>618.04441999999995</v>
      </c>
      <c r="AG737" s="57">
        <v>618.04441999999995</v>
      </c>
      <c r="AH737" s="57">
        <v>618.04441999999995</v>
      </c>
      <c r="AI737" s="57">
        <v>618.04441999999995</v>
      </c>
      <c r="AJ737" s="57">
        <v>618.04441999999995</v>
      </c>
      <c r="AK737" s="57">
        <v>618.04441999999995</v>
      </c>
      <c r="AL737" s="57">
        <v>618.04441999999995</v>
      </c>
      <c r="AM737" s="57">
        <v>618.04441999999995</v>
      </c>
      <c r="AN737" s="57">
        <v>618.04441999999995</v>
      </c>
      <c r="AO737" s="57">
        <v>618.04441999999995</v>
      </c>
      <c r="AP737" s="57">
        <v>618.04441999999995</v>
      </c>
      <c r="AQ737" s="57">
        <v>618.04441999999995</v>
      </c>
      <c r="AR737" s="57">
        <v>618.04441999999995</v>
      </c>
      <c r="AS737" s="57">
        <v>618.04441999999995</v>
      </c>
      <c r="AT737" s="57">
        <v>618.04441999999995</v>
      </c>
    </row>
    <row r="738" spans="1:46" x14ac:dyDescent="0.25">
      <c r="A738" s="65">
        <v>2021</v>
      </c>
      <c r="B738" s="65">
        <v>12</v>
      </c>
      <c r="C738" s="75">
        <v>31</v>
      </c>
      <c r="D738" s="64">
        <v>17</v>
      </c>
      <c r="E738" s="5">
        <v>618.04441999999995</v>
      </c>
      <c r="F738" s="57">
        <v>618.04441999999995</v>
      </c>
      <c r="G738" s="57">
        <v>618.04441999999995</v>
      </c>
      <c r="H738" s="57">
        <v>618.04441999999995</v>
      </c>
      <c r="I738" s="57">
        <v>618.04441999999995</v>
      </c>
      <c r="J738" s="57">
        <v>618.04441999999995</v>
      </c>
      <c r="K738" s="57">
        <v>618.04441999999995</v>
      </c>
      <c r="L738" s="57">
        <v>618.04441999999995</v>
      </c>
      <c r="M738" s="57">
        <v>618.04441999999995</v>
      </c>
      <c r="N738" s="57">
        <v>618.04441999999995</v>
      </c>
      <c r="O738" s="57">
        <v>618.04441999999995</v>
      </c>
      <c r="P738" s="57">
        <v>618.04441999999995</v>
      </c>
      <c r="Q738" s="57">
        <v>618.04441999999995</v>
      </c>
      <c r="R738" s="57">
        <v>618.04441999999995</v>
      </c>
      <c r="S738" s="57">
        <v>618.04441999999995</v>
      </c>
      <c r="T738" s="57">
        <v>618.04441999999995</v>
      </c>
      <c r="U738" s="57">
        <v>618.04441999999995</v>
      </c>
      <c r="V738" s="57">
        <v>618.04441999999995</v>
      </c>
      <c r="W738" s="57">
        <v>618.04441999999995</v>
      </c>
      <c r="X738" s="57">
        <v>618.04441999999995</v>
      </c>
      <c r="Y738" s="57">
        <v>618.04441999999995</v>
      </c>
      <c r="Z738" s="57">
        <v>618.04441999999995</v>
      </c>
      <c r="AA738" s="57">
        <v>618.04441999999995</v>
      </c>
      <c r="AB738" s="57">
        <v>618.04441999999995</v>
      </c>
      <c r="AC738" s="57">
        <v>618.04441999999995</v>
      </c>
      <c r="AD738" s="57">
        <v>618.04441999999995</v>
      </c>
      <c r="AE738" s="57">
        <v>618.04441999999995</v>
      </c>
      <c r="AF738" s="57">
        <v>618.04441999999995</v>
      </c>
      <c r="AG738" s="57">
        <v>618.04441999999995</v>
      </c>
      <c r="AH738" s="57">
        <v>618.04441999999995</v>
      </c>
      <c r="AI738" s="57">
        <v>618.04441999999995</v>
      </c>
      <c r="AJ738" s="57">
        <v>618.04441999999995</v>
      </c>
      <c r="AK738" s="57">
        <v>618.04441999999995</v>
      </c>
      <c r="AL738" s="57">
        <v>618.04441999999995</v>
      </c>
      <c r="AM738" s="57">
        <v>618.04441999999995</v>
      </c>
      <c r="AN738" s="57">
        <v>618.04441999999995</v>
      </c>
      <c r="AO738" s="57">
        <v>618.04441999999995</v>
      </c>
      <c r="AP738" s="57">
        <v>618.04441999999995</v>
      </c>
      <c r="AQ738" s="57">
        <v>618.04441999999995</v>
      </c>
      <c r="AR738" s="57">
        <v>618.04441999999995</v>
      </c>
      <c r="AS738" s="57">
        <v>618.04441999999995</v>
      </c>
      <c r="AT738" s="57">
        <v>618.04441999999995</v>
      </c>
    </row>
    <row r="739" spans="1:46" x14ac:dyDescent="0.25">
      <c r="A739" s="65">
        <v>2021</v>
      </c>
      <c r="B739" s="65">
        <v>12</v>
      </c>
      <c r="C739" s="75">
        <v>31</v>
      </c>
      <c r="D739" s="64">
        <v>18</v>
      </c>
      <c r="E739" s="5">
        <v>618.04441999999995</v>
      </c>
      <c r="F739" s="57">
        <v>618.04441999999995</v>
      </c>
      <c r="G739" s="57">
        <v>618.04441999999995</v>
      </c>
      <c r="H739" s="57">
        <v>618.04441999999995</v>
      </c>
      <c r="I739" s="57">
        <v>618.04441999999995</v>
      </c>
      <c r="J739" s="57">
        <v>618.04441999999995</v>
      </c>
      <c r="K739" s="57">
        <v>618.04441999999995</v>
      </c>
      <c r="L739" s="57">
        <v>618.04441999999995</v>
      </c>
      <c r="M739" s="57">
        <v>618.04441999999995</v>
      </c>
      <c r="N739" s="57">
        <v>618.04441999999995</v>
      </c>
      <c r="O739" s="57">
        <v>618.04441999999995</v>
      </c>
      <c r="P739" s="57">
        <v>618.04441999999995</v>
      </c>
      <c r="Q739" s="57">
        <v>618.04441999999995</v>
      </c>
      <c r="R739" s="57">
        <v>618.04441999999995</v>
      </c>
      <c r="S739" s="57">
        <v>618.04441999999995</v>
      </c>
      <c r="T739" s="57">
        <v>618.04441999999995</v>
      </c>
      <c r="U739" s="57">
        <v>618.04441999999995</v>
      </c>
      <c r="V739" s="57">
        <v>618.04441999999995</v>
      </c>
      <c r="W739" s="57">
        <v>618.04441999999995</v>
      </c>
      <c r="X739" s="57">
        <v>618.04441999999995</v>
      </c>
      <c r="Y739" s="57">
        <v>618.04441999999995</v>
      </c>
      <c r="Z739" s="57">
        <v>618.04441999999995</v>
      </c>
      <c r="AA739" s="57">
        <v>618.04441999999995</v>
      </c>
      <c r="AB739" s="57">
        <v>618.04441999999995</v>
      </c>
      <c r="AC739" s="57">
        <v>618.04441999999995</v>
      </c>
      <c r="AD739" s="57">
        <v>618.04441999999995</v>
      </c>
      <c r="AE739" s="57">
        <v>618.04441999999995</v>
      </c>
      <c r="AF739" s="57">
        <v>618.04441999999995</v>
      </c>
      <c r="AG739" s="57">
        <v>618.04441999999995</v>
      </c>
      <c r="AH739" s="57">
        <v>618.04441999999995</v>
      </c>
      <c r="AI739" s="57">
        <v>618.04441999999995</v>
      </c>
      <c r="AJ739" s="57">
        <v>618.04441999999995</v>
      </c>
      <c r="AK739" s="57">
        <v>618.04441999999995</v>
      </c>
      <c r="AL739" s="57">
        <v>618.04441999999995</v>
      </c>
      <c r="AM739" s="57">
        <v>618.04441999999995</v>
      </c>
      <c r="AN739" s="57">
        <v>618.04441999999995</v>
      </c>
      <c r="AO739" s="57">
        <v>618.04441999999995</v>
      </c>
      <c r="AP739" s="57">
        <v>618.04441999999995</v>
      </c>
      <c r="AQ739" s="57">
        <v>618.04441999999995</v>
      </c>
      <c r="AR739" s="57">
        <v>618.04441999999995</v>
      </c>
      <c r="AS739" s="57">
        <v>618.04441999999995</v>
      </c>
      <c r="AT739" s="57">
        <v>618.04441999999995</v>
      </c>
    </row>
    <row r="740" spans="1:46" x14ac:dyDescent="0.25">
      <c r="A740" s="65">
        <v>2021</v>
      </c>
      <c r="B740" s="65">
        <v>12</v>
      </c>
      <c r="C740" s="75">
        <v>31</v>
      </c>
      <c r="D740" s="64">
        <v>19</v>
      </c>
      <c r="E740" s="5">
        <v>618.04441999999995</v>
      </c>
      <c r="F740" s="57">
        <v>618.04441999999995</v>
      </c>
      <c r="G740" s="57">
        <v>618.04441999999995</v>
      </c>
      <c r="H740" s="57">
        <v>618.04441999999995</v>
      </c>
      <c r="I740" s="57">
        <v>618.04441999999995</v>
      </c>
      <c r="J740" s="57">
        <v>618.04441999999995</v>
      </c>
      <c r="K740" s="57">
        <v>618.04441999999995</v>
      </c>
      <c r="L740" s="57">
        <v>618.04441999999995</v>
      </c>
      <c r="M740" s="57">
        <v>618.04441999999995</v>
      </c>
      <c r="N740" s="57">
        <v>618.04441999999995</v>
      </c>
      <c r="O740" s="57">
        <v>618.04441999999995</v>
      </c>
      <c r="P740" s="57">
        <v>618.04441999999995</v>
      </c>
      <c r="Q740" s="57">
        <v>618.04441999999995</v>
      </c>
      <c r="R740" s="57">
        <v>618.04441999999995</v>
      </c>
      <c r="S740" s="57">
        <v>618.04441999999995</v>
      </c>
      <c r="T740" s="57">
        <v>618.04441999999995</v>
      </c>
      <c r="U740" s="57">
        <v>618.04441999999995</v>
      </c>
      <c r="V740" s="57">
        <v>618.04441999999995</v>
      </c>
      <c r="W740" s="57">
        <v>618.04441999999995</v>
      </c>
      <c r="X740" s="57">
        <v>618.04441999999995</v>
      </c>
      <c r="Y740" s="57">
        <v>618.04441999999995</v>
      </c>
      <c r="Z740" s="57">
        <v>618.04441999999995</v>
      </c>
      <c r="AA740" s="57">
        <v>618.04441999999995</v>
      </c>
      <c r="AB740" s="57">
        <v>618.04441999999995</v>
      </c>
      <c r="AC740" s="57">
        <v>618.04441999999995</v>
      </c>
      <c r="AD740" s="57">
        <v>618.04441999999995</v>
      </c>
      <c r="AE740" s="57">
        <v>618.04441999999995</v>
      </c>
      <c r="AF740" s="57">
        <v>618.04441999999995</v>
      </c>
      <c r="AG740" s="57">
        <v>618.04441999999995</v>
      </c>
      <c r="AH740" s="57">
        <v>618.04441999999995</v>
      </c>
      <c r="AI740" s="57">
        <v>618.04441999999995</v>
      </c>
      <c r="AJ740" s="57">
        <v>618.04441999999995</v>
      </c>
      <c r="AK740" s="57">
        <v>618.04441999999995</v>
      </c>
      <c r="AL740" s="57">
        <v>618.04441999999995</v>
      </c>
      <c r="AM740" s="57">
        <v>618.04441999999995</v>
      </c>
      <c r="AN740" s="57">
        <v>618.04441999999995</v>
      </c>
      <c r="AO740" s="57">
        <v>618.04441999999995</v>
      </c>
      <c r="AP740" s="57">
        <v>618.04441999999995</v>
      </c>
      <c r="AQ740" s="57">
        <v>618.04441999999995</v>
      </c>
      <c r="AR740" s="57">
        <v>618.04441999999995</v>
      </c>
      <c r="AS740" s="57">
        <v>618.04441999999995</v>
      </c>
      <c r="AT740" s="57">
        <v>618.04441999999995</v>
      </c>
    </row>
    <row r="741" spans="1:46" x14ac:dyDescent="0.25">
      <c r="A741" s="65">
        <v>2021</v>
      </c>
      <c r="B741" s="65">
        <v>12</v>
      </c>
      <c r="C741" s="75">
        <v>31</v>
      </c>
      <c r="D741" s="64">
        <v>20</v>
      </c>
      <c r="E741" s="5">
        <v>618.04441999999995</v>
      </c>
      <c r="F741" s="57">
        <v>618.04441999999995</v>
      </c>
      <c r="G741" s="57">
        <v>618.04441999999995</v>
      </c>
      <c r="H741" s="57">
        <v>618.04441999999995</v>
      </c>
      <c r="I741" s="57">
        <v>618.04441999999995</v>
      </c>
      <c r="J741" s="57">
        <v>618.04441999999995</v>
      </c>
      <c r="K741" s="57">
        <v>618.04441999999995</v>
      </c>
      <c r="L741" s="57">
        <v>618.04441999999995</v>
      </c>
      <c r="M741" s="57">
        <v>618.04441999999995</v>
      </c>
      <c r="N741" s="57">
        <v>618.04441999999995</v>
      </c>
      <c r="O741" s="57">
        <v>618.04441999999995</v>
      </c>
      <c r="P741" s="57">
        <v>618.04441999999995</v>
      </c>
      <c r="Q741" s="57">
        <v>618.04441999999995</v>
      </c>
      <c r="R741" s="57">
        <v>618.04441999999995</v>
      </c>
      <c r="S741" s="57">
        <v>618.04441999999995</v>
      </c>
      <c r="T741" s="57">
        <v>618.04441999999995</v>
      </c>
      <c r="U741" s="57">
        <v>618.04441999999995</v>
      </c>
      <c r="V741" s="57">
        <v>618.04441999999995</v>
      </c>
      <c r="W741" s="57">
        <v>618.04441999999995</v>
      </c>
      <c r="X741" s="57">
        <v>618.04441999999995</v>
      </c>
      <c r="Y741" s="57">
        <v>618.04441999999995</v>
      </c>
      <c r="Z741" s="57">
        <v>618.04441999999995</v>
      </c>
      <c r="AA741" s="57">
        <v>618.04441999999995</v>
      </c>
      <c r="AB741" s="57">
        <v>618.04441999999995</v>
      </c>
      <c r="AC741" s="57">
        <v>618.04441999999995</v>
      </c>
      <c r="AD741" s="57">
        <v>618.04441999999995</v>
      </c>
      <c r="AE741" s="57">
        <v>618.04441999999995</v>
      </c>
      <c r="AF741" s="57">
        <v>618.04441999999995</v>
      </c>
      <c r="AG741" s="57">
        <v>618.04441999999995</v>
      </c>
      <c r="AH741" s="57">
        <v>618.04441999999995</v>
      </c>
      <c r="AI741" s="57">
        <v>618.04441999999995</v>
      </c>
      <c r="AJ741" s="57">
        <v>618.04441999999995</v>
      </c>
      <c r="AK741" s="57">
        <v>618.04441999999995</v>
      </c>
      <c r="AL741" s="57">
        <v>618.04441999999995</v>
      </c>
      <c r="AM741" s="57">
        <v>618.04441999999995</v>
      </c>
      <c r="AN741" s="57">
        <v>618.04441999999995</v>
      </c>
      <c r="AO741" s="57">
        <v>618.04441999999995</v>
      </c>
      <c r="AP741" s="57">
        <v>618.04441999999995</v>
      </c>
      <c r="AQ741" s="57">
        <v>618.04441999999995</v>
      </c>
      <c r="AR741" s="57">
        <v>618.04441999999995</v>
      </c>
      <c r="AS741" s="57">
        <v>618.04441999999995</v>
      </c>
      <c r="AT741" s="57">
        <v>618.04441999999995</v>
      </c>
    </row>
    <row r="742" spans="1:46" x14ac:dyDescent="0.25">
      <c r="A742" s="65">
        <v>2021</v>
      </c>
      <c r="B742" s="65">
        <v>12</v>
      </c>
      <c r="C742" s="75">
        <v>31</v>
      </c>
      <c r="D742" s="64">
        <v>21</v>
      </c>
      <c r="E742" s="5">
        <v>618.04441999999995</v>
      </c>
      <c r="F742" s="57">
        <v>618.04441999999995</v>
      </c>
      <c r="G742" s="57">
        <v>618.04441999999995</v>
      </c>
      <c r="H742" s="57">
        <v>618.04441999999995</v>
      </c>
      <c r="I742" s="57">
        <v>618.04441999999995</v>
      </c>
      <c r="J742" s="57">
        <v>618.04441999999995</v>
      </c>
      <c r="K742" s="57">
        <v>618.04441999999995</v>
      </c>
      <c r="L742" s="57">
        <v>618.04441999999995</v>
      </c>
      <c r="M742" s="57">
        <v>618.04441999999995</v>
      </c>
      <c r="N742" s="57">
        <v>618.04441999999995</v>
      </c>
      <c r="O742" s="57">
        <v>618.04441999999995</v>
      </c>
      <c r="P742" s="57">
        <v>618.04441999999995</v>
      </c>
      <c r="Q742" s="57">
        <v>618.04441999999995</v>
      </c>
      <c r="R742" s="57">
        <v>618.04441999999995</v>
      </c>
      <c r="S742" s="57">
        <v>618.04441999999995</v>
      </c>
      <c r="T742" s="57">
        <v>618.04441999999995</v>
      </c>
      <c r="U742" s="57">
        <v>618.04441999999995</v>
      </c>
      <c r="V742" s="57">
        <v>618.04441999999995</v>
      </c>
      <c r="W742" s="57">
        <v>618.04441999999995</v>
      </c>
      <c r="X742" s="57">
        <v>618.04441999999995</v>
      </c>
      <c r="Y742" s="57">
        <v>618.04441999999995</v>
      </c>
      <c r="Z742" s="57">
        <v>618.04441999999995</v>
      </c>
      <c r="AA742" s="57">
        <v>618.04441999999995</v>
      </c>
      <c r="AB742" s="57">
        <v>618.04441999999995</v>
      </c>
      <c r="AC742" s="57">
        <v>618.04441999999995</v>
      </c>
      <c r="AD742" s="57">
        <v>618.04441999999995</v>
      </c>
      <c r="AE742" s="57">
        <v>618.04441999999995</v>
      </c>
      <c r="AF742" s="57">
        <v>618.04441999999995</v>
      </c>
      <c r="AG742" s="57">
        <v>618.04441999999995</v>
      </c>
      <c r="AH742" s="57">
        <v>618.04441999999995</v>
      </c>
      <c r="AI742" s="57">
        <v>618.04441999999995</v>
      </c>
      <c r="AJ742" s="57">
        <v>618.04441999999995</v>
      </c>
      <c r="AK742" s="57">
        <v>618.04441999999995</v>
      </c>
      <c r="AL742" s="57">
        <v>618.04441999999995</v>
      </c>
      <c r="AM742" s="57">
        <v>618.04441999999995</v>
      </c>
      <c r="AN742" s="57">
        <v>618.04441999999995</v>
      </c>
      <c r="AO742" s="57">
        <v>618.04441999999995</v>
      </c>
      <c r="AP742" s="57">
        <v>618.04441999999995</v>
      </c>
      <c r="AQ742" s="57">
        <v>618.04441999999995</v>
      </c>
      <c r="AR742" s="57">
        <v>618.04441999999995</v>
      </c>
      <c r="AS742" s="57">
        <v>618.04441999999995</v>
      </c>
      <c r="AT742" s="57">
        <v>618.04441999999995</v>
      </c>
    </row>
    <row r="743" spans="1:46" x14ac:dyDescent="0.25">
      <c r="A743" s="65">
        <v>2021</v>
      </c>
      <c r="B743" s="65">
        <v>12</v>
      </c>
      <c r="C743" s="75">
        <v>31</v>
      </c>
      <c r="D743" s="64">
        <v>22</v>
      </c>
      <c r="E743" s="5">
        <v>618.04441999999995</v>
      </c>
      <c r="F743" s="57">
        <v>618.04441999999995</v>
      </c>
      <c r="G743" s="57">
        <v>618.04441999999995</v>
      </c>
      <c r="H743" s="57">
        <v>618.04441999999995</v>
      </c>
      <c r="I743" s="57">
        <v>618.04441999999995</v>
      </c>
      <c r="J743" s="57">
        <v>618.04441999999995</v>
      </c>
      <c r="K743" s="57">
        <v>618.04441999999995</v>
      </c>
      <c r="L743" s="57">
        <v>618.04441999999995</v>
      </c>
      <c r="M743" s="57">
        <v>618.04441999999995</v>
      </c>
      <c r="N743" s="57">
        <v>618.04441999999995</v>
      </c>
      <c r="O743" s="57">
        <v>618.04441999999995</v>
      </c>
      <c r="P743" s="57">
        <v>618.04441999999995</v>
      </c>
      <c r="Q743" s="57">
        <v>618.04441999999995</v>
      </c>
      <c r="R743" s="57">
        <v>618.04441999999995</v>
      </c>
      <c r="S743" s="57">
        <v>618.04441999999995</v>
      </c>
      <c r="T743" s="57">
        <v>618.04441999999995</v>
      </c>
      <c r="U743" s="57">
        <v>618.04441999999995</v>
      </c>
      <c r="V743" s="57">
        <v>618.04441999999995</v>
      </c>
      <c r="W743" s="57">
        <v>618.04441999999995</v>
      </c>
      <c r="X743" s="57">
        <v>618.04441999999995</v>
      </c>
      <c r="Y743" s="57">
        <v>618.04441999999995</v>
      </c>
      <c r="Z743" s="57">
        <v>618.04441999999995</v>
      </c>
      <c r="AA743" s="57">
        <v>618.04441999999995</v>
      </c>
      <c r="AB743" s="57">
        <v>618.04441999999995</v>
      </c>
      <c r="AC743" s="57">
        <v>618.04441999999995</v>
      </c>
      <c r="AD743" s="57">
        <v>618.04441999999995</v>
      </c>
      <c r="AE743" s="57">
        <v>618.04441999999995</v>
      </c>
      <c r="AF743" s="57">
        <v>618.04441999999995</v>
      </c>
      <c r="AG743" s="57">
        <v>618.04441999999995</v>
      </c>
      <c r="AH743" s="57">
        <v>618.04441999999995</v>
      </c>
      <c r="AI743" s="57">
        <v>618.04441999999995</v>
      </c>
      <c r="AJ743" s="57">
        <v>618.04441999999995</v>
      </c>
      <c r="AK743" s="57">
        <v>618.04441999999995</v>
      </c>
      <c r="AL743" s="57">
        <v>618.04441999999995</v>
      </c>
      <c r="AM743" s="57">
        <v>618.04441999999995</v>
      </c>
      <c r="AN743" s="57">
        <v>618.04441999999995</v>
      </c>
      <c r="AO743" s="57">
        <v>618.04441999999995</v>
      </c>
      <c r="AP743" s="57">
        <v>618.04441999999995</v>
      </c>
      <c r="AQ743" s="57">
        <v>618.04441999999995</v>
      </c>
      <c r="AR743" s="57">
        <v>618.04441999999995</v>
      </c>
      <c r="AS743" s="57">
        <v>618.04441999999995</v>
      </c>
      <c r="AT743" s="57">
        <v>618.04441999999995</v>
      </c>
    </row>
    <row r="744" spans="1:46" x14ac:dyDescent="0.25">
      <c r="A744" s="65">
        <v>2021</v>
      </c>
      <c r="B744" s="65">
        <v>12</v>
      </c>
      <c r="C744" s="75">
        <v>31</v>
      </c>
      <c r="D744" s="64">
        <v>23</v>
      </c>
      <c r="E744" s="5">
        <v>618.04441999999995</v>
      </c>
      <c r="F744" s="57">
        <v>618.04441999999995</v>
      </c>
      <c r="G744" s="57">
        <v>618.04441999999995</v>
      </c>
      <c r="H744" s="57">
        <v>618.04441999999995</v>
      </c>
      <c r="I744" s="57">
        <v>618.04441999999995</v>
      </c>
      <c r="J744" s="57">
        <v>618.04441999999995</v>
      </c>
      <c r="K744" s="57">
        <v>618.04441999999995</v>
      </c>
      <c r="L744" s="57">
        <v>618.04441999999995</v>
      </c>
      <c r="M744" s="57">
        <v>618.04441999999995</v>
      </c>
      <c r="N744" s="57">
        <v>618.04441999999995</v>
      </c>
      <c r="O744" s="57">
        <v>618.04441999999995</v>
      </c>
      <c r="P744" s="57">
        <v>618.04441999999995</v>
      </c>
      <c r="Q744" s="57">
        <v>618.04441999999995</v>
      </c>
      <c r="R744" s="57">
        <v>618.04441999999995</v>
      </c>
      <c r="S744" s="57">
        <v>618.04441999999995</v>
      </c>
      <c r="T744" s="57">
        <v>618.04441999999995</v>
      </c>
      <c r="U744" s="57">
        <v>618.04441999999995</v>
      </c>
      <c r="V744" s="57">
        <v>618.04441999999995</v>
      </c>
      <c r="W744" s="57">
        <v>618.04441999999995</v>
      </c>
      <c r="X744" s="57">
        <v>618.04441999999995</v>
      </c>
      <c r="Y744" s="57">
        <v>618.04441999999995</v>
      </c>
      <c r="Z744" s="57">
        <v>618.04441999999995</v>
      </c>
      <c r="AA744" s="57">
        <v>618.04441999999995</v>
      </c>
      <c r="AB744" s="57">
        <v>618.04441999999995</v>
      </c>
      <c r="AC744" s="57">
        <v>618.04441999999995</v>
      </c>
      <c r="AD744" s="57">
        <v>618.04441999999995</v>
      </c>
      <c r="AE744" s="57">
        <v>618.04441999999995</v>
      </c>
      <c r="AF744" s="57">
        <v>618.04441999999995</v>
      </c>
      <c r="AG744" s="57">
        <v>618.04441999999995</v>
      </c>
      <c r="AH744" s="57">
        <v>618.04441999999995</v>
      </c>
      <c r="AI744" s="57">
        <v>618.04441999999995</v>
      </c>
      <c r="AJ744" s="57">
        <v>618.04441999999995</v>
      </c>
      <c r="AK744" s="57">
        <v>618.04441999999995</v>
      </c>
      <c r="AL744" s="57">
        <v>618.04441999999995</v>
      </c>
      <c r="AM744" s="57">
        <v>618.04441999999995</v>
      </c>
      <c r="AN744" s="57">
        <v>618.04441999999995</v>
      </c>
      <c r="AO744" s="57">
        <v>618.04441999999995</v>
      </c>
      <c r="AP744" s="57">
        <v>618.04441999999995</v>
      </c>
      <c r="AQ744" s="57">
        <v>618.04441999999995</v>
      </c>
      <c r="AR744" s="57">
        <v>618.04441999999995</v>
      </c>
      <c r="AS744" s="57">
        <v>618.04441999999995</v>
      </c>
      <c r="AT744" s="57">
        <v>618.04441999999995</v>
      </c>
    </row>
    <row r="745" spans="1:46" x14ac:dyDescent="0.25">
      <c r="A745" s="65">
        <v>2021</v>
      </c>
      <c r="B745" s="65">
        <v>12</v>
      </c>
      <c r="C745" s="76">
        <v>31</v>
      </c>
      <c r="D745" s="67">
        <v>24</v>
      </c>
      <c r="E745" s="10">
        <v>618.04441999999995</v>
      </c>
      <c r="F745" s="57">
        <v>618.04441999999995</v>
      </c>
      <c r="G745" s="57">
        <v>618.04441999999995</v>
      </c>
      <c r="H745" s="57">
        <v>618.04441999999995</v>
      </c>
      <c r="I745" s="57">
        <v>618.04441999999995</v>
      </c>
      <c r="J745" s="57">
        <v>618.04441999999995</v>
      </c>
      <c r="K745" s="57">
        <v>618.04441999999995</v>
      </c>
      <c r="L745" s="57">
        <v>618.04441999999995</v>
      </c>
      <c r="M745" s="57">
        <v>618.04441999999995</v>
      </c>
      <c r="N745" s="57">
        <v>618.04441999999995</v>
      </c>
      <c r="O745" s="57">
        <v>618.04441999999995</v>
      </c>
      <c r="P745" s="57">
        <v>618.04441999999995</v>
      </c>
      <c r="Q745" s="57">
        <v>618.04441999999995</v>
      </c>
      <c r="R745" s="57">
        <v>618.04441999999995</v>
      </c>
      <c r="S745" s="57">
        <v>618.04441999999995</v>
      </c>
      <c r="T745" s="57">
        <v>618.04441999999995</v>
      </c>
      <c r="U745" s="57">
        <v>618.04441999999995</v>
      </c>
      <c r="V745" s="57">
        <v>618.04441999999995</v>
      </c>
      <c r="W745" s="57">
        <v>618.04441999999995</v>
      </c>
      <c r="X745" s="57">
        <v>618.04441999999995</v>
      </c>
      <c r="Y745" s="57">
        <v>618.04441999999995</v>
      </c>
      <c r="Z745" s="57">
        <v>618.04441999999995</v>
      </c>
      <c r="AA745" s="57">
        <v>618.04441999999995</v>
      </c>
      <c r="AB745" s="57">
        <v>618.04441999999995</v>
      </c>
      <c r="AC745" s="57">
        <v>618.04441999999995</v>
      </c>
      <c r="AD745" s="57">
        <v>618.04441999999995</v>
      </c>
      <c r="AE745" s="57">
        <v>618.04441999999995</v>
      </c>
      <c r="AF745" s="57">
        <v>618.04441999999995</v>
      </c>
      <c r="AG745" s="57">
        <v>618.04441999999995</v>
      </c>
      <c r="AH745" s="57">
        <v>618.04441999999995</v>
      </c>
      <c r="AI745" s="57">
        <v>618.04441999999995</v>
      </c>
      <c r="AJ745" s="57">
        <v>618.04441999999995</v>
      </c>
      <c r="AK745" s="57">
        <v>618.04441999999995</v>
      </c>
      <c r="AL745" s="57">
        <v>618.04441999999995</v>
      </c>
      <c r="AM745" s="57">
        <v>618.04441999999995</v>
      </c>
      <c r="AN745" s="57">
        <v>618.04441999999995</v>
      </c>
      <c r="AO745" s="57">
        <v>618.04441999999995</v>
      </c>
      <c r="AP745" s="57">
        <v>618.04441999999995</v>
      </c>
      <c r="AQ745" s="57">
        <v>618.04441999999995</v>
      </c>
      <c r="AR745" s="57">
        <v>618.04441999999995</v>
      </c>
      <c r="AS745" s="57">
        <v>618.04441999999995</v>
      </c>
      <c r="AT745" s="57">
        <v>618.04441999999995</v>
      </c>
    </row>
  </sheetData>
  <sheetProtection sort="0" autoFilter="0"/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776F-ABE1-4EC7-A1B1-F810F0DB7B6E}">
  <dimension ref="A1:Y32"/>
  <sheetViews>
    <sheetView workbookViewId="0">
      <selection activeCell="A2" sqref="A2:A32"/>
    </sheetView>
  </sheetViews>
  <sheetFormatPr defaultColWidth="11.5703125" defaultRowHeight="15" x14ac:dyDescent="0.25"/>
  <cols>
    <col min="1" max="1" width="10.7109375" style="21" bestFit="1" customWidth="1"/>
    <col min="2" max="25" width="12.7109375" bestFit="1" customWidth="1"/>
  </cols>
  <sheetData>
    <row r="1" spans="1:25" ht="15.75" thickBot="1" x14ac:dyDescent="0.3">
      <c r="A1" s="20" t="s">
        <v>33</v>
      </c>
      <c r="B1" s="19" t="s">
        <v>34</v>
      </c>
      <c r="C1" s="19" t="s">
        <v>35</v>
      </c>
      <c r="D1" s="19" t="s">
        <v>36</v>
      </c>
      <c r="E1" s="19" t="s">
        <v>37</v>
      </c>
      <c r="F1" s="19" t="s">
        <v>38</v>
      </c>
      <c r="G1" s="19" t="s">
        <v>39</v>
      </c>
      <c r="H1" s="19" t="s">
        <v>40</v>
      </c>
      <c r="I1" s="19" t="s">
        <v>41</v>
      </c>
      <c r="J1" s="19" t="s">
        <v>42</v>
      </c>
      <c r="K1" s="19" t="s">
        <v>43</v>
      </c>
      <c r="L1" s="19" t="s">
        <v>44</v>
      </c>
      <c r="M1" s="19" t="s">
        <v>45</v>
      </c>
      <c r="N1" s="19" t="s">
        <v>46</v>
      </c>
      <c r="O1" s="19" t="s">
        <v>47</v>
      </c>
      <c r="P1" s="19" t="s">
        <v>48</v>
      </c>
      <c r="Q1" s="19" t="s">
        <v>49</v>
      </c>
      <c r="R1" s="19" t="s">
        <v>50</v>
      </c>
      <c r="S1" s="19" t="s">
        <v>51</v>
      </c>
      <c r="T1" s="19" t="s">
        <v>52</v>
      </c>
      <c r="U1" s="19" t="s">
        <v>53</v>
      </c>
      <c r="V1" s="19" t="s">
        <v>54</v>
      </c>
      <c r="W1" s="19" t="s">
        <v>55</v>
      </c>
      <c r="X1" s="19" t="s">
        <v>56</v>
      </c>
      <c r="Y1" s="19" t="s">
        <v>57</v>
      </c>
    </row>
    <row r="2" spans="1:25" x14ac:dyDescent="0.25">
      <c r="A2" s="77">
        <v>44531</v>
      </c>
      <c r="B2" s="22">
        <v>5632.52</v>
      </c>
      <c r="C2" s="22">
        <v>5804.75</v>
      </c>
      <c r="D2" s="22">
        <v>5705.5</v>
      </c>
      <c r="E2" s="22">
        <v>5632.52</v>
      </c>
      <c r="F2" s="22">
        <v>5506.71</v>
      </c>
      <c r="G2" s="22">
        <v>5342.92</v>
      </c>
      <c r="H2" s="22">
        <v>5230.47</v>
      </c>
      <c r="I2" s="22">
        <v>5649.54</v>
      </c>
      <c r="J2" s="22">
        <v>6401.33</v>
      </c>
      <c r="K2" s="22">
        <v>6029.67</v>
      </c>
      <c r="L2" s="22">
        <v>6029.67</v>
      </c>
      <c r="M2" s="22">
        <v>6029.67</v>
      </c>
      <c r="N2" s="22">
        <v>6029.67</v>
      </c>
      <c r="O2" s="22">
        <v>6215.5</v>
      </c>
      <c r="P2" s="22">
        <v>6614.08</v>
      </c>
      <c r="Q2" s="22">
        <v>6587.16</v>
      </c>
      <c r="R2" s="22">
        <v>6030.44</v>
      </c>
      <c r="S2" s="22">
        <v>5955.5</v>
      </c>
      <c r="T2" s="22">
        <v>5959.74</v>
      </c>
      <c r="U2" s="22">
        <v>6029.67</v>
      </c>
      <c r="V2" s="22">
        <v>5880.33</v>
      </c>
      <c r="W2" s="22">
        <v>5821.52</v>
      </c>
      <c r="X2" s="22">
        <v>6504.07</v>
      </c>
      <c r="Y2" s="22">
        <v>7149.09</v>
      </c>
    </row>
    <row r="3" spans="1:25" x14ac:dyDescent="0.25">
      <c r="A3" s="77">
        <v>44532</v>
      </c>
      <c r="B3" s="22">
        <v>6048.76</v>
      </c>
      <c r="C3" s="22">
        <v>6047.72</v>
      </c>
      <c r="D3" s="22">
        <v>6047.72</v>
      </c>
      <c r="E3" s="22">
        <v>6076.87</v>
      </c>
      <c r="F3" s="22">
        <v>6153.99</v>
      </c>
      <c r="G3" s="22">
        <v>6076.93</v>
      </c>
      <c r="H3" s="22">
        <v>6022.48</v>
      </c>
      <c r="I3" s="22">
        <v>5420.85</v>
      </c>
      <c r="J3" s="22">
        <v>5053.3100000000004</v>
      </c>
      <c r="K3" s="22">
        <v>4105.41</v>
      </c>
      <c r="L3" s="22">
        <v>4105.41</v>
      </c>
      <c r="M3" s="22">
        <v>4105.41</v>
      </c>
      <c r="N3" s="22">
        <v>4041.66</v>
      </c>
      <c r="O3" s="22">
        <v>4039.46</v>
      </c>
      <c r="P3" s="22">
        <v>4152.9799999999996</v>
      </c>
      <c r="Q3" s="22">
        <v>5214.12</v>
      </c>
      <c r="R3" s="22">
        <v>5466.03</v>
      </c>
      <c r="S3" s="22">
        <v>5862.54</v>
      </c>
      <c r="T3" s="22">
        <v>5989.08</v>
      </c>
      <c r="U3" s="22">
        <v>6047.72</v>
      </c>
      <c r="V3" s="22">
        <v>6047.72</v>
      </c>
      <c r="W3" s="22">
        <v>6047.72</v>
      </c>
      <c r="X3" s="22">
        <v>5715.42</v>
      </c>
      <c r="Y3" s="22">
        <v>5214.12</v>
      </c>
    </row>
    <row r="4" spans="1:25" x14ac:dyDescent="0.25">
      <c r="A4" s="77">
        <v>44533</v>
      </c>
      <c r="B4" s="22">
        <v>5202.4399999999996</v>
      </c>
      <c r="C4" s="22">
        <v>5202.4399999999996</v>
      </c>
      <c r="D4" s="22">
        <v>5202.4399999999996</v>
      </c>
      <c r="E4" s="22">
        <v>5202.4399999999996</v>
      </c>
      <c r="F4" s="22">
        <v>5506.26</v>
      </c>
      <c r="G4" s="22">
        <v>5570.91</v>
      </c>
      <c r="H4" s="22">
        <v>4078.06</v>
      </c>
      <c r="I4" s="22">
        <v>3208.85</v>
      </c>
      <c r="J4" s="22">
        <v>3208.85</v>
      </c>
      <c r="K4" s="22">
        <v>3465.21</v>
      </c>
      <c r="L4" s="22">
        <v>3138.94</v>
      </c>
      <c r="M4" s="22">
        <v>4024.53</v>
      </c>
      <c r="N4" s="22">
        <v>4024.53</v>
      </c>
      <c r="O4" s="22">
        <v>3777.17</v>
      </c>
      <c r="P4" s="22">
        <v>5151.33</v>
      </c>
      <c r="Q4" s="22">
        <v>4298.6899999999996</v>
      </c>
      <c r="R4" s="22">
        <v>4024.53</v>
      </c>
      <c r="S4" s="22">
        <v>4747.78</v>
      </c>
      <c r="T4" s="22">
        <v>5372.97</v>
      </c>
      <c r="U4" s="22">
        <v>5018.05</v>
      </c>
      <c r="V4" s="22">
        <v>4435.7700000000004</v>
      </c>
      <c r="W4" s="22">
        <v>4224.8500000000004</v>
      </c>
      <c r="X4" s="22">
        <v>4077.98</v>
      </c>
      <c r="Y4" s="22">
        <v>3511.82</v>
      </c>
    </row>
    <row r="5" spans="1:25" x14ac:dyDescent="0.25">
      <c r="A5" s="77">
        <v>44534</v>
      </c>
      <c r="B5" s="22">
        <v>3633.58</v>
      </c>
      <c r="C5" s="22">
        <v>2649.18</v>
      </c>
      <c r="D5" s="22">
        <v>2860.12</v>
      </c>
      <c r="E5" s="22">
        <v>4032.02</v>
      </c>
      <c r="F5" s="22">
        <v>4032.02</v>
      </c>
      <c r="G5" s="22">
        <v>4032.02</v>
      </c>
      <c r="H5" s="22">
        <v>4032.02</v>
      </c>
      <c r="I5" s="22">
        <v>4818.6899999999996</v>
      </c>
      <c r="J5" s="22">
        <v>5128.16</v>
      </c>
      <c r="K5" s="22">
        <v>3784.73</v>
      </c>
      <c r="L5" s="22">
        <v>2625.74</v>
      </c>
      <c r="M5" s="22">
        <v>4060.1</v>
      </c>
      <c r="N5" s="22">
        <v>4200.46</v>
      </c>
      <c r="O5" s="22">
        <v>4851.17</v>
      </c>
      <c r="P5" s="22">
        <v>5482.69</v>
      </c>
      <c r="Q5" s="22">
        <v>5217.9399999999996</v>
      </c>
      <c r="R5" s="22">
        <v>4961.42</v>
      </c>
      <c r="S5" s="22">
        <v>4448.3900000000003</v>
      </c>
      <c r="T5" s="22">
        <v>5024.83</v>
      </c>
      <c r="U5" s="22">
        <v>5942.09</v>
      </c>
      <c r="V5" s="22">
        <v>5402.74</v>
      </c>
      <c r="W5" s="22">
        <v>5102.51</v>
      </c>
      <c r="X5" s="22">
        <v>4351.2299999999996</v>
      </c>
      <c r="Y5" s="22">
        <v>4032.02</v>
      </c>
    </row>
    <row r="6" spans="1:25" x14ac:dyDescent="0.25">
      <c r="A6" s="77">
        <v>44535</v>
      </c>
      <c r="B6" s="22">
        <v>3986.08</v>
      </c>
      <c r="C6" s="22">
        <v>3986.08</v>
      </c>
      <c r="D6" s="22">
        <v>3986.08</v>
      </c>
      <c r="E6" s="22">
        <v>3986.08</v>
      </c>
      <c r="F6" s="22">
        <v>3986.08</v>
      </c>
      <c r="G6" s="22">
        <v>3986.08</v>
      </c>
      <c r="H6" s="22">
        <v>3986.08</v>
      </c>
      <c r="I6" s="22">
        <v>4326.93</v>
      </c>
      <c r="J6" s="22">
        <v>4549.92</v>
      </c>
      <c r="K6" s="22">
        <v>4761.18</v>
      </c>
      <c r="L6" s="22">
        <v>4293.72</v>
      </c>
      <c r="M6" s="22">
        <v>4089.17</v>
      </c>
      <c r="N6" s="22">
        <v>4089.17</v>
      </c>
      <c r="O6" s="22">
        <v>4089.17</v>
      </c>
      <c r="P6" s="22">
        <v>4849.7</v>
      </c>
      <c r="Q6" s="22">
        <v>5728.29</v>
      </c>
      <c r="R6" s="22">
        <v>8814.1</v>
      </c>
      <c r="S6" s="22">
        <v>7422.86</v>
      </c>
      <c r="T6" s="22">
        <v>5869.52</v>
      </c>
      <c r="U6" s="22">
        <v>5576.99</v>
      </c>
      <c r="V6" s="22">
        <v>4978.12</v>
      </c>
      <c r="W6" s="22">
        <v>4412.1400000000003</v>
      </c>
      <c r="X6" s="22">
        <v>4412.1400000000003</v>
      </c>
      <c r="Y6" s="22">
        <v>4412.1400000000003</v>
      </c>
    </row>
    <row r="7" spans="1:25" x14ac:dyDescent="0.25">
      <c r="A7" s="77">
        <v>44536</v>
      </c>
      <c r="B7" s="22">
        <v>4421.5200000000004</v>
      </c>
      <c r="C7" s="22">
        <v>4096.72</v>
      </c>
      <c r="D7" s="22">
        <v>3968.31</v>
      </c>
      <c r="E7" s="22">
        <v>4143.37</v>
      </c>
      <c r="F7" s="22">
        <v>4954.51</v>
      </c>
      <c r="G7" s="22">
        <v>4421.5200000000004</v>
      </c>
      <c r="H7" s="22">
        <v>4837.07</v>
      </c>
      <c r="I7" s="22">
        <v>5002.54</v>
      </c>
      <c r="J7" s="22">
        <v>5176.22</v>
      </c>
      <c r="K7" s="22">
        <v>7725.98</v>
      </c>
      <c r="L7" s="22">
        <v>9289.94</v>
      </c>
      <c r="M7" s="22">
        <v>9289.94</v>
      </c>
      <c r="N7" s="22">
        <v>9289.94</v>
      </c>
      <c r="O7" s="22">
        <v>6277.52</v>
      </c>
      <c r="P7" s="22">
        <v>5863.7</v>
      </c>
      <c r="Q7" s="22">
        <v>5996.03</v>
      </c>
      <c r="R7" s="22">
        <v>5975.11</v>
      </c>
      <c r="S7" s="22">
        <v>5588.31</v>
      </c>
      <c r="T7" s="22">
        <v>5703.48</v>
      </c>
      <c r="U7" s="22">
        <v>5879.65</v>
      </c>
      <c r="V7" s="22">
        <v>5879.65</v>
      </c>
      <c r="W7" s="22">
        <v>5657.6</v>
      </c>
      <c r="X7" s="22">
        <v>5152.72</v>
      </c>
      <c r="Y7" s="22">
        <v>4274.8</v>
      </c>
    </row>
    <row r="8" spans="1:25" x14ac:dyDescent="0.25">
      <c r="A8" s="77">
        <v>44537</v>
      </c>
      <c r="B8" s="22">
        <v>4331.8500000000004</v>
      </c>
      <c r="C8" s="22">
        <v>4377.49</v>
      </c>
      <c r="D8" s="22">
        <v>4092.24</v>
      </c>
      <c r="E8" s="22">
        <v>4092.24</v>
      </c>
      <c r="F8" s="22">
        <v>4092.24</v>
      </c>
      <c r="G8" s="22">
        <v>4623.46</v>
      </c>
      <c r="H8" s="22">
        <v>5506.62</v>
      </c>
      <c r="I8" s="22">
        <v>5586.13</v>
      </c>
      <c r="J8" s="22">
        <v>5699.9</v>
      </c>
      <c r="K8" s="22">
        <v>5548.25</v>
      </c>
      <c r="L8" s="22">
        <v>5309.4</v>
      </c>
      <c r="M8" s="22">
        <v>5586.13</v>
      </c>
      <c r="N8" s="22">
        <v>5202.91</v>
      </c>
      <c r="O8" s="22">
        <v>5499.71</v>
      </c>
      <c r="P8" s="22">
        <v>6023.14</v>
      </c>
      <c r="Q8" s="22">
        <v>6023.14</v>
      </c>
      <c r="R8" s="22">
        <v>6023.14</v>
      </c>
      <c r="S8" s="22">
        <v>6032.57</v>
      </c>
      <c r="T8" s="22">
        <v>6170.83</v>
      </c>
      <c r="U8" s="22">
        <v>8623.94</v>
      </c>
      <c r="V8" s="22">
        <v>9289.94</v>
      </c>
      <c r="W8" s="22">
        <v>7838.66</v>
      </c>
      <c r="X8" s="22">
        <v>5981.81</v>
      </c>
      <c r="Y8" s="22">
        <v>5946.03</v>
      </c>
    </row>
    <row r="9" spans="1:25" x14ac:dyDescent="0.25">
      <c r="A9" s="77">
        <v>44538</v>
      </c>
      <c r="B9" s="22">
        <v>5907.36</v>
      </c>
      <c r="C9" s="22">
        <v>5884.57</v>
      </c>
      <c r="D9" s="22">
        <v>5809.6</v>
      </c>
      <c r="E9" s="22">
        <v>5690.4</v>
      </c>
      <c r="F9" s="22">
        <v>5960.5</v>
      </c>
      <c r="G9" s="22">
        <v>6033.06</v>
      </c>
      <c r="H9" s="22">
        <v>5992.3</v>
      </c>
      <c r="I9" s="22">
        <v>6012.68</v>
      </c>
      <c r="J9" s="22">
        <v>6033.06</v>
      </c>
      <c r="K9" s="22">
        <v>5947.13</v>
      </c>
      <c r="L9" s="22">
        <v>5938.57</v>
      </c>
      <c r="M9" s="22">
        <v>6033.06</v>
      </c>
      <c r="N9" s="22">
        <v>5998.62</v>
      </c>
      <c r="O9" s="22">
        <v>6502.08</v>
      </c>
      <c r="P9" s="22">
        <v>6715.46</v>
      </c>
      <c r="Q9" s="22">
        <v>6715.46</v>
      </c>
      <c r="R9" s="22">
        <v>8560.51</v>
      </c>
      <c r="S9" s="22">
        <v>7749.02</v>
      </c>
      <c r="T9" s="22">
        <v>6488.26</v>
      </c>
      <c r="U9" s="22">
        <v>6488.26</v>
      </c>
      <c r="V9" s="22">
        <v>6463.7</v>
      </c>
      <c r="W9" s="22">
        <v>6424.19</v>
      </c>
      <c r="X9" s="22">
        <v>6424.19</v>
      </c>
      <c r="Y9" s="22">
        <v>6124.33</v>
      </c>
    </row>
    <row r="10" spans="1:25" x14ac:dyDescent="0.25">
      <c r="A10" s="77">
        <v>44539</v>
      </c>
      <c r="B10" s="22">
        <v>6056.23</v>
      </c>
      <c r="C10" s="22">
        <v>6056.23</v>
      </c>
      <c r="D10" s="22">
        <v>6056.23</v>
      </c>
      <c r="E10" s="22">
        <v>6056.23</v>
      </c>
      <c r="F10" s="22">
        <v>6056.23</v>
      </c>
      <c r="G10" s="22">
        <v>6056.23</v>
      </c>
      <c r="H10" s="22">
        <v>6053.92</v>
      </c>
      <c r="I10" s="22">
        <v>5986.77</v>
      </c>
      <c r="J10" s="22">
        <v>6043.5</v>
      </c>
      <c r="K10" s="22">
        <v>6056.23</v>
      </c>
      <c r="L10" s="22">
        <v>6056.23</v>
      </c>
      <c r="M10" s="22">
        <v>6056.23</v>
      </c>
      <c r="N10" s="22">
        <v>5950.93</v>
      </c>
      <c r="O10" s="22">
        <v>5923.62</v>
      </c>
      <c r="P10" s="22">
        <v>6053.85</v>
      </c>
      <c r="Q10" s="22">
        <v>6136.88</v>
      </c>
      <c r="R10" s="22">
        <v>6136.88</v>
      </c>
      <c r="S10" s="22">
        <v>6320.78</v>
      </c>
      <c r="T10" s="22">
        <v>7792.75</v>
      </c>
      <c r="U10" s="22">
        <v>9013.85</v>
      </c>
      <c r="V10" s="22">
        <v>6136.88</v>
      </c>
      <c r="W10" s="22">
        <v>6087.15</v>
      </c>
      <c r="X10" s="22">
        <v>6056.23</v>
      </c>
      <c r="Y10" s="22">
        <v>6041.01</v>
      </c>
    </row>
    <row r="11" spans="1:25" x14ac:dyDescent="0.25">
      <c r="A11" s="77">
        <v>44540</v>
      </c>
      <c r="B11" s="22">
        <v>5967.75</v>
      </c>
      <c r="C11" s="22">
        <v>5967.75</v>
      </c>
      <c r="D11" s="22">
        <v>5967.75</v>
      </c>
      <c r="E11" s="22">
        <v>5967.75</v>
      </c>
      <c r="F11" s="22">
        <v>6024.03</v>
      </c>
      <c r="G11" s="22">
        <v>8935.52</v>
      </c>
      <c r="H11" s="22">
        <v>9289.2199999999993</v>
      </c>
      <c r="I11" s="22">
        <v>9289.2199999999993</v>
      </c>
      <c r="J11" s="22">
        <v>6589.73</v>
      </c>
      <c r="K11" s="22">
        <v>6053.44</v>
      </c>
      <c r="L11" s="22">
        <v>5985.89</v>
      </c>
      <c r="M11" s="22">
        <v>5952.11</v>
      </c>
      <c r="N11" s="22">
        <v>5865.47</v>
      </c>
      <c r="O11" s="22">
        <v>5859.28</v>
      </c>
      <c r="P11" s="22">
        <v>5972.92</v>
      </c>
      <c r="Q11" s="22">
        <v>6053.44</v>
      </c>
      <c r="R11" s="22">
        <v>6053.44</v>
      </c>
      <c r="S11" s="22">
        <v>6053.44</v>
      </c>
      <c r="T11" s="22">
        <v>6053.44</v>
      </c>
      <c r="U11" s="22">
        <v>6044.09</v>
      </c>
      <c r="V11" s="22">
        <v>5952.11</v>
      </c>
      <c r="W11" s="22">
        <v>5952.11</v>
      </c>
      <c r="X11" s="22">
        <v>5952.11</v>
      </c>
      <c r="Y11" s="22">
        <v>5832.07</v>
      </c>
    </row>
    <row r="12" spans="1:25" x14ac:dyDescent="0.25">
      <c r="A12" s="77">
        <v>44541</v>
      </c>
      <c r="B12" s="22">
        <v>5910.51</v>
      </c>
      <c r="C12" s="22">
        <v>5915.77</v>
      </c>
      <c r="D12" s="22">
        <v>5915.77</v>
      </c>
      <c r="E12" s="22">
        <v>6003.45</v>
      </c>
      <c r="F12" s="22">
        <v>6055.05</v>
      </c>
      <c r="G12" s="22">
        <v>6055.05</v>
      </c>
      <c r="H12" s="22">
        <v>6055.05</v>
      </c>
      <c r="I12" s="22">
        <v>7726.04</v>
      </c>
      <c r="J12" s="22">
        <v>9289.2199999999993</v>
      </c>
      <c r="K12" s="22">
        <v>8784.4599999999991</v>
      </c>
      <c r="L12" s="22">
        <v>6035.51</v>
      </c>
      <c r="M12" s="22">
        <v>6036.99</v>
      </c>
      <c r="N12" s="22">
        <v>6045.63</v>
      </c>
      <c r="O12" s="22">
        <v>6381.07</v>
      </c>
      <c r="P12" s="22">
        <v>6584.1</v>
      </c>
      <c r="Q12" s="22">
        <v>6162.23</v>
      </c>
      <c r="R12" s="22">
        <v>6105.78</v>
      </c>
      <c r="S12" s="22">
        <v>6137.32</v>
      </c>
      <c r="T12" s="22">
        <v>7983.37</v>
      </c>
      <c r="U12" s="22">
        <v>9289.2199999999993</v>
      </c>
      <c r="V12" s="22">
        <v>9289.2199999999993</v>
      </c>
      <c r="W12" s="22">
        <v>7887.74</v>
      </c>
      <c r="X12" s="22">
        <v>6055.05</v>
      </c>
      <c r="Y12" s="22">
        <v>5889.94</v>
      </c>
    </row>
    <row r="13" spans="1:25" x14ac:dyDescent="0.25">
      <c r="A13" s="77">
        <v>44542</v>
      </c>
      <c r="B13" s="22">
        <v>5616.67</v>
      </c>
      <c r="C13" s="22">
        <v>5616.67</v>
      </c>
      <c r="D13" s="22">
        <v>5616.67</v>
      </c>
      <c r="E13" s="22">
        <v>5622.35</v>
      </c>
      <c r="F13" s="22">
        <v>5972.73</v>
      </c>
      <c r="G13" s="22">
        <v>5994.31</v>
      </c>
      <c r="H13" s="22">
        <v>6085.15</v>
      </c>
      <c r="I13" s="22">
        <v>6104.6</v>
      </c>
      <c r="J13" s="22">
        <v>8759.3799999999992</v>
      </c>
      <c r="K13" s="22">
        <v>9289.2199999999993</v>
      </c>
      <c r="L13" s="22">
        <v>7300.8</v>
      </c>
      <c r="M13" s="22">
        <v>9289.2199999999993</v>
      </c>
      <c r="N13" s="22">
        <v>6682.29</v>
      </c>
      <c r="O13" s="22">
        <v>6117.58</v>
      </c>
      <c r="P13" s="22">
        <v>6228.16</v>
      </c>
      <c r="Q13" s="22">
        <v>6835.55</v>
      </c>
      <c r="R13" s="22">
        <v>6684.38</v>
      </c>
      <c r="S13" s="22">
        <v>6155.75</v>
      </c>
      <c r="T13" s="22">
        <v>6101.18</v>
      </c>
      <c r="U13" s="22">
        <v>6267.56</v>
      </c>
      <c r="V13" s="22">
        <v>5994.31</v>
      </c>
      <c r="W13" s="22">
        <v>5994.31</v>
      </c>
      <c r="X13" s="22">
        <v>5969.9</v>
      </c>
      <c r="Y13" s="22">
        <v>5688.18</v>
      </c>
    </row>
    <row r="14" spans="1:25" x14ac:dyDescent="0.25">
      <c r="A14" s="77">
        <v>44543</v>
      </c>
      <c r="B14" s="22">
        <v>5602.9</v>
      </c>
      <c r="C14" s="22">
        <v>5602.9</v>
      </c>
      <c r="D14" s="22">
        <v>5602.9</v>
      </c>
      <c r="E14" s="22">
        <v>5602.9</v>
      </c>
      <c r="F14" s="22">
        <v>5982.62</v>
      </c>
      <c r="G14" s="22">
        <v>5992.83</v>
      </c>
      <c r="H14" s="22">
        <v>5992.83</v>
      </c>
      <c r="I14" s="22">
        <v>6481.98</v>
      </c>
      <c r="J14" s="22">
        <v>6236.06</v>
      </c>
      <c r="K14" s="22">
        <v>6050.8</v>
      </c>
      <c r="L14" s="22">
        <v>5992.83</v>
      </c>
      <c r="M14" s="22">
        <v>6048.51</v>
      </c>
      <c r="N14" s="22">
        <v>6099.97</v>
      </c>
      <c r="O14" s="22">
        <v>7740.9</v>
      </c>
      <c r="P14" s="22">
        <v>9289.2199999999993</v>
      </c>
      <c r="Q14" s="22">
        <v>9289.2199999999993</v>
      </c>
      <c r="R14" s="22">
        <v>9289.2199999999993</v>
      </c>
      <c r="S14" s="22">
        <v>7773.92</v>
      </c>
      <c r="T14" s="22">
        <v>6096.8</v>
      </c>
      <c r="U14" s="22">
        <v>6103.78</v>
      </c>
      <c r="V14" s="22">
        <v>6091.73</v>
      </c>
      <c r="W14" s="22">
        <v>6053.81</v>
      </c>
      <c r="X14" s="22">
        <v>6051.15</v>
      </c>
      <c r="Y14" s="22">
        <v>5851</v>
      </c>
    </row>
    <row r="15" spans="1:25" x14ac:dyDescent="0.25">
      <c r="A15" s="77">
        <v>44544</v>
      </c>
      <c r="B15" s="22">
        <v>5799.86</v>
      </c>
      <c r="C15" s="22">
        <v>5754.45</v>
      </c>
      <c r="D15" s="22">
        <v>5695.05</v>
      </c>
      <c r="E15" s="22">
        <v>5695.05</v>
      </c>
      <c r="F15" s="22">
        <v>5969.8</v>
      </c>
      <c r="G15" s="22">
        <v>6085.06</v>
      </c>
      <c r="H15" s="22">
        <v>6085.06</v>
      </c>
      <c r="I15" s="22">
        <v>6165.06</v>
      </c>
      <c r="J15" s="22">
        <v>8633.31</v>
      </c>
      <c r="K15" s="22">
        <v>9289.2199999999993</v>
      </c>
      <c r="L15" s="22">
        <v>8544.51</v>
      </c>
      <c r="M15" s="22">
        <v>6085.06</v>
      </c>
      <c r="N15" s="22">
        <v>5504.09</v>
      </c>
      <c r="O15" s="22">
        <v>6122.32</v>
      </c>
      <c r="P15" s="22">
        <v>6556.49</v>
      </c>
      <c r="Q15" s="22">
        <v>7022.49</v>
      </c>
      <c r="R15" s="22">
        <v>9289.2199999999993</v>
      </c>
      <c r="S15" s="22">
        <v>6859.11</v>
      </c>
      <c r="T15" s="22">
        <v>6288.01</v>
      </c>
      <c r="U15" s="22">
        <v>6503.52</v>
      </c>
      <c r="V15" s="22">
        <v>6503.52</v>
      </c>
      <c r="W15" s="22">
        <v>6503.52</v>
      </c>
      <c r="X15" s="22">
        <v>6333.45</v>
      </c>
      <c r="Y15" s="22">
        <v>6074.62</v>
      </c>
    </row>
    <row r="16" spans="1:25" x14ac:dyDescent="0.25">
      <c r="A16" s="77">
        <v>44545</v>
      </c>
      <c r="B16" s="22">
        <v>6090.54</v>
      </c>
      <c r="C16" s="22">
        <v>6090.54</v>
      </c>
      <c r="D16" s="22">
        <v>6090.54</v>
      </c>
      <c r="E16" s="22">
        <v>6090.54</v>
      </c>
      <c r="F16" s="22">
        <v>6106.45</v>
      </c>
      <c r="G16" s="22">
        <v>6106.45</v>
      </c>
      <c r="H16" s="22">
        <v>6115.1</v>
      </c>
      <c r="I16" s="22">
        <v>6324.23</v>
      </c>
      <c r="J16" s="22">
        <v>8650.6299999999992</v>
      </c>
      <c r="K16" s="22">
        <v>6411.05</v>
      </c>
      <c r="L16" s="22">
        <v>6369.9</v>
      </c>
      <c r="M16" s="22">
        <v>6580</v>
      </c>
      <c r="N16" s="22">
        <v>6191.75</v>
      </c>
      <c r="O16" s="22">
        <v>9264.01</v>
      </c>
      <c r="P16" s="22">
        <v>9289.2199999999993</v>
      </c>
      <c r="Q16" s="22">
        <v>9289.2199999999993</v>
      </c>
      <c r="R16" s="22">
        <v>9289.2199999999993</v>
      </c>
      <c r="S16" s="22">
        <v>9289.2199999999993</v>
      </c>
      <c r="T16" s="22">
        <v>9289.2199999999993</v>
      </c>
      <c r="U16" s="22">
        <v>9289.2199999999993</v>
      </c>
      <c r="V16" s="22">
        <v>7826.98</v>
      </c>
      <c r="W16" s="22">
        <v>7776.56</v>
      </c>
      <c r="X16" s="22">
        <v>7609.55</v>
      </c>
      <c r="Y16" s="22">
        <v>6090.54</v>
      </c>
    </row>
    <row r="17" spans="1:25" x14ac:dyDescent="0.25">
      <c r="A17" s="77">
        <v>44546</v>
      </c>
      <c r="B17" s="22">
        <v>7726.06</v>
      </c>
      <c r="C17" s="22">
        <v>6977.66</v>
      </c>
      <c r="D17" s="22">
        <v>6604.2</v>
      </c>
      <c r="E17" s="22">
        <v>6604.2</v>
      </c>
      <c r="F17" s="22">
        <v>6604.2</v>
      </c>
      <c r="G17" s="22">
        <v>6604.2</v>
      </c>
      <c r="H17" s="22">
        <v>6604.2</v>
      </c>
      <c r="I17" s="22">
        <v>6288.49</v>
      </c>
      <c r="J17" s="22">
        <v>6259.79</v>
      </c>
      <c r="K17" s="22">
        <v>6254.7</v>
      </c>
      <c r="L17" s="22">
        <v>6242.83</v>
      </c>
      <c r="M17" s="22">
        <v>6242.83</v>
      </c>
      <c r="N17" s="22">
        <v>6242.83</v>
      </c>
      <c r="O17" s="22">
        <v>6244.53</v>
      </c>
      <c r="P17" s="22">
        <v>6259.79</v>
      </c>
      <c r="Q17" s="22">
        <v>6259.79</v>
      </c>
      <c r="R17" s="22">
        <v>6778.52</v>
      </c>
      <c r="S17" s="22">
        <v>6974.88</v>
      </c>
      <c r="T17" s="22">
        <v>6974.88</v>
      </c>
      <c r="U17" s="22">
        <v>6974.88</v>
      </c>
      <c r="V17" s="22">
        <v>6974.88</v>
      </c>
      <c r="W17" s="22">
        <v>6974.88</v>
      </c>
      <c r="X17" s="22">
        <v>6968.7</v>
      </c>
      <c r="Y17" s="22">
        <v>6277.01</v>
      </c>
    </row>
    <row r="18" spans="1:25" x14ac:dyDescent="0.25">
      <c r="A18" s="77">
        <v>44547</v>
      </c>
      <c r="B18" s="22">
        <v>6500.09</v>
      </c>
      <c r="C18" s="22">
        <v>6500.09</v>
      </c>
      <c r="D18" s="22">
        <v>6253.82</v>
      </c>
      <c r="E18" s="22">
        <v>6204.12</v>
      </c>
      <c r="F18" s="22">
        <v>6204.12</v>
      </c>
      <c r="G18" s="22">
        <v>6204.12</v>
      </c>
      <c r="H18" s="22">
        <v>6074.21</v>
      </c>
      <c r="I18" s="22">
        <v>5600.42</v>
      </c>
      <c r="J18" s="22">
        <v>4676.0200000000004</v>
      </c>
      <c r="K18" s="22">
        <v>4676.0200000000004</v>
      </c>
      <c r="L18" s="22">
        <v>4676.0200000000004</v>
      </c>
      <c r="M18" s="22">
        <v>4676.0200000000004</v>
      </c>
      <c r="N18" s="22">
        <v>4676.0200000000004</v>
      </c>
      <c r="O18" s="22">
        <v>4996.04</v>
      </c>
      <c r="P18" s="22">
        <v>5939.98</v>
      </c>
      <c r="Q18" s="22">
        <v>5927.2</v>
      </c>
      <c r="R18" s="22">
        <v>5156.05</v>
      </c>
      <c r="S18" s="22">
        <v>6274.05</v>
      </c>
      <c r="T18" s="22">
        <v>6607.34</v>
      </c>
      <c r="U18" s="22">
        <v>6580.27</v>
      </c>
      <c r="V18" s="22">
        <v>6500.09</v>
      </c>
      <c r="W18" s="22">
        <v>6500.09</v>
      </c>
      <c r="X18" s="22">
        <v>6591.55</v>
      </c>
      <c r="Y18" s="22">
        <v>6295.31</v>
      </c>
    </row>
    <row r="19" spans="1:25" x14ac:dyDescent="0.25">
      <c r="A19" s="77">
        <v>44548</v>
      </c>
      <c r="B19" s="22">
        <v>6458.13</v>
      </c>
      <c r="C19" s="22">
        <v>6289.08</v>
      </c>
      <c r="D19" s="22">
        <v>6269.16</v>
      </c>
      <c r="E19" s="22">
        <v>6269.16</v>
      </c>
      <c r="F19" s="22">
        <v>6269.16</v>
      </c>
      <c r="G19" s="22">
        <v>6269.16</v>
      </c>
      <c r="H19" s="22">
        <v>6472.74</v>
      </c>
      <c r="I19" s="22">
        <v>6451.54</v>
      </c>
      <c r="J19" s="22">
        <v>6269.16</v>
      </c>
      <c r="K19" s="22">
        <v>6402.92</v>
      </c>
      <c r="L19" s="22">
        <v>6402.92</v>
      </c>
      <c r="M19" s="22">
        <v>6476.73</v>
      </c>
      <c r="N19" s="22">
        <v>7480.2</v>
      </c>
      <c r="O19" s="22">
        <v>9289.35</v>
      </c>
      <c r="P19" s="22">
        <v>9289.35</v>
      </c>
      <c r="Q19" s="22">
        <v>9289.35</v>
      </c>
      <c r="R19" s="22">
        <v>9289.35</v>
      </c>
      <c r="S19" s="22">
        <v>9289.35</v>
      </c>
      <c r="T19" s="22">
        <v>9289.35</v>
      </c>
      <c r="U19" s="22">
        <v>6795.28</v>
      </c>
      <c r="V19" s="22">
        <v>6545.92</v>
      </c>
      <c r="W19" s="22">
        <v>6545.92</v>
      </c>
      <c r="X19" s="22">
        <v>6552.9</v>
      </c>
      <c r="Y19" s="22">
        <v>6282.23</v>
      </c>
    </row>
    <row r="20" spans="1:25" x14ac:dyDescent="0.25">
      <c r="A20" s="77">
        <v>44549</v>
      </c>
      <c r="B20" s="22">
        <v>8480.51</v>
      </c>
      <c r="C20" s="22">
        <v>6653.7</v>
      </c>
      <c r="D20" s="22">
        <v>6269.8</v>
      </c>
      <c r="E20" s="22">
        <v>6269.8</v>
      </c>
      <c r="F20" s="22">
        <v>6253.27</v>
      </c>
      <c r="G20" s="22">
        <v>6249.56</v>
      </c>
      <c r="H20" s="22">
        <v>6269.8</v>
      </c>
      <c r="I20" s="22">
        <v>6269.8</v>
      </c>
      <c r="J20" s="22">
        <v>6269.8</v>
      </c>
      <c r="K20" s="22">
        <v>6329</v>
      </c>
      <c r="L20" s="22">
        <v>6592.69</v>
      </c>
      <c r="M20" s="22">
        <v>6592.69</v>
      </c>
      <c r="N20" s="22">
        <v>6702.87</v>
      </c>
      <c r="O20" s="22">
        <v>9289.35</v>
      </c>
      <c r="P20" s="22">
        <v>9289.35</v>
      </c>
      <c r="Q20" s="22">
        <v>9289.35</v>
      </c>
      <c r="R20" s="22">
        <v>9289.35</v>
      </c>
      <c r="S20" s="22">
        <v>9289.35</v>
      </c>
      <c r="T20" s="22">
        <v>9289.35</v>
      </c>
      <c r="U20" s="22">
        <v>8695.01</v>
      </c>
      <c r="V20" s="22">
        <v>6565.9</v>
      </c>
      <c r="W20" s="22">
        <v>6565.9</v>
      </c>
      <c r="X20" s="22">
        <v>6402.82</v>
      </c>
      <c r="Y20" s="22">
        <v>6253.61</v>
      </c>
    </row>
    <row r="21" spans="1:25" x14ac:dyDescent="0.25">
      <c r="A21" s="77">
        <v>44550</v>
      </c>
      <c r="B21" s="22">
        <v>6536.07</v>
      </c>
      <c r="C21" s="22">
        <v>6556.12</v>
      </c>
      <c r="D21" s="22">
        <v>6473.28</v>
      </c>
      <c r="E21" s="22">
        <v>6263.73</v>
      </c>
      <c r="F21" s="22">
        <v>6263.73</v>
      </c>
      <c r="G21" s="22">
        <v>6263.73</v>
      </c>
      <c r="H21" s="22">
        <v>6263.73</v>
      </c>
      <c r="I21" s="22">
        <v>6263.73</v>
      </c>
      <c r="J21" s="22">
        <v>6263.73</v>
      </c>
      <c r="K21" s="22">
        <v>6150.42</v>
      </c>
      <c r="L21" s="22">
        <v>5988.88</v>
      </c>
      <c r="M21" s="22">
        <v>6089.04</v>
      </c>
      <c r="N21" s="22">
        <v>6230.03</v>
      </c>
      <c r="O21" s="22">
        <v>6260.36</v>
      </c>
      <c r="P21" s="22">
        <v>6263.73</v>
      </c>
      <c r="Q21" s="22">
        <v>7884.13</v>
      </c>
      <c r="R21" s="22">
        <v>9289.35</v>
      </c>
      <c r="S21" s="22">
        <v>7749.82</v>
      </c>
      <c r="T21" s="22">
        <v>7000.73</v>
      </c>
      <c r="U21" s="22">
        <v>6411.13</v>
      </c>
      <c r="V21" s="22">
        <v>6262.61</v>
      </c>
      <c r="W21" s="22">
        <v>6218.28</v>
      </c>
      <c r="X21" s="22">
        <v>5877.22</v>
      </c>
      <c r="Y21" s="22">
        <v>5731.21</v>
      </c>
    </row>
    <row r="22" spans="1:25" x14ac:dyDescent="0.25">
      <c r="A22" s="77">
        <v>44551</v>
      </c>
      <c r="B22" s="22">
        <v>5781.14</v>
      </c>
      <c r="C22" s="22">
        <v>6164.3</v>
      </c>
      <c r="D22" s="22">
        <v>6196.27</v>
      </c>
      <c r="E22" s="22">
        <v>6196.27</v>
      </c>
      <c r="F22" s="22">
        <v>6196.27</v>
      </c>
      <c r="G22" s="22">
        <v>6196.27</v>
      </c>
      <c r="H22" s="22">
        <v>6236.55</v>
      </c>
      <c r="I22" s="22">
        <v>6248.81</v>
      </c>
      <c r="J22" s="22">
        <v>6248.81</v>
      </c>
      <c r="K22" s="22">
        <v>6559.38</v>
      </c>
      <c r="L22" s="22">
        <v>6587.62</v>
      </c>
      <c r="M22" s="22">
        <v>5690.09</v>
      </c>
      <c r="N22" s="22">
        <v>5935.67</v>
      </c>
      <c r="O22" s="22">
        <v>6802.04</v>
      </c>
      <c r="P22" s="22">
        <v>7726.18</v>
      </c>
      <c r="Q22" s="22">
        <v>8293.4699999999993</v>
      </c>
      <c r="R22" s="22">
        <v>9289.35</v>
      </c>
      <c r="S22" s="22">
        <v>7224.82</v>
      </c>
      <c r="T22" s="22">
        <v>7437.92</v>
      </c>
      <c r="U22" s="22">
        <v>7831.96</v>
      </c>
      <c r="V22" s="22">
        <v>7749.01</v>
      </c>
      <c r="W22" s="22">
        <v>6587.62</v>
      </c>
      <c r="X22" s="22">
        <v>6337.4</v>
      </c>
      <c r="Y22" s="22">
        <v>6201.52</v>
      </c>
    </row>
    <row r="23" spans="1:25" x14ac:dyDescent="0.25">
      <c r="A23" s="77">
        <v>44552</v>
      </c>
      <c r="B23" s="22">
        <v>6235.51</v>
      </c>
      <c r="C23" s="22">
        <v>6184.83</v>
      </c>
      <c r="D23" s="22">
        <v>6024.61</v>
      </c>
      <c r="E23" s="22">
        <v>5974.66</v>
      </c>
      <c r="F23" s="22">
        <v>5722.31</v>
      </c>
      <c r="G23" s="22">
        <v>5722.31</v>
      </c>
      <c r="H23" s="22">
        <v>6033.08</v>
      </c>
      <c r="I23" s="22">
        <v>6164.79</v>
      </c>
      <c r="J23" s="22">
        <v>6231.98</v>
      </c>
      <c r="K23" s="22">
        <v>6235.51</v>
      </c>
      <c r="L23" s="22">
        <v>6145.63</v>
      </c>
      <c r="M23" s="22">
        <v>6033.93</v>
      </c>
      <c r="N23" s="22">
        <v>6029.83</v>
      </c>
      <c r="O23" s="22">
        <v>6070.87</v>
      </c>
      <c r="P23" s="22">
        <v>6368.43</v>
      </c>
      <c r="Q23" s="22">
        <v>6542.24</v>
      </c>
      <c r="R23" s="22">
        <v>6542.24</v>
      </c>
      <c r="S23" s="22">
        <v>6521.82</v>
      </c>
      <c r="T23" s="22">
        <v>7998.12</v>
      </c>
      <c r="U23" s="22">
        <v>7407.5</v>
      </c>
      <c r="V23" s="22">
        <v>6235.51</v>
      </c>
      <c r="W23" s="22">
        <v>5856.6</v>
      </c>
      <c r="X23" s="22">
        <v>5962.44</v>
      </c>
      <c r="Y23" s="22">
        <v>5661.01</v>
      </c>
    </row>
    <row r="24" spans="1:25" x14ac:dyDescent="0.25">
      <c r="A24" s="77">
        <v>44553</v>
      </c>
      <c r="B24" s="22">
        <v>6559</v>
      </c>
      <c r="C24" s="22">
        <v>6571.78</v>
      </c>
      <c r="D24" s="22">
        <v>6571.78</v>
      </c>
      <c r="E24" s="22">
        <v>6610.7</v>
      </c>
      <c r="F24" s="22">
        <v>7347.03</v>
      </c>
      <c r="G24" s="22">
        <v>7088.61</v>
      </c>
      <c r="H24" s="22">
        <v>6571.78</v>
      </c>
      <c r="I24" s="22">
        <v>5358.89</v>
      </c>
      <c r="J24" s="22">
        <v>4676.24</v>
      </c>
      <c r="K24" s="22">
        <v>5957.61</v>
      </c>
      <c r="L24" s="22">
        <v>5275.19</v>
      </c>
      <c r="M24" s="22">
        <v>5238.8100000000004</v>
      </c>
      <c r="N24" s="22">
        <v>6571.78</v>
      </c>
      <c r="O24" s="22">
        <v>6571.78</v>
      </c>
      <c r="P24" s="22">
        <v>6571.78</v>
      </c>
      <c r="Q24" s="22">
        <v>5847.39</v>
      </c>
      <c r="R24" s="22">
        <v>6425.01</v>
      </c>
      <c r="S24" s="22">
        <v>6970.73</v>
      </c>
      <c r="T24" s="22">
        <v>7337.45</v>
      </c>
      <c r="U24" s="22">
        <v>7340.65</v>
      </c>
      <c r="V24" s="22">
        <v>6608.4</v>
      </c>
      <c r="W24" s="22">
        <v>6260.36</v>
      </c>
      <c r="X24" s="22">
        <v>5846.36</v>
      </c>
      <c r="Y24" s="22">
        <v>5766.61</v>
      </c>
    </row>
    <row r="25" spans="1:25" x14ac:dyDescent="0.25">
      <c r="A25" s="77">
        <v>44554</v>
      </c>
      <c r="B25" s="22">
        <v>7356.21</v>
      </c>
      <c r="C25" s="22">
        <v>7356.21</v>
      </c>
      <c r="D25" s="22">
        <v>7356.21</v>
      </c>
      <c r="E25" s="22">
        <v>7356.21</v>
      </c>
      <c r="F25" s="22">
        <v>7356.21</v>
      </c>
      <c r="G25" s="22">
        <v>7205.44</v>
      </c>
      <c r="H25" s="22">
        <v>6588.26</v>
      </c>
      <c r="I25" s="22">
        <v>6571.03</v>
      </c>
      <c r="J25" s="22">
        <v>4949.79</v>
      </c>
      <c r="K25" s="22">
        <v>4650.75</v>
      </c>
      <c r="L25" s="22">
        <v>4606.75</v>
      </c>
      <c r="M25" s="22">
        <v>4606.46</v>
      </c>
      <c r="N25" s="22">
        <v>4606.46</v>
      </c>
      <c r="O25" s="22">
        <v>4613.71</v>
      </c>
      <c r="P25" s="22">
        <v>4648.76</v>
      </c>
      <c r="Q25" s="22">
        <v>4606.46</v>
      </c>
      <c r="R25" s="22">
        <v>4641.51</v>
      </c>
      <c r="S25" s="22">
        <v>5607.71</v>
      </c>
      <c r="T25" s="22">
        <v>6510.54</v>
      </c>
      <c r="U25" s="22">
        <v>6590.88</v>
      </c>
      <c r="V25" s="22">
        <v>6571.03</v>
      </c>
      <c r="W25" s="22">
        <v>6571.03</v>
      </c>
      <c r="X25" s="22">
        <v>6571.03</v>
      </c>
      <c r="Y25" s="22">
        <v>6286.13</v>
      </c>
    </row>
    <row r="26" spans="1:25" x14ac:dyDescent="0.25">
      <c r="A26" s="77">
        <v>44555</v>
      </c>
      <c r="B26" s="22">
        <v>6279.88</v>
      </c>
      <c r="C26" s="22">
        <v>6613.08</v>
      </c>
      <c r="D26" s="22">
        <v>6609.9</v>
      </c>
      <c r="E26" s="22">
        <v>6020.29</v>
      </c>
      <c r="F26" s="22">
        <v>5146.87</v>
      </c>
      <c r="G26" s="22">
        <v>6266.33</v>
      </c>
      <c r="H26" s="22">
        <v>6609.9</v>
      </c>
      <c r="I26" s="22">
        <v>6609.9</v>
      </c>
      <c r="J26" s="22">
        <v>6613.01</v>
      </c>
      <c r="K26" s="22">
        <v>6614.34</v>
      </c>
      <c r="L26" s="22">
        <v>7013.98</v>
      </c>
      <c r="M26" s="22">
        <v>6817.04</v>
      </c>
      <c r="N26" s="22">
        <v>6622.09</v>
      </c>
      <c r="O26" s="22">
        <v>7180.36</v>
      </c>
      <c r="P26" s="22">
        <v>8545.98</v>
      </c>
      <c r="Q26" s="22">
        <v>8422.2800000000007</v>
      </c>
      <c r="R26" s="22">
        <v>6951.06</v>
      </c>
      <c r="S26" s="22">
        <v>7048.95</v>
      </c>
      <c r="T26" s="22">
        <v>8367.08</v>
      </c>
      <c r="U26" s="22">
        <v>7663.6</v>
      </c>
      <c r="V26" s="22">
        <v>7048.95</v>
      </c>
      <c r="W26" s="22">
        <v>6875.11</v>
      </c>
      <c r="X26" s="22">
        <v>6610.12</v>
      </c>
      <c r="Y26" s="22">
        <v>6609.9</v>
      </c>
    </row>
    <row r="27" spans="1:25" x14ac:dyDescent="0.25">
      <c r="A27" s="77">
        <v>44556</v>
      </c>
      <c r="B27" s="22">
        <v>6929.72</v>
      </c>
      <c r="C27" s="22">
        <v>7278.82</v>
      </c>
      <c r="D27" s="22">
        <v>7044.37</v>
      </c>
      <c r="E27" s="22">
        <v>6623.8</v>
      </c>
      <c r="F27" s="22">
        <v>6623.8</v>
      </c>
      <c r="G27" s="22">
        <v>6623.8</v>
      </c>
      <c r="H27" s="22">
        <v>6623.8</v>
      </c>
      <c r="I27" s="22">
        <v>7166.26</v>
      </c>
      <c r="J27" s="22">
        <v>6973.38</v>
      </c>
      <c r="K27" s="22">
        <v>7347.08</v>
      </c>
      <c r="L27" s="22">
        <v>7975</v>
      </c>
      <c r="M27" s="22">
        <v>9291.92</v>
      </c>
      <c r="N27" s="22">
        <v>7437.5</v>
      </c>
      <c r="O27" s="22">
        <v>6992.02</v>
      </c>
      <c r="P27" s="22">
        <v>9229.5</v>
      </c>
      <c r="Q27" s="22">
        <v>9291.92</v>
      </c>
      <c r="R27" s="22">
        <v>9291.92</v>
      </c>
      <c r="S27" s="22">
        <v>9291.92</v>
      </c>
      <c r="T27" s="22">
        <v>9291.92</v>
      </c>
      <c r="U27" s="22">
        <v>9291.92</v>
      </c>
      <c r="V27" s="22">
        <v>9291.92</v>
      </c>
      <c r="W27" s="22">
        <v>9291.92</v>
      </c>
      <c r="X27" s="22">
        <v>9291.92</v>
      </c>
      <c r="Y27" s="22">
        <v>7464.75</v>
      </c>
    </row>
    <row r="28" spans="1:25" x14ac:dyDescent="0.25">
      <c r="A28" s="77">
        <v>44557</v>
      </c>
      <c r="B28" s="22">
        <v>8919.98</v>
      </c>
      <c r="C28" s="22">
        <v>9291.92</v>
      </c>
      <c r="D28" s="22">
        <v>9291.92</v>
      </c>
      <c r="E28" s="22">
        <v>9291.92</v>
      </c>
      <c r="F28" s="22">
        <v>9291.92</v>
      </c>
      <c r="G28" s="22">
        <v>9291.92</v>
      </c>
      <c r="H28" s="22">
        <v>9291.92</v>
      </c>
      <c r="I28" s="22">
        <v>9291.92</v>
      </c>
      <c r="J28" s="22">
        <v>9291.92</v>
      </c>
      <c r="K28" s="22">
        <v>9291.92</v>
      </c>
      <c r="L28" s="22">
        <v>9291.92</v>
      </c>
      <c r="M28" s="22">
        <v>9291.92</v>
      </c>
      <c r="N28" s="22">
        <v>9291.92</v>
      </c>
      <c r="O28" s="22">
        <v>9291.92</v>
      </c>
      <c r="P28" s="22">
        <v>9291.92</v>
      </c>
      <c r="Q28" s="22">
        <v>9291.92</v>
      </c>
      <c r="R28" s="22">
        <v>9291.92</v>
      </c>
      <c r="S28" s="22">
        <v>9291.92</v>
      </c>
      <c r="T28" s="22">
        <v>9291.92</v>
      </c>
      <c r="U28" s="22">
        <v>9291.92</v>
      </c>
      <c r="V28" s="22">
        <v>9291.92</v>
      </c>
      <c r="W28" s="22">
        <v>9291.92</v>
      </c>
      <c r="X28" s="22">
        <v>9050.1299999999992</v>
      </c>
      <c r="Y28" s="22">
        <v>7680</v>
      </c>
    </row>
    <row r="29" spans="1:25" x14ac:dyDescent="0.25">
      <c r="A29" s="77">
        <v>44558</v>
      </c>
      <c r="B29" s="22">
        <v>7488.92</v>
      </c>
      <c r="C29" s="22">
        <v>7488.92</v>
      </c>
      <c r="D29" s="22">
        <v>7488.92</v>
      </c>
      <c r="E29" s="22">
        <v>7166</v>
      </c>
      <c r="F29" s="22">
        <v>7191.97</v>
      </c>
      <c r="G29" s="22">
        <v>6613.13</v>
      </c>
      <c r="H29" s="22">
        <v>6613.13</v>
      </c>
      <c r="I29" s="22">
        <v>6613.13</v>
      </c>
      <c r="J29" s="22">
        <v>7215.58</v>
      </c>
      <c r="K29" s="22">
        <v>8727.26</v>
      </c>
      <c r="L29" s="22">
        <v>7751.94</v>
      </c>
      <c r="M29" s="22">
        <v>7751.94</v>
      </c>
      <c r="N29" s="22">
        <v>7751.94</v>
      </c>
      <c r="O29" s="22">
        <v>7982.94</v>
      </c>
      <c r="P29" s="22">
        <v>9291.92</v>
      </c>
      <c r="Q29" s="22">
        <v>9291.92</v>
      </c>
      <c r="R29" s="22">
        <v>9291.92</v>
      </c>
      <c r="S29" s="22">
        <v>9291.92</v>
      </c>
      <c r="T29" s="22">
        <v>9291.92</v>
      </c>
      <c r="U29" s="22">
        <v>9291.92</v>
      </c>
      <c r="V29" s="22">
        <v>9291.92</v>
      </c>
      <c r="W29" s="22">
        <v>9291.92</v>
      </c>
      <c r="X29" s="22">
        <v>9291.92</v>
      </c>
      <c r="Y29" s="22">
        <v>8573.26</v>
      </c>
    </row>
    <row r="30" spans="1:25" x14ac:dyDescent="0.25">
      <c r="A30" s="77">
        <v>44559</v>
      </c>
      <c r="B30" s="22">
        <v>8507.2099999999991</v>
      </c>
      <c r="C30" s="22">
        <v>9291.92</v>
      </c>
      <c r="D30" s="22">
        <v>9291.92</v>
      </c>
      <c r="E30" s="22">
        <v>9291.92</v>
      </c>
      <c r="F30" s="22">
        <v>8873.41</v>
      </c>
      <c r="G30" s="22">
        <v>7623.53</v>
      </c>
      <c r="H30" s="22">
        <v>6631.12</v>
      </c>
      <c r="I30" s="22">
        <v>7460.37</v>
      </c>
      <c r="J30" s="22">
        <v>9174.19</v>
      </c>
      <c r="K30" s="22">
        <v>9291.92</v>
      </c>
      <c r="L30" s="22">
        <v>9291.92</v>
      </c>
      <c r="M30" s="22">
        <v>9291.92</v>
      </c>
      <c r="N30" s="22">
        <v>7641.75</v>
      </c>
      <c r="O30" s="22">
        <v>7166.82</v>
      </c>
      <c r="P30" s="22">
        <v>9291.92</v>
      </c>
      <c r="Q30" s="22">
        <v>9291.92</v>
      </c>
      <c r="R30" s="22">
        <v>9291.92</v>
      </c>
      <c r="S30" s="22">
        <v>9291.92</v>
      </c>
      <c r="T30" s="22">
        <v>9291.92</v>
      </c>
      <c r="U30" s="22">
        <v>9291.92</v>
      </c>
      <c r="V30" s="22">
        <v>9291.92</v>
      </c>
      <c r="W30" s="22">
        <v>8364.31</v>
      </c>
      <c r="X30" s="22">
        <v>7008.54</v>
      </c>
      <c r="Y30" s="22">
        <v>6786.71</v>
      </c>
    </row>
    <row r="31" spans="1:25" x14ac:dyDescent="0.25">
      <c r="A31" s="77">
        <v>44560</v>
      </c>
      <c r="B31" s="22">
        <v>7605.14</v>
      </c>
      <c r="C31" s="22">
        <v>9296.9500000000007</v>
      </c>
      <c r="D31" s="22">
        <v>9296.9500000000007</v>
      </c>
      <c r="E31" s="22">
        <v>9296.9500000000007</v>
      </c>
      <c r="F31" s="22">
        <v>9296.9500000000007</v>
      </c>
      <c r="G31" s="22">
        <v>7997.47</v>
      </c>
      <c r="H31" s="22">
        <v>7415.73</v>
      </c>
      <c r="I31" s="22">
        <v>6137.97</v>
      </c>
      <c r="J31" s="22">
        <v>5832.69</v>
      </c>
      <c r="K31" s="22">
        <v>6704.98</v>
      </c>
      <c r="L31" s="22">
        <v>6709.87</v>
      </c>
      <c r="M31" s="22">
        <v>6646.39</v>
      </c>
      <c r="N31" s="22">
        <v>4749.49</v>
      </c>
      <c r="O31" s="22">
        <v>5493.67</v>
      </c>
      <c r="P31" s="22">
        <v>6665.92</v>
      </c>
      <c r="Q31" s="22">
        <v>6736.6</v>
      </c>
      <c r="R31" s="22">
        <v>6888.08</v>
      </c>
      <c r="S31" s="22">
        <v>7223.85</v>
      </c>
      <c r="T31" s="22">
        <v>8515.69</v>
      </c>
      <c r="U31" s="22">
        <v>9296.9500000000007</v>
      </c>
      <c r="V31" s="22">
        <v>9296.9500000000007</v>
      </c>
      <c r="W31" s="22">
        <v>7373.42</v>
      </c>
      <c r="X31" s="22">
        <v>7033.97</v>
      </c>
      <c r="Y31" s="22">
        <v>6905.1</v>
      </c>
    </row>
    <row r="32" spans="1:25" x14ac:dyDescent="0.25">
      <c r="A32" s="77">
        <v>44561</v>
      </c>
      <c r="B32" s="71">
        <v>6884.98</v>
      </c>
      <c r="C32" s="71">
        <v>7005.06</v>
      </c>
      <c r="D32" s="71">
        <v>6867.05</v>
      </c>
      <c r="E32" s="71">
        <v>6864.71</v>
      </c>
      <c r="F32" s="71">
        <v>6712.58</v>
      </c>
      <c r="G32" s="71">
        <v>6668.85</v>
      </c>
      <c r="H32" s="71">
        <v>6187.86</v>
      </c>
      <c r="I32" s="71">
        <v>5405.8</v>
      </c>
      <c r="J32" s="71">
        <v>4146.6499999999996</v>
      </c>
      <c r="K32" s="71">
        <v>5561.49</v>
      </c>
      <c r="L32" s="71">
        <v>4720.6899999999996</v>
      </c>
      <c r="M32" s="71">
        <v>4692.45</v>
      </c>
      <c r="N32" s="71">
        <v>4668.3100000000004</v>
      </c>
      <c r="O32" s="71">
        <v>5211.55</v>
      </c>
      <c r="P32" s="71">
        <v>5714.09</v>
      </c>
      <c r="Q32" s="71">
        <v>5714.09</v>
      </c>
      <c r="R32" s="71">
        <v>5984.82</v>
      </c>
      <c r="S32" s="71">
        <v>6577.32</v>
      </c>
      <c r="T32" s="71">
        <v>7121.74</v>
      </c>
      <c r="U32" s="71">
        <v>7360.34</v>
      </c>
      <c r="V32" s="71">
        <v>7058.35</v>
      </c>
      <c r="W32" s="71">
        <v>7005.06</v>
      </c>
      <c r="X32" s="71">
        <v>7005.06</v>
      </c>
      <c r="Y32" s="71">
        <v>6904.47</v>
      </c>
    </row>
  </sheetData>
  <sheetProtection sort="0" autoFilter="0"/>
  <conditionalFormatting sqref="A2:A32">
    <cfRule type="cellIs" dxfId="46" priority="85" stopIfTrue="1" operator="equal">
      <formula>0</formula>
    </cfRule>
  </conditionalFormatting>
  <conditionalFormatting sqref="A2:A187">
    <cfRule type="cellIs" dxfId="45" priority="21" stopIfTrue="1" operator="equal">
      <formula>0</formula>
    </cfRule>
  </conditionalFormatting>
  <conditionalFormatting sqref="A2:A187">
    <cfRule type="cellIs" dxfId="44" priority="20" stopIfTrue="1" operator="equal">
      <formula>0</formula>
    </cfRule>
  </conditionalFormatting>
  <conditionalFormatting sqref="A2:A187">
    <cfRule type="cellIs" dxfId="43" priority="19" stopIfTrue="1" operator="equal">
      <formula>0</formula>
    </cfRule>
  </conditionalFormatting>
  <conditionalFormatting sqref="A2:A187">
    <cfRule type="cellIs" dxfId="42" priority="18" stopIfTrue="1" operator="equal">
      <formula>0</formula>
    </cfRule>
  </conditionalFormatting>
  <conditionalFormatting sqref="A2:A187">
    <cfRule type="cellIs" dxfId="41" priority="17" stopIfTrue="1" operator="equal">
      <formula>0</formula>
    </cfRule>
  </conditionalFormatting>
  <conditionalFormatting sqref="A2:A187">
    <cfRule type="cellIs" dxfId="40" priority="16" stopIfTrue="1" operator="equal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AAD8-5430-4DA3-B7D7-F39B7C4BA792}">
  <dimension ref="A1:F745"/>
  <sheetViews>
    <sheetView topLeftCell="A367" workbookViewId="0">
      <selection activeCell="F740" sqref="F740"/>
    </sheetView>
  </sheetViews>
  <sheetFormatPr defaultColWidth="11.5703125" defaultRowHeight="15" x14ac:dyDescent="0.25"/>
  <cols>
    <col min="1" max="1" width="6.85546875" bestFit="1" customWidth="1"/>
    <col min="2" max="2" width="7.140625" bestFit="1" customWidth="1"/>
    <col min="3" max="3" width="6.140625" bestFit="1" customWidth="1"/>
    <col min="4" max="4" width="7.42578125" bestFit="1" customWidth="1"/>
    <col min="5" max="5" width="12.140625" style="26" bestFit="1" customWidth="1"/>
    <col min="6" max="6" width="12.7109375" style="22" bestFit="1" customWidth="1"/>
  </cols>
  <sheetData>
    <row r="1" spans="1:6" ht="15.75" thickBot="1" x14ac:dyDescent="0.3">
      <c r="A1" s="13" t="s">
        <v>32</v>
      </c>
      <c r="B1" s="13" t="s">
        <v>31</v>
      </c>
      <c r="C1" s="13" t="s">
        <v>3</v>
      </c>
      <c r="D1" s="13" t="s">
        <v>30</v>
      </c>
      <c r="E1" s="23" t="s">
        <v>33</v>
      </c>
      <c r="F1" s="19" t="s">
        <v>58</v>
      </c>
    </row>
    <row r="2" spans="1:6" x14ac:dyDescent="0.25">
      <c r="A2" s="18">
        <v>2021</v>
      </c>
      <c r="B2" s="18">
        <v>12</v>
      </c>
      <c r="C2" s="6">
        <v>1</v>
      </c>
      <c r="D2" s="1">
        <v>1</v>
      </c>
      <c r="E2" s="26">
        <f t="shared" ref="E2:E65" si="0">DATE(A2,B2,C2)</f>
        <v>44531</v>
      </c>
      <c r="F2" s="22">
        <f>IFERROR((INDEX(CostoMarginal_P1[[#Data],[24]],(MATCH(CostoMarginal_P2[[#This Row],[Fecha]],CostoMarginal_P1[[#Data],[Fecha]],0)))),"N/A")</f>
        <v>7149.09</v>
      </c>
    </row>
    <row r="3" spans="1:6" x14ac:dyDescent="0.25">
      <c r="A3" s="18">
        <v>2021</v>
      </c>
      <c r="B3" s="18">
        <v>12</v>
      </c>
      <c r="C3" s="7">
        <v>1</v>
      </c>
      <c r="D3" s="2">
        <v>2</v>
      </c>
      <c r="E3" s="26">
        <f t="shared" si="0"/>
        <v>44531</v>
      </c>
      <c r="F3" s="22">
        <f>IFERROR((INDEX(CostoMarginal_P1[[#Data],[24]],(MATCH(CostoMarginal_P2[[#This Row],[Fecha]],CostoMarginal_P1[[#Data],[Fecha]],0)))),"N/A")</f>
        <v>7149.09</v>
      </c>
    </row>
    <row r="4" spans="1:6" x14ac:dyDescent="0.25">
      <c r="A4" s="18">
        <v>2021</v>
      </c>
      <c r="B4" s="18">
        <v>12</v>
      </c>
      <c r="C4" s="7">
        <v>1</v>
      </c>
      <c r="D4" s="2">
        <v>3</v>
      </c>
      <c r="E4" s="26">
        <f t="shared" si="0"/>
        <v>44531</v>
      </c>
      <c r="F4" s="22">
        <f>IFERROR((INDEX(CostoMarginal_P1[[#Data],[24]],(MATCH(CostoMarginal_P2[[#This Row],[Fecha]],CostoMarginal_P1[[#Data],[Fecha]],0)))),"N/A")</f>
        <v>7149.09</v>
      </c>
    </row>
    <row r="5" spans="1:6" x14ac:dyDescent="0.25">
      <c r="A5" s="18">
        <v>2021</v>
      </c>
      <c r="B5" s="18">
        <v>12</v>
      </c>
      <c r="C5" s="7">
        <v>1</v>
      </c>
      <c r="D5" s="2">
        <v>4</v>
      </c>
      <c r="E5" s="26">
        <f t="shared" si="0"/>
        <v>44531</v>
      </c>
      <c r="F5" s="22">
        <f>IFERROR((INDEX(CostoMarginal_P1[[#Data],[24]],(MATCH(CostoMarginal_P2[[#This Row],[Fecha]],CostoMarginal_P1[[#Data],[Fecha]],0)))),"N/A")</f>
        <v>7149.09</v>
      </c>
    </row>
    <row r="6" spans="1:6" x14ac:dyDescent="0.25">
      <c r="A6" s="18">
        <v>2021</v>
      </c>
      <c r="B6" s="18">
        <v>12</v>
      </c>
      <c r="C6" s="7">
        <v>1</v>
      </c>
      <c r="D6" s="2">
        <v>5</v>
      </c>
      <c r="E6" s="26">
        <f t="shared" si="0"/>
        <v>44531</v>
      </c>
      <c r="F6" s="22">
        <f>IFERROR((INDEX(CostoMarginal_P1[[#Data],[24]],(MATCH(CostoMarginal_P2[[#This Row],[Fecha]],CostoMarginal_P1[[#Data],[Fecha]],0)))),"N/A")</f>
        <v>7149.09</v>
      </c>
    </row>
    <row r="7" spans="1:6" x14ac:dyDescent="0.25">
      <c r="A7" s="18">
        <v>2021</v>
      </c>
      <c r="B7" s="18">
        <v>12</v>
      </c>
      <c r="C7" s="7">
        <v>1</v>
      </c>
      <c r="D7" s="2">
        <v>6</v>
      </c>
      <c r="E7" s="26">
        <f t="shared" si="0"/>
        <v>44531</v>
      </c>
      <c r="F7" s="22">
        <f>IFERROR((INDEX(CostoMarginal_P1[[#Data],[24]],(MATCH(CostoMarginal_P2[[#This Row],[Fecha]],CostoMarginal_P1[[#Data],[Fecha]],0)))),"N/A")</f>
        <v>7149.09</v>
      </c>
    </row>
    <row r="8" spans="1:6" x14ac:dyDescent="0.25">
      <c r="A8" s="18">
        <v>2021</v>
      </c>
      <c r="B8" s="18">
        <v>12</v>
      </c>
      <c r="C8" s="7">
        <v>1</v>
      </c>
      <c r="D8" s="2">
        <v>7</v>
      </c>
      <c r="E8" s="26">
        <f t="shared" si="0"/>
        <v>44531</v>
      </c>
      <c r="F8" s="22">
        <f>IFERROR((INDEX(CostoMarginal_P1[[#Data],[24]],(MATCH(CostoMarginal_P2[[#This Row],[Fecha]],CostoMarginal_P1[[#Data],[Fecha]],0)))),"N/A")</f>
        <v>7149.09</v>
      </c>
    </row>
    <row r="9" spans="1:6" x14ac:dyDescent="0.25">
      <c r="A9" s="18">
        <v>2021</v>
      </c>
      <c r="B9" s="18">
        <v>12</v>
      </c>
      <c r="C9" s="7">
        <v>1</v>
      </c>
      <c r="D9" s="2">
        <v>8</v>
      </c>
      <c r="E9" s="26">
        <f t="shared" si="0"/>
        <v>44531</v>
      </c>
      <c r="F9" s="22">
        <f>IFERROR((INDEX(CostoMarginal_P1[[#Data],[24]],(MATCH(CostoMarginal_P2[[#This Row],[Fecha]],CostoMarginal_P1[[#Data],[Fecha]],0)))),"N/A")</f>
        <v>7149.09</v>
      </c>
    </row>
    <row r="10" spans="1:6" x14ac:dyDescent="0.25">
      <c r="A10" s="18">
        <v>2021</v>
      </c>
      <c r="B10" s="18">
        <v>12</v>
      </c>
      <c r="C10" s="7">
        <v>1</v>
      </c>
      <c r="D10" s="2">
        <v>9</v>
      </c>
      <c r="E10" s="26">
        <f t="shared" si="0"/>
        <v>44531</v>
      </c>
      <c r="F10" s="22">
        <f>IFERROR((INDEX(CostoMarginal_P1[[#Data],[24]],(MATCH(CostoMarginal_P2[[#This Row],[Fecha]],CostoMarginal_P1[[#Data],[Fecha]],0)))),"N/A")</f>
        <v>7149.09</v>
      </c>
    </row>
    <row r="11" spans="1:6" x14ac:dyDescent="0.25">
      <c r="A11" s="18">
        <v>2021</v>
      </c>
      <c r="B11" s="18">
        <v>12</v>
      </c>
      <c r="C11" s="7">
        <v>1</v>
      </c>
      <c r="D11" s="2">
        <v>10</v>
      </c>
      <c r="E11" s="26">
        <f t="shared" si="0"/>
        <v>44531</v>
      </c>
      <c r="F11" s="22">
        <f>IFERROR((INDEX(CostoMarginal_P1[[#Data],[24]],(MATCH(CostoMarginal_P2[[#This Row],[Fecha]],CostoMarginal_P1[[#Data],[Fecha]],0)))),"N/A")</f>
        <v>7149.09</v>
      </c>
    </row>
    <row r="12" spans="1:6" x14ac:dyDescent="0.25">
      <c r="A12" s="18">
        <v>2021</v>
      </c>
      <c r="B12" s="18">
        <v>12</v>
      </c>
      <c r="C12" s="7">
        <v>1</v>
      </c>
      <c r="D12" s="2">
        <v>11</v>
      </c>
      <c r="E12" s="26">
        <f t="shared" si="0"/>
        <v>44531</v>
      </c>
      <c r="F12" s="22">
        <f>IFERROR((INDEX(CostoMarginal_P1[[#Data],[24]],(MATCH(CostoMarginal_P2[[#This Row],[Fecha]],CostoMarginal_P1[[#Data],[Fecha]],0)))),"N/A")</f>
        <v>7149.09</v>
      </c>
    </row>
    <row r="13" spans="1:6" x14ac:dyDescent="0.25">
      <c r="A13" s="18">
        <v>2021</v>
      </c>
      <c r="B13" s="18">
        <v>12</v>
      </c>
      <c r="C13" s="7">
        <v>1</v>
      </c>
      <c r="D13" s="2">
        <v>12</v>
      </c>
      <c r="E13" s="26">
        <f t="shared" si="0"/>
        <v>44531</v>
      </c>
      <c r="F13" s="22">
        <f>IFERROR((INDEX(CostoMarginal_P1[[#Data],[24]],(MATCH(CostoMarginal_P2[[#This Row],[Fecha]],CostoMarginal_P1[[#Data],[Fecha]],0)))),"N/A")</f>
        <v>7149.09</v>
      </c>
    </row>
    <row r="14" spans="1:6" x14ac:dyDescent="0.25">
      <c r="A14" s="18">
        <v>2021</v>
      </c>
      <c r="B14" s="18">
        <v>12</v>
      </c>
      <c r="C14" s="7">
        <v>1</v>
      </c>
      <c r="D14" s="2">
        <v>13</v>
      </c>
      <c r="E14" s="26">
        <f t="shared" si="0"/>
        <v>44531</v>
      </c>
      <c r="F14" s="22">
        <f>IFERROR((INDEX(CostoMarginal_P1[[#Data],[24]],(MATCH(CostoMarginal_P2[[#This Row],[Fecha]],CostoMarginal_P1[[#Data],[Fecha]],0)))),"N/A")</f>
        <v>7149.09</v>
      </c>
    </row>
    <row r="15" spans="1:6" x14ac:dyDescent="0.25">
      <c r="A15" s="18">
        <v>2021</v>
      </c>
      <c r="B15" s="18">
        <v>12</v>
      </c>
      <c r="C15" s="7">
        <v>1</v>
      </c>
      <c r="D15" s="2">
        <v>14</v>
      </c>
      <c r="E15" s="26">
        <f t="shared" si="0"/>
        <v>44531</v>
      </c>
      <c r="F15" s="22">
        <f>IFERROR((INDEX(CostoMarginal_P1[[#Data],[24]],(MATCH(CostoMarginal_P2[[#This Row],[Fecha]],CostoMarginal_P1[[#Data],[Fecha]],0)))),"N/A")</f>
        <v>7149.09</v>
      </c>
    </row>
    <row r="16" spans="1:6" x14ac:dyDescent="0.25">
      <c r="A16" s="18">
        <v>2021</v>
      </c>
      <c r="B16" s="18">
        <v>12</v>
      </c>
      <c r="C16" s="7">
        <v>1</v>
      </c>
      <c r="D16" s="2">
        <v>15</v>
      </c>
      <c r="E16" s="26">
        <f t="shared" si="0"/>
        <v>44531</v>
      </c>
      <c r="F16" s="22">
        <f>IFERROR((INDEX(CostoMarginal_P1[[#Data],[24]],(MATCH(CostoMarginal_P2[[#This Row],[Fecha]],CostoMarginal_P1[[#Data],[Fecha]],0)))),"N/A")</f>
        <v>7149.09</v>
      </c>
    </row>
    <row r="17" spans="1:6" x14ac:dyDescent="0.25">
      <c r="A17" s="18">
        <v>2021</v>
      </c>
      <c r="B17" s="18">
        <v>12</v>
      </c>
      <c r="C17" s="7">
        <v>1</v>
      </c>
      <c r="D17" s="2">
        <v>16</v>
      </c>
      <c r="E17" s="26">
        <f t="shared" si="0"/>
        <v>44531</v>
      </c>
      <c r="F17" s="22">
        <f>IFERROR((INDEX(CostoMarginal_P1[[#Data],[24]],(MATCH(CostoMarginal_P2[[#This Row],[Fecha]],CostoMarginal_P1[[#Data],[Fecha]],0)))),"N/A")</f>
        <v>7149.09</v>
      </c>
    </row>
    <row r="18" spans="1:6" x14ac:dyDescent="0.25">
      <c r="A18" s="18">
        <v>2021</v>
      </c>
      <c r="B18" s="18">
        <v>12</v>
      </c>
      <c r="C18" s="7">
        <v>1</v>
      </c>
      <c r="D18" s="2">
        <v>17</v>
      </c>
      <c r="E18" s="26">
        <f t="shared" si="0"/>
        <v>44531</v>
      </c>
      <c r="F18" s="22">
        <f>IFERROR((INDEX(CostoMarginal_P1[[#Data],[24]],(MATCH(CostoMarginal_P2[[#This Row],[Fecha]],CostoMarginal_P1[[#Data],[Fecha]],0)))),"N/A")</f>
        <v>7149.09</v>
      </c>
    </row>
    <row r="19" spans="1:6" x14ac:dyDescent="0.25">
      <c r="A19" s="18">
        <v>2021</v>
      </c>
      <c r="B19" s="18">
        <v>12</v>
      </c>
      <c r="C19" s="7">
        <v>1</v>
      </c>
      <c r="D19" s="2">
        <v>18</v>
      </c>
      <c r="E19" s="26">
        <f t="shared" si="0"/>
        <v>44531</v>
      </c>
      <c r="F19" s="22">
        <f>IFERROR((INDEX(CostoMarginal_P1[[#Data],[24]],(MATCH(CostoMarginal_P2[[#This Row],[Fecha]],CostoMarginal_P1[[#Data],[Fecha]],0)))),"N/A")</f>
        <v>7149.09</v>
      </c>
    </row>
    <row r="20" spans="1:6" x14ac:dyDescent="0.25">
      <c r="A20" s="18">
        <v>2021</v>
      </c>
      <c r="B20" s="18">
        <v>12</v>
      </c>
      <c r="C20" s="7">
        <v>1</v>
      </c>
      <c r="D20" s="2">
        <v>19</v>
      </c>
      <c r="E20" s="26">
        <f t="shared" si="0"/>
        <v>44531</v>
      </c>
      <c r="F20" s="22">
        <f>IFERROR((INDEX(CostoMarginal_P1[[#Data],[24]],(MATCH(CostoMarginal_P2[[#This Row],[Fecha]],CostoMarginal_P1[[#Data],[Fecha]],0)))),"N/A")</f>
        <v>7149.09</v>
      </c>
    </row>
    <row r="21" spans="1:6" x14ac:dyDescent="0.25">
      <c r="A21" s="18">
        <v>2021</v>
      </c>
      <c r="B21" s="18">
        <v>12</v>
      </c>
      <c r="C21" s="7">
        <v>1</v>
      </c>
      <c r="D21" s="2">
        <v>20</v>
      </c>
      <c r="E21" s="26">
        <f t="shared" si="0"/>
        <v>44531</v>
      </c>
      <c r="F21" s="22">
        <f>IFERROR((INDEX(CostoMarginal_P1[[#Data],[24]],(MATCH(CostoMarginal_P2[[#This Row],[Fecha]],CostoMarginal_P1[[#Data],[Fecha]],0)))),"N/A")</f>
        <v>7149.09</v>
      </c>
    </row>
    <row r="22" spans="1:6" x14ac:dyDescent="0.25">
      <c r="A22" s="18">
        <v>2021</v>
      </c>
      <c r="B22" s="18">
        <v>12</v>
      </c>
      <c r="C22" s="7">
        <v>1</v>
      </c>
      <c r="D22" s="2">
        <v>21</v>
      </c>
      <c r="E22" s="26">
        <f t="shared" si="0"/>
        <v>44531</v>
      </c>
      <c r="F22" s="22">
        <f>IFERROR((INDEX(CostoMarginal_P1[[#Data],[24]],(MATCH(CostoMarginal_P2[[#This Row],[Fecha]],CostoMarginal_P1[[#Data],[Fecha]],0)))),"N/A")</f>
        <v>7149.09</v>
      </c>
    </row>
    <row r="23" spans="1:6" x14ac:dyDescent="0.25">
      <c r="A23" s="18">
        <v>2021</v>
      </c>
      <c r="B23" s="18">
        <v>12</v>
      </c>
      <c r="C23" s="7">
        <v>1</v>
      </c>
      <c r="D23" s="2">
        <v>22</v>
      </c>
      <c r="E23" s="26">
        <f t="shared" si="0"/>
        <v>44531</v>
      </c>
      <c r="F23" s="22">
        <f>IFERROR((INDEX(CostoMarginal_P1[[#Data],[24]],(MATCH(CostoMarginal_P2[[#This Row],[Fecha]],CostoMarginal_P1[[#Data],[Fecha]],0)))),"N/A")</f>
        <v>7149.09</v>
      </c>
    </row>
    <row r="24" spans="1:6" x14ac:dyDescent="0.25">
      <c r="A24" s="18">
        <v>2021</v>
      </c>
      <c r="B24" s="18">
        <v>12</v>
      </c>
      <c r="C24" s="7">
        <v>1</v>
      </c>
      <c r="D24" s="2">
        <v>23</v>
      </c>
      <c r="E24" s="26">
        <f t="shared" si="0"/>
        <v>44531</v>
      </c>
      <c r="F24" s="22">
        <f>IFERROR((INDEX(CostoMarginal_P1[[#Data],[24]],(MATCH(CostoMarginal_P2[[#This Row],[Fecha]],CostoMarginal_P1[[#Data],[Fecha]],0)))),"N/A")</f>
        <v>7149.09</v>
      </c>
    </row>
    <row r="25" spans="1:6" x14ac:dyDescent="0.25">
      <c r="A25" s="18">
        <v>2021</v>
      </c>
      <c r="B25" s="18">
        <v>12</v>
      </c>
      <c r="C25" s="7">
        <v>1</v>
      </c>
      <c r="D25" s="2">
        <v>24</v>
      </c>
      <c r="E25" s="26">
        <f t="shared" si="0"/>
        <v>44531</v>
      </c>
      <c r="F25" s="22">
        <f>IFERROR((INDEX(CostoMarginal_P1[[#Data],[24]],(MATCH(CostoMarginal_P2[[#This Row],[Fecha]],CostoMarginal_P1[[#Data],[Fecha]],0)))),"N/A")</f>
        <v>7149.09</v>
      </c>
    </row>
    <row r="26" spans="1:6" x14ac:dyDescent="0.25">
      <c r="A26" s="18">
        <v>2021</v>
      </c>
      <c r="B26" s="18">
        <v>12</v>
      </c>
      <c r="C26" s="7">
        <v>2</v>
      </c>
      <c r="D26" s="2">
        <v>1</v>
      </c>
      <c r="E26" s="26">
        <f t="shared" si="0"/>
        <v>44532</v>
      </c>
      <c r="F26" s="22">
        <f>IFERROR((INDEX(CostoMarginal_P1[[#Data],[24]],(MATCH(CostoMarginal_P2[[#This Row],[Fecha]],CostoMarginal_P1[[#Data],[Fecha]],0)))),"N/A")</f>
        <v>5214.12</v>
      </c>
    </row>
    <row r="27" spans="1:6" x14ac:dyDescent="0.25">
      <c r="A27" s="18">
        <v>2021</v>
      </c>
      <c r="B27" s="18">
        <v>12</v>
      </c>
      <c r="C27" s="7">
        <v>2</v>
      </c>
      <c r="D27" s="2">
        <v>2</v>
      </c>
      <c r="E27" s="26">
        <f t="shared" si="0"/>
        <v>44532</v>
      </c>
      <c r="F27" s="22">
        <f>IFERROR((INDEX(CostoMarginal_P1[[#Data],[24]],(MATCH(CostoMarginal_P2[[#This Row],[Fecha]],CostoMarginal_P1[[#Data],[Fecha]],0)))),"N/A")</f>
        <v>5214.12</v>
      </c>
    </row>
    <row r="28" spans="1:6" x14ac:dyDescent="0.25">
      <c r="A28" s="18">
        <v>2021</v>
      </c>
      <c r="B28" s="18">
        <v>12</v>
      </c>
      <c r="C28" s="7">
        <v>2</v>
      </c>
      <c r="D28" s="2">
        <v>3</v>
      </c>
      <c r="E28" s="26">
        <f t="shared" si="0"/>
        <v>44532</v>
      </c>
      <c r="F28" s="22">
        <f>IFERROR((INDEX(CostoMarginal_P1[[#Data],[24]],(MATCH(CostoMarginal_P2[[#This Row],[Fecha]],CostoMarginal_P1[[#Data],[Fecha]],0)))),"N/A")</f>
        <v>5214.12</v>
      </c>
    </row>
    <row r="29" spans="1:6" x14ac:dyDescent="0.25">
      <c r="A29" s="18">
        <v>2021</v>
      </c>
      <c r="B29" s="18">
        <v>12</v>
      </c>
      <c r="C29" s="7">
        <v>2</v>
      </c>
      <c r="D29" s="2">
        <v>4</v>
      </c>
      <c r="E29" s="26">
        <f t="shared" si="0"/>
        <v>44532</v>
      </c>
      <c r="F29" s="22">
        <f>IFERROR((INDEX(CostoMarginal_P1[[#Data],[24]],(MATCH(CostoMarginal_P2[[#This Row],[Fecha]],CostoMarginal_P1[[#Data],[Fecha]],0)))),"N/A")</f>
        <v>5214.12</v>
      </c>
    </row>
    <row r="30" spans="1:6" x14ac:dyDescent="0.25">
      <c r="A30" s="18">
        <v>2021</v>
      </c>
      <c r="B30" s="18">
        <v>12</v>
      </c>
      <c r="C30" s="7">
        <v>2</v>
      </c>
      <c r="D30" s="2">
        <v>5</v>
      </c>
      <c r="E30" s="26">
        <f t="shared" si="0"/>
        <v>44532</v>
      </c>
      <c r="F30" s="22">
        <f>IFERROR((INDEX(CostoMarginal_P1[[#Data],[24]],(MATCH(CostoMarginal_P2[[#This Row],[Fecha]],CostoMarginal_P1[[#Data],[Fecha]],0)))),"N/A")</f>
        <v>5214.12</v>
      </c>
    </row>
    <row r="31" spans="1:6" x14ac:dyDescent="0.25">
      <c r="A31" s="18">
        <v>2021</v>
      </c>
      <c r="B31" s="18">
        <v>12</v>
      </c>
      <c r="C31" s="7">
        <v>2</v>
      </c>
      <c r="D31" s="2">
        <v>6</v>
      </c>
      <c r="E31" s="26">
        <f t="shared" si="0"/>
        <v>44532</v>
      </c>
      <c r="F31" s="22">
        <f>IFERROR((INDEX(CostoMarginal_P1[[#Data],[24]],(MATCH(CostoMarginal_P2[[#This Row],[Fecha]],CostoMarginal_P1[[#Data],[Fecha]],0)))),"N/A")</f>
        <v>5214.12</v>
      </c>
    </row>
    <row r="32" spans="1:6" x14ac:dyDescent="0.25">
      <c r="A32" s="18">
        <v>2021</v>
      </c>
      <c r="B32" s="18">
        <v>12</v>
      </c>
      <c r="C32" s="7">
        <v>2</v>
      </c>
      <c r="D32" s="2">
        <v>7</v>
      </c>
      <c r="E32" s="26">
        <f t="shared" si="0"/>
        <v>44532</v>
      </c>
      <c r="F32" s="22">
        <f>IFERROR((INDEX(CostoMarginal_P1[[#Data],[24]],(MATCH(CostoMarginal_P2[[#This Row],[Fecha]],CostoMarginal_P1[[#Data],[Fecha]],0)))),"N/A")</f>
        <v>5214.12</v>
      </c>
    </row>
    <row r="33" spans="1:6" x14ac:dyDescent="0.25">
      <c r="A33" s="18">
        <v>2021</v>
      </c>
      <c r="B33" s="18">
        <v>12</v>
      </c>
      <c r="C33" s="7">
        <v>2</v>
      </c>
      <c r="D33" s="2">
        <v>8</v>
      </c>
      <c r="E33" s="26">
        <f t="shared" si="0"/>
        <v>44532</v>
      </c>
      <c r="F33" s="22">
        <f>IFERROR((INDEX(CostoMarginal_P1[[#Data],[24]],(MATCH(CostoMarginal_P2[[#This Row],[Fecha]],CostoMarginal_P1[[#Data],[Fecha]],0)))),"N/A")</f>
        <v>5214.12</v>
      </c>
    </row>
    <row r="34" spans="1:6" x14ac:dyDescent="0.25">
      <c r="A34" s="18">
        <v>2021</v>
      </c>
      <c r="B34" s="18">
        <v>12</v>
      </c>
      <c r="C34" s="7">
        <v>2</v>
      </c>
      <c r="D34" s="2">
        <v>9</v>
      </c>
      <c r="E34" s="26">
        <f t="shared" si="0"/>
        <v>44532</v>
      </c>
      <c r="F34" s="22">
        <f>IFERROR((INDEX(CostoMarginal_P1[[#Data],[24]],(MATCH(CostoMarginal_P2[[#This Row],[Fecha]],CostoMarginal_P1[[#Data],[Fecha]],0)))),"N/A")</f>
        <v>5214.12</v>
      </c>
    </row>
    <row r="35" spans="1:6" x14ac:dyDescent="0.25">
      <c r="A35" s="18">
        <v>2021</v>
      </c>
      <c r="B35" s="18">
        <v>12</v>
      </c>
      <c r="C35" s="7">
        <v>2</v>
      </c>
      <c r="D35" s="2">
        <v>10</v>
      </c>
      <c r="E35" s="26">
        <f t="shared" si="0"/>
        <v>44532</v>
      </c>
      <c r="F35" s="22">
        <f>IFERROR((INDEX(CostoMarginal_P1[[#Data],[24]],(MATCH(CostoMarginal_P2[[#This Row],[Fecha]],CostoMarginal_P1[[#Data],[Fecha]],0)))),"N/A")</f>
        <v>5214.12</v>
      </c>
    </row>
    <row r="36" spans="1:6" x14ac:dyDescent="0.25">
      <c r="A36" s="18">
        <v>2021</v>
      </c>
      <c r="B36" s="18">
        <v>12</v>
      </c>
      <c r="C36" s="7">
        <v>2</v>
      </c>
      <c r="D36" s="2">
        <v>11</v>
      </c>
      <c r="E36" s="26">
        <f t="shared" si="0"/>
        <v>44532</v>
      </c>
      <c r="F36" s="22">
        <f>IFERROR((INDEX(CostoMarginal_P1[[#Data],[24]],(MATCH(CostoMarginal_P2[[#This Row],[Fecha]],CostoMarginal_P1[[#Data],[Fecha]],0)))),"N/A")</f>
        <v>5214.12</v>
      </c>
    </row>
    <row r="37" spans="1:6" x14ac:dyDescent="0.25">
      <c r="A37" s="18">
        <v>2021</v>
      </c>
      <c r="B37" s="18">
        <v>12</v>
      </c>
      <c r="C37" s="7">
        <v>2</v>
      </c>
      <c r="D37" s="2">
        <v>12</v>
      </c>
      <c r="E37" s="26">
        <f t="shared" si="0"/>
        <v>44532</v>
      </c>
      <c r="F37" s="22">
        <f>IFERROR((INDEX(CostoMarginal_P1[[#Data],[24]],(MATCH(CostoMarginal_P2[[#This Row],[Fecha]],CostoMarginal_P1[[#Data],[Fecha]],0)))),"N/A")</f>
        <v>5214.12</v>
      </c>
    </row>
    <row r="38" spans="1:6" x14ac:dyDescent="0.25">
      <c r="A38" s="18">
        <v>2021</v>
      </c>
      <c r="B38" s="18">
        <v>12</v>
      </c>
      <c r="C38" s="7">
        <v>2</v>
      </c>
      <c r="D38" s="2">
        <v>13</v>
      </c>
      <c r="E38" s="26">
        <f t="shared" si="0"/>
        <v>44532</v>
      </c>
      <c r="F38" s="22">
        <f>IFERROR((INDEX(CostoMarginal_P1[[#Data],[24]],(MATCH(CostoMarginal_P2[[#This Row],[Fecha]],CostoMarginal_P1[[#Data],[Fecha]],0)))),"N/A")</f>
        <v>5214.12</v>
      </c>
    </row>
    <row r="39" spans="1:6" x14ac:dyDescent="0.25">
      <c r="A39" s="18">
        <v>2021</v>
      </c>
      <c r="B39" s="18">
        <v>12</v>
      </c>
      <c r="C39" s="7">
        <v>2</v>
      </c>
      <c r="D39" s="2">
        <v>14</v>
      </c>
      <c r="E39" s="26">
        <f t="shared" si="0"/>
        <v>44532</v>
      </c>
      <c r="F39" s="22">
        <f>IFERROR((INDEX(CostoMarginal_P1[[#Data],[24]],(MATCH(CostoMarginal_P2[[#This Row],[Fecha]],CostoMarginal_P1[[#Data],[Fecha]],0)))),"N/A")</f>
        <v>5214.12</v>
      </c>
    </row>
    <row r="40" spans="1:6" x14ac:dyDescent="0.25">
      <c r="A40" s="18">
        <v>2021</v>
      </c>
      <c r="B40" s="18">
        <v>12</v>
      </c>
      <c r="C40" s="7">
        <v>2</v>
      </c>
      <c r="D40" s="2">
        <v>15</v>
      </c>
      <c r="E40" s="26">
        <f t="shared" si="0"/>
        <v>44532</v>
      </c>
      <c r="F40" s="22">
        <f>IFERROR((INDEX(CostoMarginal_P1[[#Data],[24]],(MATCH(CostoMarginal_P2[[#This Row],[Fecha]],CostoMarginal_P1[[#Data],[Fecha]],0)))),"N/A")</f>
        <v>5214.12</v>
      </c>
    </row>
    <row r="41" spans="1:6" x14ac:dyDescent="0.25">
      <c r="A41" s="18">
        <v>2021</v>
      </c>
      <c r="B41" s="18">
        <v>12</v>
      </c>
      <c r="C41" s="7">
        <v>2</v>
      </c>
      <c r="D41" s="2">
        <v>16</v>
      </c>
      <c r="E41" s="26">
        <f t="shared" si="0"/>
        <v>44532</v>
      </c>
      <c r="F41" s="22">
        <f>IFERROR((INDEX(CostoMarginal_P1[[#Data],[24]],(MATCH(CostoMarginal_P2[[#This Row],[Fecha]],CostoMarginal_P1[[#Data],[Fecha]],0)))),"N/A")</f>
        <v>5214.12</v>
      </c>
    </row>
    <row r="42" spans="1:6" x14ac:dyDescent="0.25">
      <c r="A42" s="18">
        <v>2021</v>
      </c>
      <c r="B42" s="18">
        <v>12</v>
      </c>
      <c r="C42" s="7">
        <v>2</v>
      </c>
      <c r="D42" s="2">
        <v>17</v>
      </c>
      <c r="E42" s="26">
        <f t="shared" si="0"/>
        <v>44532</v>
      </c>
      <c r="F42" s="22">
        <f>IFERROR((INDEX(CostoMarginal_P1[[#Data],[24]],(MATCH(CostoMarginal_P2[[#This Row],[Fecha]],CostoMarginal_P1[[#Data],[Fecha]],0)))),"N/A")</f>
        <v>5214.12</v>
      </c>
    </row>
    <row r="43" spans="1:6" x14ac:dyDescent="0.25">
      <c r="A43" s="18">
        <v>2021</v>
      </c>
      <c r="B43" s="18">
        <v>12</v>
      </c>
      <c r="C43" s="7">
        <v>2</v>
      </c>
      <c r="D43" s="2">
        <v>18</v>
      </c>
      <c r="E43" s="26">
        <f t="shared" si="0"/>
        <v>44532</v>
      </c>
      <c r="F43" s="22">
        <f>IFERROR((INDEX(CostoMarginal_P1[[#Data],[24]],(MATCH(CostoMarginal_P2[[#This Row],[Fecha]],CostoMarginal_P1[[#Data],[Fecha]],0)))),"N/A")</f>
        <v>5214.12</v>
      </c>
    </row>
    <row r="44" spans="1:6" x14ac:dyDescent="0.25">
      <c r="A44" s="18">
        <v>2021</v>
      </c>
      <c r="B44" s="18">
        <v>12</v>
      </c>
      <c r="C44" s="7">
        <v>2</v>
      </c>
      <c r="D44" s="2">
        <v>19</v>
      </c>
      <c r="E44" s="26">
        <f t="shared" si="0"/>
        <v>44532</v>
      </c>
      <c r="F44" s="22">
        <f>IFERROR((INDEX(CostoMarginal_P1[[#Data],[24]],(MATCH(CostoMarginal_P2[[#This Row],[Fecha]],CostoMarginal_P1[[#Data],[Fecha]],0)))),"N/A")</f>
        <v>5214.12</v>
      </c>
    </row>
    <row r="45" spans="1:6" x14ac:dyDescent="0.25">
      <c r="A45" s="18">
        <v>2021</v>
      </c>
      <c r="B45" s="18">
        <v>12</v>
      </c>
      <c r="C45" s="7">
        <v>2</v>
      </c>
      <c r="D45" s="2">
        <v>20</v>
      </c>
      <c r="E45" s="26">
        <f t="shared" si="0"/>
        <v>44532</v>
      </c>
      <c r="F45" s="22">
        <f>IFERROR((INDEX(CostoMarginal_P1[[#Data],[24]],(MATCH(CostoMarginal_P2[[#This Row],[Fecha]],CostoMarginal_P1[[#Data],[Fecha]],0)))),"N/A")</f>
        <v>5214.12</v>
      </c>
    </row>
    <row r="46" spans="1:6" x14ac:dyDescent="0.25">
      <c r="A46" s="18">
        <v>2021</v>
      </c>
      <c r="B46" s="18">
        <v>12</v>
      </c>
      <c r="C46" s="7">
        <v>2</v>
      </c>
      <c r="D46" s="2">
        <v>21</v>
      </c>
      <c r="E46" s="26">
        <f t="shared" si="0"/>
        <v>44532</v>
      </c>
      <c r="F46" s="22">
        <f>IFERROR((INDEX(CostoMarginal_P1[[#Data],[24]],(MATCH(CostoMarginal_P2[[#This Row],[Fecha]],CostoMarginal_P1[[#Data],[Fecha]],0)))),"N/A")</f>
        <v>5214.12</v>
      </c>
    </row>
    <row r="47" spans="1:6" x14ac:dyDescent="0.25">
      <c r="A47" s="18">
        <v>2021</v>
      </c>
      <c r="B47" s="18">
        <v>12</v>
      </c>
      <c r="C47" s="7">
        <v>2</v>
      </c>
      <c r="D47" s="2">
        <v>22</v>
      </c>
      <c r="E47" s="26">
        <f t="shared" si="0"/>
        <v>44532</v>
      </c>
      <c r="F47" s="22">
        <f>IFERROR((INDEX(CostoMarginal_P1[[#Data],[24]],(MATCH(CostoMarginal_P2[[#This Row],[Fecha]],CostoMarginal_P1[[#Data],[Fecha]],0)))),"N/A")</f>
        <v>5214.12</v>
      </c>
    </row>
    <row r="48" spans="1:6" x14ac:dyDescent="0.25">
      <c r="A48" s="18">
        <v>2021</v>
      </c>
      <c r="B48" s="18">
        <v>12</v>
      </c>
      <c r="C48" s="7">
        <v>2</v>
      </c>
      <c r="D48" s="2">
        <v>23</v>
      </c>
      <c r="E48" s="26">
        <f t="shared" si="0"/>
        <v>44532</v>
      </c>
      <c r="F48" s="22">
        <f>IFERROR((INDEX(CostoMarginal_P1[[#Data],[24]],(MATCH(CostoMarginal_P2[[#This Row],[Fecha]],CostoMarginal_P1[[#Data],[Fecha]],0)))),"N/A")</f>
        <v>5214.12</v>
      </c>
    </row>
    <row r="49" spans="1:6" x14ac:dyDescent="0.25">
      <c r="A49" s="18">
        <v>2021</v>
      </c>
      <c r="B49" s="18">
        <v>12</v>
      </c>
      <c r="C49" s="7">
        <v>2</v>
      </c>
      <c r="D49" s="2">
        <v>24</v>
      </c>
      <c r="E49" s="26">
        <f t="shared" si="0"/>
        <v>44532</v>
      </c>
      <c r="F49" s="22">
        <f>IFERROR((INDEX(CostoMarginal_P1[[#Data],[24]],(MATCH(CostoMarginal_P2[[#This Row],[Fecha]],CostoMarginal_P1[[#Data],[Fecha]],0)))),"N/A")</f>
        <v>5214.12</v>
      </c>
    </row>
    <row r="50" spans="1:6" x14ac:dyDescent="0.25">
      <c r="A50" s="18">
        <v>2021</v>
      </c>
      <c r="B50" s="18">
        <v>12</v>
      </c>
      <c r="C50" s="6">
        <v>3</v>
      </c>
      <c r="D50" s="1">
        <v>1</v>
      </c>
      <c r="E50" s="26">
        <f t="shared" si="0"/>
        <v>44533</v>
      </c>
      <c r="F50" s="22">
        <f>IFERROR((INDEX(CostoMarginal_P1[[#Data],[24]],(MATCH(CostoMarginal_P2[[#This Row],[Fecha]],CostoMarginal_P1[[#Data],[Fecha]],0)))),"N/A")</f>
        <v>3511.82</v>
      </c>
    </row>
    <row r="51" spans="1:6" x14ac:dyDescent="0.25">
      <c r="A51" s="18">
        <v>2021</v>
      </c>
      <c r="B51" s="18">
        <v>12</v>
      </c>
      <c r="C51" s="7">
        <v>3</v>
      </c>
      <c r="D51" s="2">
        <v>2</v>
      </c>
      <c r="E51" s="26">
        <f t="shared" si="0"/>
        <v>44533</v>
      </c>
      <c r="F51" s="22">
        <f>IFERROR((INDEX(CostoMarginal_P1[[#Data],[24]],(MATCH(CostoMarginal_P2[[#This Row],[Fecha]],CostoMarginal_P1[[#Data],[Fecha]],0)))),"N/A")</f>
        <v>3511.82</v>
      </c>
    </row>
    <row r="52" spans="1:6" x14ac:dyDescent="0.25">
      <c r="A52" s="18">
        <v>2021</v>
      </c>
      <c r="B52" s="18">
        <v>12</v>
      </c>
      <c r="C52" s="7">
        <v>3</v>
      </c>
      <c r="D52" s="2">
        <v>3</v>
      </c>
      <c r="E52" s="26">
        <f t="shared" si="0"/>
        <v>44533</v>
      </c>
      <c r="F52" s="22">
        <f>IFERROR((INDEX(CostoMarginal_P1[[#Data],[24]],(MATCH(CostoMarginal_P2[[#This Row],[Fecha]],CostoMarginal_P1[[#Data],[Fecha]],0)))),"N/A")</f>
        <v>3511.82</v>
      </c>
    </row>
    <row r="53" spans="1:6" x14ac:dyDescent="0.25">
      <c r="A53" s="18">
        <v>2021</v>
      </c>
      <c r="B53" s="18">
        <v>12</v>
      </c>
      <c r="C53" s="7">
        <v>3</v>
      </c>
      <c r="D53" s="2">
        <v>4</v>
      </c>
      <c r="E53" s="26">
        <f t="shared" si="0"/>
        <v>44533</v>
      </c>
      <c r="F53" s="22">
        <f>IFERROR((INDEX(CostoMarginal_P1[[#Data],[24]],(MATCH(CostoMarginal_P2[[#This Row],[Fecha]],CostoMarginal_P1[[#Data],[Fecha]],0)))),"N/A")</f>
        <v>3511.82</v>
      </c>
    </row>
    <row r="54" spans="1:6" x14ac:dyDescent="0.25">
      <c r="A54" s="18">
        <v>2021</v>
      </c>
      <c r="B54" s="18">
        <v>12</v>
      </c>
      <c r="C54" s="7">
        <v>3</v>
      </c>
      <c r="D54" s="2">
        <v>5</v>
      </c>
      <c r="E54" s="26">
        <f t="shared" si="0"/>
        <v>44533</v>
      </c>
      <c r="F54" s="22">
        <f>IFERROR((INDEX(CostoMarginal_P1[[#Data],[24]],(MATCH(CostoMarginal_P2[[#This Row],[Fecha]],CostoMarginal_P1[[#Data],[Fecha]],0)))),"N/A")</f>
        <v>3511.82</v>
      </c>
    </row>
    <row r="55" spans="1:6" x14ac:dyDescent="0.25">
      <c r="A55" s="18">
        <v>2021</v>
      </c>
      <c r="B55" s="18">
        <v>12</v>
      </c>
      <c r="C55" s="7">
        <v>3</v>
      </c>
      <c r="D55" s="2">
        <v>6</v>
      </c>
      <c r="E55" s="26">
        <f t="shared" si="0"/>
        <v>44533</v>
      </c>
      <c r="F55" s="22">
        <f>IFERROR((INDEX(CostoMarginal_P1[[#Data],[24]],(MATCH(CostoMarginal_P2[[#This Row],[Fecha]],CostoMarginal_P1[[#Data],[Fecha]],0)))),"N/A")</f>
        <v>3511.82</v>
      </c>
    </row>
    <row r="56" spans="1:6" x14ac:dyDescent="0.25">
      <c r="A56" s="18">
        <v>2021</v>
      </c>
      <c r="B56" s="18">
        <v>12</v>
      </c>
      <c r="C56" s="7">
        <v>3</v>
      </c>
      <c r="D56" s="2">
        <v>7</v>
      </c>
      <c r="E56" s="26">
        <f t="shared" si="0"/>
        <v>44533</v>
      </c>
      <c r="F56" s="22">
        <f>IFERROR((INDEX(CostoMarginal_P1[[#Data],[24]],(MATCH(CostoMarginal_P2[[#This Row],[Fecha]],CostoMarginal_P1[[#Data],[Fecha]],0)))),"N/A")</f>
        <v>3511.82</v>
      </c>
    </row>
    <row r="57" spans="1:6" x14ac:dyDescent="0.25">
      <c r="A57" s="18">
        <v>2021</v>
      </c>
      <c r="B57" s="18">
        <v>12</v>
      </c>
      <c r="C57" s="7">
        <v>3</v>
      </c>
      <c r="D57" s="2">
        <v>8</v>
      </c>
      <c r="E57" s="26">
        <f t="shared" si="0"/>
        <v>44533</v>
      </c>
      <c r="F57" s="22">
        <f>IFERROR((INDEX(CostoMarginal_P1[[#Data],[24]],(MATCH(CostoMarginal_P2[[#This Row],[Fecha]],CostoMarginal_P1[[#Data],[Fecha]],0)))),"N/A")</f>
        <v>3511.82</v>
      </c>
    </row>
    <row r="58" spans="1:6" x14ac:dyDescent="0.25">
      <c r="A58" s="18">
        <v>2021</v>
      </c>
      <c r="B58" s="18">
        <v>12</v>
      </c>
      <c r="C58" s="7">
        <v>3</v>
      </c>
      <c r="D58" s="2">
        <v>9</v>
      </c>
      <c r="E58" s="26">
        <f t="shared" si="0"/>
        <v>44533</v>
      </c>
      <c r="F58" s="22">
        <f>IFERROR((INDEX(CostoMarginal_P1[[#Data],[24]],(MATCH(CostoMarginal_P2[[#This Row],[Fecha]],CostoMarginal_P1[[#Data],[Fecha]],0)))),"N/A")</f>
        <v>3511.82</v>
      </c>
    </row>
    <row r="59" spans="1:6" x14ac:dyDescent="0.25">
      <c r="A59" s="18">
        <v>2021</v>
      </c>
      <c r="B59" s="18">
        <v>12</v>
      </c>
      <c r="C59" s="7">
        <v>3</v>
      </c>
      <c r="D59" s="2">
        <v>10</v>
      </c>
      <c r="E59" s="26">
        <f t="shared" si="0"/>
        <v>44533</v>
      </c>
      <c r="F59" s="22">
        <f>IFERROR((INDEX(CostoMarginal_P1[[#Data],[24]],(MATCH(CostoMarginal_P2[[#This Row],[Fecha]],CostoMarginal_P1[[#Data],[Fecha]],0)))),"N/A")</f>
        <v>3511.82</v>
      </c>
    </row>
    <row r="60" spans="1:6" x14ac:dyDescent="0.25">
      <c r="A60" s="18">
        <v>2021</v>
      </c>
      <c r="B60" s="18">
        <v>12</v>
      </c>
      <c r="C60" s="7">
        <v>3</v>
      </c>
      <c r="D60" s="2">
        <v>11</v>
      </c>
      <c r="E60" s="26">
        <f t="shared" si="0"/>
        <v>44533</v>
      </c>
      <c r="F60" s="22">
        <f>IFERROR((INDEX(CostoMarginal_P1[[#Data],[24]],(MATCH(CostoMarginal_P2[[#This Row],[Fecha]],CostoMarginal_P1[[#Data],[Fecha]],0)))),"N/A")</f>
        <v>3511.82</v>
      </c>
    </row>
    <row r="61" spans="1:6" x14ac:dyDescent="0.25">
      <c r="A61" s="18">
        <v>2021</v>
      </c>
      <c r="B61" s="18">
        <v>12</v>
      </c>
      <c r="C61" s="7">
        <v>3</v>
      </c>
      <c r="D61" s="2">
        <v>12</v>
      </c>
      <c r="E61" s="26">
        <f t="shared" si="0"/>
        <v>44533</v>
      </c>
      <c r="F61" s="22">
        <f>IFERROR((INDEX(CostoMarginal_P1[[#Data],[24]],(MATCH(CostoMarginal_P2[[#This Row],[Fecha]],CostoMarginal_P1[[#Data],[Fecha]],0)))),"N/A")</f>
        <v>3511.82</v>
      </c>
    </row>
    <row r="62" spans="1:6" x14ac:dyDescent="0.25">
      <c r="A62" s="18">
        <v>2021</v>
      </c>
      <c r="B62" s="18">
        <v>12</v>
      </c>
      <c r="C62" s="7">
        <v>3</v>
      </c>
      <c r="D62" s="2">
        <v>13</v>
      </c>
      <c r="E62" s="26">
        <f t="shared" si="0"/>
        <v>44533</v>
      </c>
      <c r="F62" s="22">
        <f>IFERROR((INDEX(CostoMarginal_P1[[#Data],[24]],(MATCH(CostoMarginal_P2[[#This Row],[Fecha]],CostoMarginal_P1[[#Data],[Fecha]],0)))),"N/A")</f>
        <v>3511.82</v>
      </c>
    </row>
    <row r="63" spans="1:6" x14ac:dyDescent="0.25">
      <c r="A63" s="18">
        <v>2021</v>
      </c>
      <c r="B63" s="18">
        <v>12</v>
      </c>
      <c r="C63" s="7">
        <v>3</v>
      </c>
      <c r="D63" s="2">
        <v>14</v>
      </c>
      <c r="E63" s="26">
        <f t="shared" si="0"/>
        <v>44533</v>
      </c>
      <c r="F63" s="22">
        <f>IFERROR((INDEX(CostoMarginal_P1[[#Data],[24]],(MATCH(CostoMarginal_P2[[#This Row],[Fecha]],CostoMarginal_P1[[#Data],[Fecha]],0)))),"N/A")</f>
        <v>3511.82</v>
      </c>
    </row>
    <row r="64" spans="1:6" x14ac:dyDescent="0.25">
      <c r="A64" s="18">
        <v>2021</v>
      </c>
      <c r="B64" s="18">
        <v>12</v>
      </c>
      <c r="C64" s="7">
        <v>3</v>
      </c>
      <c r="D64" s="2">
        <v>15</v>
      </c>
      <c r="E64" s="26">
        <f t="shared" si="0"/>
        <v>44533</v>
      </c>
      <c r="F64" s="22">
        <f>IFERROR((INDEX(CostoMarginal_P1[[#Data],[24]],(MATCH(CostoMarginal_P2[[#This Row],[Fecha]],CostoMarginal_P1[[#Data],[Fecha]],0)))),"N/A")</f>
        <v>3511.82</v>
      </c>
    </row>
    <row r="65" spans="1:6" x14ac:dyDescent="0.25">
      <c r="A65" s="18">
        <v>2021</v>
      </c>
      <c r="B65" s="18">
        <v>12</v>
      </c>
      <c r="C65" s="7">
        <v>3</v>
      </c>
      <c r="D65" s="2">
        <v>16</v>
      </c>
      <c r="E65" s="26">
        <f t="shared" si="0"/>
        <v>44533</v>
      </c>
      <c r="F65" s="22">
        <f>IFERROR((INDEX(CostoMarginal_P1[[#Data],[24]],(MATCH(CostoMarginal_P2[[#This Row],[Fecha]],CostoMarginal_P1[[#Data],[Fecha]],0)))),"N/A")</f>
        <v>3511.82</v>
      </c>
    </row>
    <row r="66" spans="1:6" x14ac:dyDescent="0.25">
      <c r="A66" s="18">
        <v>2021</v>
      </c>
      <c r="B66" s="18">
        <v>12</v>
      </c>
      <c r="C66" s="7">
        <v>3</v>
      </c>
      <c r="D66" s="2">
        <v>17</v>
      </c>
      <c r="E66" s="26">
        <f t="shared" ref="E66:E129" si="1">DATE(A66,B66,C66)</f>
        <v>44533</v>
      </c>
      <c r="F66" s="22">
        <f>IFERROR((INDEX(CostoMarginal_P1[[#Data],[24]],(MATCH(CostoMarginal_P2[[#This Row],[Fecha]],CostoMarginal_P1[[#Data],[Fecha]],0)))),"N/A")</f>
        <v>3511.82</v>
      </c>
    </row>
    <row r="67" spans="1:6" x14ac:dyDescent="0.25">
      <c r="A67" s="18">
        <v>2021</v>
      </c>
      <c r="B67" s="18">
        <v>12</v>
      </c>
      <c r="C67" s="7">
        <v>3</v>
      </c>
      <c r="D67" s="2">
        <v>18</v>
      </c>
      <c r="E67" s="26">
        <f t="shared" si="1"/>
        <v>44533</v>
      </c>
      <c r="F67" s="22">
        <f>IFERROR((INDEX(CostoMarginal_P1[[#Data],[24]],(MATCH(CostoMarginal_P2[[#This Row],[Fecha]],CostoMarginal_P1[[#Data],[Fecha]],0)))),"N/A")</f>
        <v>3511.82</v>
      </c>
    </row>
    <row r="68" spans="1:6" x14ac:dyDescent="0.25">
      <c r="A68" s="18">
        <v>2021</v>
      </c>
      <c r="B68" s="18">
        <v>12</v>
      </c>
      <c r="C68" s="7">
        <v>3</v>
      </c>
      <c r="D68" s="2">
        <v>19</v>
      </c>
      <c r="E68" s="26">
        <f t="shared" si="1"/>
        <v>44533</v>
      </c>
      <c r="F68" s="22">
        <f>IFERROR((INDEX(CostoMarginal_P1[[#Data],[24]],(MATCH(CostoMarginal_P2[[#This Row],[Fecha]],CostoMarginal_P1[[#Data],[Fecha]],0)))),"N/A")</f>
        <v>3511.82</v>
      </c>
    </row>
    <row r="69" spans="1:6" x14ac:dyDescent="0.25">
      <c r="A69" s="18">
        <v>2021</v>
      </c>
      <c r="B69" s="18">
        <v>12</v>
      </c>
      <c r="C69" s="7">
        <v>3</v>
      </c>
      <c r="D69" s="2">
        <v>20</v>
      </c>
      <c r="E69" s="26">
        <f t="shared" si="1"/>
        <v>44533</v>
      </c>
      <c r="F69" s="22">
        <f>IFERROR((INDEX(CostoMarginal_P1[[#Data],[24]],(MATCH(CostoMarginal_P2[[#This Row],[Fecha]],CostoMarginal_P1[[#Data],[Fecha]],0)))),"N/A")</f>
        <v>3511.82</v>
      </c>
    </row>
    <row r="70" spans="1:6" x14ac:dyDescent="0.25">
      <c r="A70" s="18">
        <v>2021</v>
      </c>
      <c r="B70" s="18">
        <v>12</v>
      </c>
      <c r="C70" s="7">
        <v>3</v>
      </c>
      <c r="D70" s="2">
        <v>21</v>
      </c>
      <c r="E70" s="26">
        <f t="shared" si="1"/>
        <v>44533</v>
      </c>
      <c r="F70" s="22">
        <f>IFERROR((INDEX(CostoMarginal_P1[[#Data],[24]],(MATCH(CostoMarginal_P2[[#This Row],[Fecha]],CostoMarginal_P1[[#Data],[Fecha]],0)))),"N/A")</f>
        <v>3511.82</v>
      </c>
    </row>
    <row r="71" spans="1:6" x14ac:dyDescent="0.25">
      <c r="A71" s="18">
        <v>2021</v>
      </c>
      <c r="B71" s="18">
        <v>12</v>
      </c>
      <c r="C71" s="7">
        <v>3</v>
      </c>
      <c r="D71" s="2">
        <v>22</v>
      </c>
      <c r="E71" s="26">
        <f t="shared" si="1"/>
        <v>44533</v>
      </c>
      <c r="F71" s="22">
        <f>IFERROR((INDEX(CostoMarginal_P1[[#Data],[24]],(MATCH(CostoMarginal_P2[[#This Row],[Fecha]],CostoMarginal_P1[[#Data],[Fecha]],0)))),"N/A")</f>
        <v>3511.82</v>
      </c>
    </row>
    <row r="72" spans="1:6" x14ac:dyDescent="0.25">
      <c r="A72" s="18">
        <v>2021</v>
      </c>
      <c r="B72" s="18">
        <v>12</v>
      </c>
      <c r="C72" s="7">
        <v>3</v>
      </c>
      <c r="D72" s="2">
        <v>23</v>
      </c>
      <c r="E72" s="26">
        <f t="shared" si="1"/>
        <v>44533</v>
      </c>
      <c r="F72" s="22">
        <f>IFERROR((INDEX(CostoMarginal_P1[[#Data],[24]],(MATCH(CostoMarginal_P2[[#This Row],[Fecha]],CostoMarginal_P1[[#Data],[Fecha]],0)))),"N/A")</f>
        <v>3511.82</v>
      </c>
    </row>
    <row r="73" spans="1:6" x14ac:dyDescent="0.25">
      <c r="A73" s="18">
        <v>2021</v>
      </c>
      <c r="B73" s="18">
        <v>12</v>
      </c>
      <c r="C73" s="7">
        <v>3</v>
      </c>
      <c r="D73" s="2">
        <v>24</v>
      </c>
      <c r="E73" s="26">
        <f t="shared" si="1"/>
        <v>44533</v>
      </c>
      <c r="F73" s="22">
        <f>IFERROR((INDEX(CostoMarginal_P1[[#Data],[24]],(MATCH(CostoMarginal_P2[[#This Row],[Fecha]],CostoMarginal_P1[[#Data],[Fecha]],0)))),"N/A")</f>
        <v>3511.82</v>
      </c>
    </row>
    <row r="74" spans="1:6" x14ac:dyDescent="0.25">
      <c r="A74" s="18">
        <v>2021</v>
      </c>
      <c r="B74" s="18">
        <v>12</v>
      </c>
      <c r="C74" s="7">
        <v>4</v>
      </c>
      <c r="D74" s="2">
        <v>1</v>
      </c>
      <c r="E74" s="26">
        <f t="shared" si="1"/>
        <v>44534</v>
      </c>
      <c r="F74" s="22">
        <f>IFERROR((INDEX(CostoMarginal_P1[[#Data],[24]],(MATCH(CostoMarginal_P2[[#This Row],[Fecha]],CostoMarginal_P1[[#Data],[Fecha]],0)))),"N/A")</f>
        <v>4032.02</v>
      </c>
    </row>
    <row r="75" spans="1:6" x14ac:dyDescent="0.25">
      <c r="A75" s="18">
        <v>2021</v>
      </c>
      <c r="B75" s="18">
        <v>12</v>
      </c>
      <c r="C75" s="7">
        <v>4</v>
      </c>
      <c r="D75" s="2">
        <v>2</v>
      </c>
      <c r="E75" s="26">
        <f t="shared" si="1"/>
        <v>44534</v>
      </c>
      <c r="F75" s="22">
        <f>IFERROR((INDEX(CostoMarginal_P1[[#Data],[24]],(MATCH(CostoMarginal_P2[[#This Row],[Fecha]],CostoMarginal_P1[[#Data],[Fecha]],0)))),"N/A")</f>
        <v>4032.02</v>
      </c>
    </row>
    <row r="76" spans="1:6" x14ac:dyDescent="0.25">
      <c r="A76" s="18">
        <v>2021</v>
      </c>
      <c r="B76" s="18">
        <v>12</v>
      </c>
      <c r="C76" s="7">
        <v>4</v>
      </c>
      <c r="D76" s="2">
        <v>3</v>
      </c>
      <c r="E76" s="26">
        <f t="shared" si="1"/>
        <v>44534</v>
      </c>
      <c r="F76" s="22">
        <f>IFERROR((INDEX(CostoMarginal_P1[[#Data],[24]],(MATCH(CostoMarginal_P2[[#This Row],[Fecha]],CostoMarginal_P1[[#Data],[Fecha]],0)))),"N/A")</f>
        <v>4032.02</v>
      </c>
    </row>
    <row r="77" spans="1:6" x14ac:dyDescent="0.25">
      <c r="A77" s="18">
        <v>2021</v>
      </c>
      <c r="B77" s="18">
        <v>12</v>
      </c>
      <c r="C77" s="7">
        <v>4</v>
      </c>
      <c r="D77" s="2">
        <v>4</v>
      </c>
      <c r="E77" s="26">
        <f t="shared" si="1"/>
        <v>44534</v>
      </c>
      <c r="F77" s="22">
        <f>IFERROR((INDEX(CostoMarginal_P1[[#Data],[24]],(MATCH(CostoMarginal_P2[[#This Row],[Fecha]],CostoMarginal_P1[[#Data],[Fecha]],0)))),"N/A")</f>
        <v>4032.02</v>
      </c>
    </row>
    <row r="78" spans="1:6" x14ac:dyDescent="0.25">
      <c r="A78" s="18">
        <v>2021</v>
      </c>
      <c r="B78" s="18">
        <v>12</v>
      </c>
      <c r="C78" s="7">
        <v>4</v>
      </c>
      <c r="D78" s="2">
        <v>5</v>
      </c>
      <c r="E78" s="26">
        <f t="shared" si="1"/>
        <v>44534</v>
      </c>
      <c r="F78" s="22">
        <f>IFERROR((INDEX(CostoMarginal_P1[[#Data],[24]],(MATCH(CostoMarginal_P2[[#This Row],[Fecha]],CostoMarginal_P1[[#Data],[Fecha]],0)))),"N/A")</f>
        <v>4032.02</v>
      </c>
    </row>
    <row r="79" spans="1:6" x14ac:dyDescent="0.25">
      <c r="A79" s="18">
        <v>2021</v>
      </c>
      <c r="B79" s="18">
        <v>12</v>
      </c>
      <c r="C79" s="7">
        <v>4</v>
      </c>
      <c r="D79" s="2">
        <v>6</v>
      </c>
      <c r="E79" s="26">
        <f t="shared" si="1"/>
        <v>44534</v>
      </c>
      <c r="F79" s="22">
        <f>IFERROR((INDEX(CostoMarginal_P1[[#Data],[24]],(MATCH(CostoMarginal_P2[[#This Row],[Fecha]],CostoMarginal_P1[[#Data],[Fecha]],0)))),"N/A")</f>
        <v>4032.02</v>
      </c>
    </row>
    <row r="80" spans="1:6" x14ac:dyDescent="0.25">
      <c r="A80" s="18">
        <v>2021</v>
      </c>
      <c r="B80" s="18">
        <v>12</v>
      </c>
      <c r="C80" s="7">
        <v>4</v>
      </c>
      <c r="D80" s="2">
        <v>7</v>
      </c>
      <c r="E80" s="26">
        <f t="shared" si="1"/>
        <v>44534</v>
      </c>
      <c r="F80" s="22">
        <f>IFERROR((INDEX(CostoMarginal_P1[[#Data],[24]],(MATCH(CostoMarginal_P2[[#This Row],[Fecha]],CostoMarginal_P1[[#Data],[Fecha]],0)))),"N/A")</f>
        <v>4032.02</v>
      </c>
    </row>
    <row r="81" spans="1:6" x14ac:dyDescent="0.25">
      <c r="A81" s="18">
        <v>2021</v>
      </c>
      <c r="B81" s="18">
        <v>12</v>
      </c>
      <c r="C81" s="7">
        <v>4</v>
      </c>
      <c r="D81" s="2">
        <v>8</v>
      </c>
      <c r="E81" s="26">
        <f t="shared" si="1"/>
        <v>44534</v>
      </c>
      <c r="F81" s="22">
        <f>IFERROR((INDEX(CostoMarginal_P1[[#Data],[24]],(MATCH(CostoMarginal_P2[[#This Row],[Fecha]],CostoMarginal_P1[[#Data],[Fecha]],0)))),"N/A")</f>
        <v>4032.02</v>
      </c>
    </row>
    <row r="82" spans="1:6" x14ac:dyDescent="0.25">
      <c r="A82" s="18">
        <v>2021</v>
      </c>
      <c r="B82" s="18">
        <v>12</v>
      </c>
      <c r="C82" s="7">
        <v>4</v>
      </c>
      <c r="D82" s="2">
        <v>9</v>
      </c>
      <c r="E82" s="26">
        <f t="shared" si="1"/>
        <v>44534</v>
      </c>
      <c r="F82" s="22">
        <f>IFERROR((INDEX(CostoMarginal_P1[[#Data],[24]],(MATCH(CostoMarginal_P2[[#This Row],[Fecha]],CostoMarginal_P1[[#Data],[Fecha]],0)))),"N/A")</f>
        <v>4032.02</v>
      </c>
    </row>
    <row r="83" spans="1:6" x14ac:dyDescent="0.25">
      <c r="A83" s="18">
        <v>2021</v>
      </c>
      <c r="B83" s="18">
        <v>12</v>
      </c>
      <c r="C83" s="7">
        <v>4</v>
      </c>
      <c r="D83" s="2">
        <v>10</v>
      </c>
      <c r="E83" s="26">
        <f t="shared" si="1"/>
        <v>44534</v>
      </c>
      <c r="F83" s="22">
        <f>IFERROR((INDEX(CostoMarginal_P1[[#Data],[24]],(MATCH(CostoMarginal_P2[[#This Row],[Fecha]],CostoMarginal_P1[[#Data],[Fecha]],0)))),"N/A")</f>
        <v>4032.02</v>
      </c>
    </row>
    <row r="84" spans="1:6" x14ac:dyDescent="0.25">
      <c r="A84" s="18">
        <v>2021</v>
      </c>
      <c r="B84" s="18">
        <v>12</v>
      </c>
      <c r="C84" s="7">
        <v>4</v>
      </c>
      <c r="D84" s="2">
        <v>11</v>
      </c>
      <c r="E84" s="26">
        <f t="shared" si="1"/>
        <v>44534</v>
      </c>
      <c r="F84" s="22">
        <f>IFERROR((INDEX(CostoMarginal_P1[[#Data],[24]],(MATCH(CostoMarginal_P2[[#This Row],[Fecha]],CostoMarginal_P1[[#Data],[Fecha]],0)))),"N/A")</f>
        <v>4032.02</v>
      </c>
    </row>
    <row r="85" spans="1:6" x14ac:dyDescent="0.25">
      <c r="A85" s="18">
        <v>2021</v>
      </c>
      <c r="B85" s="18">
        <v>12</v>
      </c>
      <c r="C85" s="7">
        <v>4</v>
      </c>
      <c r="D85" s="2">
        <v>12</v>
      </c>
      <c r="E85" s="26">
        <f t="shared" si="1"/>
        <v>44534</v>
      </c>
      <c r="F85" s="22">
        <f>IFERROR((INDEX(CostoMarginal_P1[[#Data],[24]],(MATCH(CostoMarginal_P2[[#This Row],[Fecha]],CostoMarginal_P1[[#Data],[Fecha]],0)))),"N/A")</f>
        <v>4032.02</v>
      </c>
    </row>
    <row r="86" spans="1:6" x14ac:dyDescent="0.25">
      <c r="A86" s="18">
        <v>2021</v>
      </c>
      <c r="B86" s="18">
        <v>12</v>
      </c>
      <c r="C86" s="7">
        <v>4</v>
      </c>
      <c r="D86" s="2">
        <v>13</v>
      </c>
      <c r="E86" s="26">
        <f t="shared" si="1"/>
        <v>44534</v>
      </c>
      <c r="F86" s="22">
        <f>IFERROR((INDEX(CostoMarginal_P1[[#Data],[24]],(MATCH(CostoMarginal_P2[[#This Row],[Fecha]],CostoMarginal_P1[[#Data],[Fecha]],0)))),"N/A")</f>
        <v>4032.02</v>
      </c>
    </row>
    <row r="87" spans="1:6" x14ac:dyDescent="0.25">
      <c r="A87" s="18">
        <v>2021</v>
      </c>
      <c r="B87" s="18">
        <v>12</v>
      </c>
      <c r="C87" s="7">
        <v>4</v>
      </c>
      <c r="D87" s="2">
        <v>14</v>
      </c>
      <c r="E87" s="26">
        <f t="shared" si="1"/>
        <v>44534</v>
      </c>
      <c r="F87" s="22">
        <f>IFERROR((INDEX(CostoMarginal_P1[[#Data],[24]],(MATCH(CostoMarginal_P2[[#This Row],[Fecha]],CostoMarginal_P1[[#Data],[Fecha]],0)))),"N/A")</f>
        <v>4032.02</v>
      </c>
    </row>
    <row r="88" spans="1:6" x14ac:dyDescent="0.25">
      <c r="A88" s="18">
        <v>2021</v>
      </c>
      <c r="B88" s="18">
        <v>12</v>
      </c>
      <c r="C88" s="7">
        <v>4</v>
      </c>
      <c r="D88" s="2">
        <v>15</v>
      </c>
      <c r="E88" s="26">
        <f t="shared" si="1"/>
        <v>44534</v>
      </c>
      <c r="F88" s="22">
        <f>IFERROR((INDEX(CostoMarginal_P1[[#Data],[24]],(MATCH(CostoMarginal_P2[[#This Row],[Fecha]],CostoMarginal_P1[[#Data],[Fecha]],0)))),"N/A")</f>
        <v>4032.02</v>
      </c>
    </row>
    <row r="89" spans="1:6" x14ac:dyDescent="0.25">
      <c r="A89" s="18">
        <v>2021</v>
      </c>
      <c r="B89" s="18">
        <v>12</v>
      </c>
      <c r="C89" s="7">
        <v>4</v>
      </c>
      <c r="D89" s="2">
        <v>16</v>
      </c>
      <c r="E89" s="26">
        <f t="shared" si="1"/>
        <v>44534</v>
      </c>
      <c r="F89" s="22">
        <f>IFERROR((INDEX(CostoMarginal_P1[[#Data],[24]],(MATCH(CostoMarginal_P2[[#This Row],[Fecha]],CostoMarginal_P1[[#Data],[Fecha]],0)))),"N/A")</f>
        <v>4032.02</v>
      </c>
    </row>
    <row r="90" spans="1:6" x14ac:dyDescent="0.25">
      <c r="A90" s="18">
        <v>2021</v>
      </c>
      <c r="B90" s="18">
        <v>12</v>
      </c>
      <c r="C90" s="7">
        <v>4</v>
      </c>
      <c r="D90" s="2">
        <v>17</v>
      </c>
      <c r="E90" s="26">
        <f t="shared" si="1"/>
        <v>44534</v>
      </c>
      <c r="F90" s="22">
        <f>IFERROR((INDEX(CostoMarginal_P1[[#Data],[24]],(MATCH(CostoMarginal_P2[[#This Row],[Fecha]],CostoMarginal_P1[[#Data],[Fecha]],0)))),"N/A")</f>
        <v>4032.02</v>
      </c>
    </row>
    <row r="91" spans="1:6" x14ac:dyDescent="0.25">
      <c r="A91" s="18">
        <v>2021</v>
      </c>
      <c r="B91" s="18">
        <v>12</v>
      </c>
      <c r="C91" s="7">
        <v>4</v>
      </c>
      <c r="D91" s="2">
        <v>18</v>
      </c>
      <c r="E91" s="26">
        <f t="shared" si="1"/>
        <v>44534</v>
      </c>
      <c r="F91" s="22">
        <f>IFERROR((INDEX(CostoMarginal_P1[[#Data],[24]],(MATCH(CostoMarginal_P2[[#This Row],[Fecha]],CostoMarginal_P1[[#Data],[Fecha]],0)))),"N/A")</f>
        <v>4032.02</v>
      </c>
    </row>
    <row r="92" spans="1:6" x14ac:dyDescent="0.25">
      <c r="A92" s="18">
        <v>2021</v>
      </c>
      <c r="B92" s="18">
        <v>12</v>
      </c>
      <c r="C92" s="7">
        <v>4</v>
      </c>
      <c r="D92" s="2">
        <v>19</v>
      </c>
      <c r="E92" s="26">
        <f t="shared" si="1"/>
        <v>44534</v>
      </c>
      <c r="F92" s="22">
        <f>IFERROR((INDEX(CostoMarginal_P1[[#Data],[24]],(MATCH(CostoMarginal_P2[[#This Row],[Fecha]],CostoMarginal_P1[[#Data],[Fecha]],0)))),"N/A")</f>
        <v>4032.02</v>
      </c>
    </row>
    <row r="93" spans="1:6" x14ac:dyDescent="0.25">
      <c r="A93" s="18">
        <v>2021</v>
      </c>
      <c r="B93" s="18">
        <v>12</v>
      </c>
      <c r="C93" s="7">
        <v>4</v>
      </c>
      <c r="D93" s="2">
        <v>20</v>
      </c>
      <c r="E93" s="26">
        <f t="shared" si="1"/>
        <v>44534</v>
      </c>
      <c r="F93" s="22">
        <f>IFERROR((INDEX(CostoMarginal_P1[[#Data],[24]],(MATCH(CostoMarginal_P2[[#This Row],[Fecha]],CostoMarginal_P1[[#Data],[Fecha]],0)))),"N/A")</f>
        <v>4032.02</v>
      </c>
    </row>
    <row r="94" spans="1:6" x14ac:dyDescent="0.25">
      <c r="A94" s="18">
        <v>2021</v>
      </c>
      <c r="B94" s="18">
        <v>12</v>
      </c>
      <c r="C94" s="7">
        <v>4</v>
      </c>
      <c r="D94" s="2">
        <v>21</v>
      </c>
      <c r="E94" s="26">
        <f t="shared" si="1"/>
        <v>44534</v>
      </c>
      <c r="F94" s="22">
        <f>IFERROR((INDEX(CostoMarginal_P1[[#Data],[24]],(MATCH(CostoMarginal_P2[[#This Row],[Fecha]],CostoMarginal_P1[[#Data],[Fecha]],0)))),"N/A")</f>
        <v>4032.02</v>
      </c>
    </row>
    <row r="95" spans="1:6" x14ac:dyDescent="0.25">
      <c r="A95" s="18">
        <v>2021</v>
      </c>
      <c r="B95" s="18">
        <v>12</v>
      </c>
      <c r="C95" s="7">
        <v>4</v>
      </c>
      <c r="D95" s="2">
        <v>22</v>
      </c>
      <c r="E95" s="26">
        <f t="shared" si="1"/>
        <v>44534</v>
      </c>
      <c r="F95" s="22">
        <f>IFERROR((INDEX(CostoMarginal_P1[[#Data],[24]],(MATCH(CostoMarginal_P2[[#This Row],[Fecha]],CostoMarginal_P1[[#Data],[Fecha]],0)))),"N/A")</f>
        <v>4032.02</v>
      </c>
    </row>
    <row r="96" spans="1:6" x14ac:dyDescent="0.25">
      <c r="A96" s="18">
        <v>2021</v>
      </c>
      <c r="B96" s="18">
        <v>12</v>
      </c>
      <c r="C96" s="7">
        <v>4</v>
      </c>
      <c r="D96" s="2">
        <v>23</v>
      </c>
      <c r="E96" s="26">
        <f t="shared" si="1"/>
        <v>44534</v>
      </c>
      <c r="F96" s="22">
        <f>IFERROR((INDEX(CostoMarginal_P1[[#Data],[24]],(MATCH(CostoMarginal_P2[[#This Row],[Fecha]],CostoMarginal_P1[[#Data],[Fecha]],0)))),"N/A")</f>
        <v>4032.02</v>
      </c>
    </row>
    <row r="97" spans="1:6" x14ac:dyDescent="0.25">
      <c r="A97" s="18">
        <v>2021</v>
      </c>
      <c r="B97" s="18">
        <v>12</v>
      </c>
      <c r="C97" s="7">
        <v>4</v>
      </c>
      <c r="D97" s="2">
        <v>24</v>
      </c>
      <c r="E97" s="26">
        <f t="shared" si="1"/>
        <v>44534</v>
      </c>
      <c r="F97" s="22">
        <f>IFERROR((INDEX(CostoMarginal_P1[[#Data],[24]],(MATCH(CostoMarginal_P2[[#This Row],[Fecha]],CostoMarginal_P1[[#Data],[Fecha]],0)))),"N/A")</f>
        <v>4032.02</v>
      </c>
    </row>
    <row r="98" spans="1:6" x14ac:dyDescent="0.25">
      <c r="A98" s="18">
        <v>2021</v>
      </c>
      <c r="B98" s="18">
        <v>12</v>
      </c>
      <c r="C98" s="7">
        <v>5</v>
      </c>
      <c r="D98" s="2">
        <v>1</v>
      </c>
      <c r="E98" s="26">
        <f t="shared" si="1"/>
        <v>44535</v>
      </c>
      <c r="F98" s="22">
        <f>IFERROR((INDEX(CostoMarginal_P1[[#Data],[24]],(MATCH(CostoMarginal_P2[[#This Row],[Fecha]],CostoMarginal_P1[[#Data],[Fecha]],0)))),"N/A")</f>
        <v>4412.1400000000003</v>
      </c>
    </row>
    <row r="99" spans="1:6" x14ac:dyDescent="0.25">
      <c r="A99" s="18">
        <v>2021</v>
      </c>
      <c r="B99" s="18">
        <v>12</v>
      </c>
      <c r="C99" s="7">
        <v>5</v>
      </c>
      <c r="D99" s="2">
        <v>2</v>
      </c>
      <c r="E99" s="26">
        <f t="shared" si="1"/>
        <v>44535</v>
      </c>
      <c r="F99" s="22">
        <f>IFERROR((INDEX(CostoMarginal_P1[[#Data],[24]],(MATCH(CostoMarginal_P2[[#This Row],[Fecha]],CostoMarginal_P1[[#Data],[Fecha]],0)))),"N/A")</f>
        <v>4412.1400000000003</v>
      </c>
    </row>
    <row r="100" spans="1:6" x14ac:dyDescent="0.25">
      <c r="A100" s="18">
        <v>2021</v>
      </c>
      <c r="B100" s="18">
        <v>12</v>
      </c>
      <c r="C100" s="7">
        <v>5</v>
      </c>
      <c r="D100" s="2">
        <v>3</v>
      </c>
      <c r="E100" s="26">
        <f t="shared" si="1"/>
        <v>44535</v>
      </c>
      <c r="F100" s="22">
        <f>IFERROR((INDEX(CostoMarginal_P1[[#Data],[24]],(MATCH(CostoMarginal_P2[[#This Row],[Fecha]],CostoMarginal_P1[[#Data],[Fecha]],0)))),"N/A")</f>
        <v>4412.1400000000003</v>
      </c>
    </row>
    <row r="101" spans="1:6" x14ac:dyDescent="0.25">
      <c r="A101" s="18">
        <v>2021</v>
      </c>
      <c r="B101" s="18">
        <v>12</v>
      </c>
      <c r="C101" s="7">
        <v>5</v>
      </c>
      <c r="D101" s="2">
        <v>4</v>
      </c>
      <c r="E101" s="26">
        <f t="shared" si="1"/>
        <v>44535</v>
      </c>
      <c r="F101" s="22">
        <f>IFERROR((INDEX(CostoMarginal_P1[[#Data],[24]],(MATCH(CostoMarginal_P2[[#This Row],[Fecha]],CostoMarginal_P1[[#Data],[Fecha]],0)))),"N/A")</f>
        <v>4412.1400000000003</v>
      </c>
    </row>
    <row r="102" spans="1:6" x14ac:dyDescent="0.25">
      <c r="A102" s="18">
        <v>2021</v>
      </c>
      <c r="B102" s="18">
        <v>12</v>
      </c>
      <c r="C102" s="7">
        <v>5</v>
      </c>
      <c r="D102" s="2">
        <v>5</v>
      </c>
      <c r="E102" s="26">
        <f t="shared" si="1"/>
        <v>44535</v>
      </c>
      <c r="F102" s="22">
        <f>IFERROR((INDEX(CostoMarginal_P1[[#Data],[24]],(MATCH(CostoMarginal_P2[[#This Row],[Fecha]],CostoMarginal_P1[[#Data],[Fecha]],0)))),"N/A")</f>
        <v>4412.1400000000003</v>
      </c>
    </row>
    <row r="103" spans="1:6" x14ac:dyDescent="0.25">
      <c r="A103" s="18">
        <v>2021</v>
      </c>
      <c r="B103" s="18">
        <v>12</v>
      </c>
      <c r="C103" s="7">
        <v>5</v>
      </c>
      <c r="D103" s="2">
        <v>6</v>
      </c>
      <c r="E103" s="26">
        <f t="shared" si="1"/>
        <v>44535</v>
      </c>
      <c r="F103" s="22">
        <f>IFERROR((INDEX(CostoMarginal_P1[[#Data],[24]],(MATCH(CostoMarginal_P2[[#This Row],[Fecha]],CostoMarginal_P1[[#Data],[Fecha]],0)))),"N/A")</f>
        <v>4412.1400000000003</v>
      </c>
    </row>
    <row r="104" spans="1:6" x14ac:dyDescent="0.25">
      <c r="A104" s="18">
        <v>2021</v>
      </c>
      <c r="B104" s="18">
        <v>12</v>
      </c>
      <c r="C104" s="7">
        <v>5</v>
      </c>
      <c r="D104" s="2">
        <v>7</v>
      </c>
      <c r="E104" s="26">
        <f t="shared" si="1"/>
        <v>44535</v>
      </c>
      <c r="F104" s="22">
        <f>IFERROR((INDEX(CostoMarginal_P1[[#Data],[24]],(MATCH(CostoMarginal_P2[[#This Row],[Fecha]],CostoMarginal_P1[[#Data],[Fecha]],0)))),"N/A")</f>
        <v>4412.1400000000003</v>
      </c>
    </row>
    <row r="105" spans="1:6" x14ac:dyDescent="0.25">
      <c r="A105" s="18">
        <v>2021</v>
      </c>
      <c r="B105" s="18">
        <v>12</v>
      </c>
      <c r="C105" s="7">
        <v>5</v>
      </c>
      <c r="D105" s="2">
        <v>8</v>
      </c>
      <c r="E105" s="26">
        <f t="shared" si="1"/>
        <v>44535</v>
      </c>
      <c r="F105" s="22">
        <f>IFERROR((INDEX(CostoMarginal_P1[[#Data],[24]],(MATCH(CostoMarginal_P2[[#This Row],[Fecha]],CostoMarginal_P1[[#Data],[Fecha]],0)))),"N/A")</f>
        <v>4412.1400000000003</v>
      </c>
    </row>
    <row r="106" spans="1:6" x14ac:dyDescent="0.25">
      <c r="A106" s="18">
        <v>2021</v>
      </c>
      <c r="B106" s="18">
        <v>12</v>
      </c>
      <c r="C106" s="7">
        <v>5</v>
      </c>
      <c r="D106" s="2">
        <v>9</v>
      </c>
      <c r="E106" s="26">
        <f t="shared" si="1"/>
        <v>44535</v>
      </c>
      <c r="F106" s="22">
        <f>IFERROR((INDEX(CostoMarginal_P1[[#Data],[24]],(MATCH(CostoMarginal_P2[[#This Row],[Fecha]],CostoMarginal_P1[[#Data],[Fecha]],0)))),"N/A")</f>
        <v>4412.1400000000003</v>
      </c>
    </row>
    <row r="107" spans="1:6" x14ac:dyDescent="0.25">
      <c r="A107" s="18">
        <v>2021</v>
      </c>
      <c r="B107" s="18">
        <v>12</v>
      </c>
      <c r="C107" s="7">
        <v>5</v>
      </c>
      <c r="D107" s="2">
        <v>10</v>
      </c>
      <c r="E107" s="26">
        <f t="shared" si="1"/>
        <v>44535</v>
      </c>
      <c r="F107" s="22">
        <f>IFERROR((INDEX(CostoMarginal_P1[[#Data],[24]],(MATCH(CostoMarginal_P2[[#This Row],[Fecha]],CostoMarginal_P1[[#Data],[Fecha]],0)))),"N/A")</f>
        <v>4412.1400000000003</v>
      </c>
    </row>
    <row r="108" spans="1:6" x14ac:dyDescent="0.25">
      <c r="A108" s="18">
        <v>2021</v>
      </c>
      <c r="B108" s="18">
        <v>12</v>
      </c>
      <c r="C108" s="7">
        <v>5</v>
      </c>
      <c r="D108" s="2">
        <v>11</v>
      </c>
      <c r="E108" s="26">
        <f t="shared" si="1"/>
        <v>44535</v>
      </c>
      <c r="F108" s="22">
        <f>IFERROR((INDEX(CostoMarginal_P1[[#Data],[24]],(MATCH(CostoMarginal_P2[[#This Row],[Fecha]],CostoMarginal_P1[[#Data],[Fecha]],0)))),"N/A")</f>
        <v>4412.1400000000003</v>
      </c>
    </row>
    <row r="109" spans="1:6" x14ac:dyDescent="0.25">
      <c r="A109" s="18">
        <v>2021</v>
      </c>
      <c r="B109" s="18">
        <v>12</v>
      </c>
      <c r="C109" s="7">
        <v>5</v>
      </c>
      <c r="D109" s="2">
        <v>12</v>
      </c>
      <c r="E109" s="26">
        <f t="shared" si="1"/>
        <v>44535</v>
      </c>
      <c r="F109" s="22">
        <f>IFERROR((INDEX(CostoMarginal_P1[[#Data],[24]],(MATCH(CostoMarginal_P2[[#This Row],[Fecha]],CostoMarginal_P1[[#Data],[Fecha]],0)))),"N/A")</f>
        <v>4412.1400000000003</v>
      </c>
    </row>
    <row r="110" spans="1:6" x14ac:dyDescent="0.25">
      <c r="A110" s="18">
        <v>2021</v>
      </c>
      <c r="B110" s="18">
        <v>12</v>
      </c>
      <c r="C110" s="7">
        <v>5</v>
      </c>
      <c r="D110" s="2">
        <v>13</v>
      </c>
      <c r="E110" s="26">
        <f t="shared" si="1"/>
        <v>44535</v>
      </c>
      <c r="F110" s="22">
        <f>IFERROR((INDEX(CostoMarginal_P1[[#Data],[24]],(MATCH(CostoMarginal_P2[[#This Row],[Fecha]],CostoMarginal_P1[[#Data],[Fecha]],0)))),"N/A")</f>
        <v>4412.1400000000003</v>
      </c>
    </row>
    <row r="111" spans="1:6" x14ac:dyDescent="0.25">
      <c r="A111" s="18">
        <v>2021</v>
      </c>
      <c r="B111" s="18">
        <v>12</v>
      </c>
      <c r="C111" s="7">
        <v>5</v>
      </c>
      <c r="D111" s="2">
        <v>14</v>
      </c>
      <c r="E111" s="26">
        <f t="shared" si="1"/>
        <v>44535</v>
      </c>
      <c r="F111" s="22">
        <f>IFERROR((INDEX(CostoMarginal_P1[[#Data],[24]],(MATCH(CostoMarginal_P2[[#This Row],[Fecha]],CostoMarginal_P1[[#Data],[Fecha]],0)))),"N/A")</f>
        <v>4412.1400000000003</v>
      </c>
    </row>
    <row r="112" spans="1:6" x14ac:dyDescent="0.25">
      <c r="A112" s="18">
        <v>2021</v>
      </c>
      <c r="B112" s="18">
        <v>12</v>
      </c>
      <c r="C112" s="7">
        <v>5</v>
      </c>
      <c r="D112" s="2">
        <v>15</v>
      </c>
      <c r="E112" s="26">
        <f t="shared" si="1"/>
        <v>44535</v>
      </c>
      <c r="F112" s="22">
        <f>IFERROR((INDEX(CostoMarginal_P1[[#Data],[24]],(MATCH(CostoMarginal_P2[[#This Row],[Fecha]],CostoMarginal_P1[[#Data],[Fecha]],0)))),"N/A")</f>
        <v>4412.1400000000003</v>
      </c>
    </row>
    <row r="113" spans="1:6" x14ac:dyDescent="0.25">
      <c r="A113" s="18">
        <v>2021</v>
      </c>
      <c r="B113" s="18">
        <v>12</v>
      </c>
      <c r="C113" s="7">
        <v>5</v>
      </c>
      <c r="D113" s="2">
        <v>16</v>
      </c>
      <c r="E113" s="26">
        <f t="shared" si="1"/>
        <v>44535</v>
      </c>
      <c r="F113" s="22">
        <f>IFERROR((INDEX(CostoMarginal_P1[[#Data],[24]],(MATCH(CostoMarginal_P2[[#This Row],[Fecha]],CostoMarginal_P1[[#Data],[Fecha]],0)))),"N/A")</f>
        <v>4412.1400000000003</v>
      </c>
    </row>
    <row r="114" spans="1:6" x14ac:dyDescent="0.25">
      <c r="A114" s="18">
        <v>2021</v>
      </c>
      <c r="B114" s="18">
        <v>12</v>
      </c>
      <c r="C114" s="7">
        <v>5</v>
      </c>
      <c r="D114" s="2">
        <v>17</v>
      </c>
      <c r="E114" s="26">
        <f t="shared" si="1"/>
        <v>44535</v>
      </c>
      <c r="F114" s="22">
        <f>IFERROR((INDEX(CostoMarginal_P1[[#Data],[24]],(MATCH(CostoMarginal_P2[[#This Row],[Fecha]],CostoMarginal_P1[[#Data],[Fecha]],0)))),"N/A")</f>
        <v>4412.1400000000003</v>
      </c>
    </row>
    <row r="115" spans="1:6" x14ac:dyDescent="0.25">
      <c r="A115" s="18">
        <v>2021</v>
      </c>
      <c r="B115" s="18">
        <v>12</v>
      </c>
      <c r="C115" s="7">
        <v>5</v>
      </c>
      <c r="D115" s="2">
        <v>18</v>
      </c>
      <c r="E115" s="26">
        <f t="shared" si="1"/>
        <v>44535</v>
      </c>
      <c r="F115" s="22">
        <f>IFERROR((INDEX(CostoMarginal_P1[[#Data],[24]],(MATCH(CostoMarginal_P2[[#This Row],[Fecha]],CostoMarginal_P1[[#Data],[Fecha]],0)))),"N/A")</f>
        <v>4412.1400000000003</v>
      </c>
    </row>
    <row r="116" spans="1:6" x14ac:dyDescent="0.25">
      <c r="A116" s="18">
        <v>2021</v>
      </c>
      <c r="B116" s="18">
        <v>12</v>
      </c>
      <c r="C116" s="7">
        <v>5</v>
      </c>
      <c r="D116" s="2">
        <v>19</v>
      </c>
      <c r="E116" s="26">
        <f t="shared" si="1"/>
        <v>44535</v>
      </c>
      <c r="F116" s="22">
        <f>IFERROR((INDEX(CostoMarginal_P1[[#Data],[24]],(MATCH(CostoMarginal_P2[[#This Row],[Fecha]],CostoMarginal_P1[[#Data],[Fecha]],0)))),"N/A")</f>
        <v>4412.1400000000003</v>
      </c>
    </row>
    <row r="117" spans="1:6" x14ac:dyDescent="0.25">
      <c r="A117" s="18">
        <v>2021</v>
      </c>
      <c r="B117" s="18">
        <v>12</v>
      </c>
      <c r="C117" s="7">
        <v>5</v>
      </c>
      <c r="D117" s="2">
        <v>20</v>
      </c>
      <c r="E117" s="26">
        <f t="shared" si="1"/>
        <v>44535</v>
      </c>
      <c r="F117" s="22">
        <f>IFERROR((INDEX(CostoMarginal_P1[[#Data],[24]],(MATCH(CostoMarginal_P2[[#This Row],[Fecha]],CostoMarginal_P1[[#Data],[Fecha]],0)))),"N/A")</f>
        <v>4412.1400000000003</v>
      </c>
    </row>
    <row r="118" spans="1:6" x14ac:dyDescent="0.25">
      <c r="A118" s="18">
        <v>2021</v>
      </c>
      <c r="B118" s="18">
        <v>12</v>
      </c>
      <c r="C118" s="7">
        <v>5</v>
      </c>
      <c r="D118" s="2">
        <v>21</v>
      </c>
      <c r="E118" s="26">
        <f t="shared" si="1"/>
        <v>44535</v>
      </c>
      <c r="F118" s="22">
        <f>IFERROR((INDEX(CostoMarginal_P1[[#Data],[24]],(MATCH(CostoMarginal_P2[[#This Row],[Fecha]],CostoMarginal_P1[[#Data],[Fecha]],0)))),"N/A")</f>
        <v>4412.1400000000003</v>
      </c>
    </row>
    <row r="119" spans="1:6" x14ac:dyDescent="0.25">
      <c r="A119" s="18">
        <v>2021</v>
      </c>
      <c r="B119" s="18">
        <v>12</v>
      </c>
      <c r="C119" s="7">
        <v>5</v>
      </c>
      <c r="D119" s="2">
        <v>22</v>
      </c>
      <c r="E119" s="26">
        <f t="shared" si="1"/>
        <v>44535</v>
      </c>
      <c r="F119" s="22">
        <f>IFERROR((INDEX(CostoMarginal_P1[[#Data],[24]],(MATCH(CostoMarginal_P2[[#This Row],[Fecha]],CostoMarginal_P1[[#Data],[Fecha]],0)))),"N/A")</f>
        <v>4412.1400000000003</v>
      </c>
    </row>
    <row r="120" spans="1:6" x14ac:dyDescent="0.25">
      <c r="A120" s="18">
        <v>2021</v>
      </c>
      <c r="B120" s="18">
        <v>12</v>
      </c>
      <c r="C120" s="7">
        <v>5</v>
      </c>
      <c r="D120" s="2">
        <v>23</v>
      </c>
      <c r="E120" s="26">
        <f t="shared" si="1"/>
        <v>44535</v>
      </c>
      <c r="F120" s="22">
        <f>IFERROR((INDEX(CostoMarginal_P1[[#Data],[24]],(MATCH(CostoMarginal_P2[[#This Row],[Fecha]],CostoMarginal_P1[[#Data],[Fecha]],0)))),"N/A")</f>
        <v>4412.1400000000003</v>
      </c>
    </row>
    <row r="121" spans="1:6" x14ac:dyDescent="0.25">
      <c r="A121" s="18">
        <v>2021</v>
      </c>
      <c r="B121" s="18">
        <v>12</v>
      </c>
      <c r="C121" s="7">
        <v>5</v>
      </c>
      <c r="D121" s="2">
        <v>24</v>
      </c>
      <c r="E121" s="26">
        <f t="shared" si="1"/>
        <v>44535</v>
      </c>
      <c r="F121" s="22">
        <f>IFERROR((INDEX(CostoMarginal_P1[[#Data],[24]],(MATCH(CostoMarginal_P2[[#This Row],[Fecha]],CostoMarginal_P1[[#Data],[Fecha]],0)))),"N/A")</f>
        <v>4412.1400000000003</v>
      </c>
    </row>
    <row r="122" spans="1:6" x14ac:dyDescent="0.25">
      <c r="A122" s="18">
        <v>2021</v>
      </c>
      <c r="B122" s="18">
        <v>12</v>
      </c>
      <c r="C122" s="7">
        <v>6</v>
      </c>
      <c r="D122" s="2">
        <v>1</v>
      </c>
      <c r="E122" s="26">
        <f t="shared" si="1"/>
        <v>44536</v>
      </c>
      <c r="F122" s="22">
        <f>IFERROR((INDEX(CostoMarginal_P1[[#Data],[24]],(MATCH(CostoMarginal_P2[[#This Row],[Fecha]],CostoMarginal_P1[[#Data],[Fecha]],0)))),"N/A")</f>
        <v>4274.8</v>
      </c>
    </row>
    <row r="123" spans="1:6" x14ac:dyDescent="0.25">
      <c r="A123" s="18">
        <v>2021</v>
      </c>
      <c r="B123" s="18">
        <v>12</v>
      </c>
      <c r="C123" s="7">
        <v>6</v>
      </c>
      <c r="D123" s="2">
        <v>2</v>
      </c>
      <c r="E123" s="26">
        <f t="shared" si="1"/>
        <v>44536</v>
      </c>
      <c r="F123" s="22">
        <f>IFERROR((INDEX(CostoMarginal_P1[[#Data],[24]],(MATCH(CostoMarginal_P2[[#This Row],[Fecha]],CostoMarginal_P1[[#Data],[Fecha]],0)))),"N/A")</f>
        <v>4274.8</v>
      </c>
    </row>
    <row r="124" spans="1:6" x14ac:dyDescent="0.25">
      <c r="A124" s="18">
        <v>2021</v>
      </c>
      <c r="B124" s="18">
        <v>12</v>
      </c>
      <c r="C124" s="7">
        <v>6</v>
      </c>
      <c r="D124" s="2">
        <v>3</v>
      </c>
      <c r="E124" s="26">
        <f t="shared" si="1"/>
        <v>44536</v>
      </c>
      <c r="F124" s="22">
        <f>IFERROR((INDEX(CostoMarginal_P1[[#Data],[24]],(MATCH(CostoMarginal_P2[[#This Row],[Fecha]],CostoMarginal_P1[[#Data],[Fecha]],0)))),"N/A")</f>
        <v>4274.8</v>
      </c>
    </row>
    <row r="125" spans="1:6" x14ac:dyDescent="0.25">
      <c r="A125" s="18">
        <v>2021</v>
      </c>
      <c r="B125" s="18">
        <v>12</v>
      </c>
      <c r="C125" s="7">
        <v>6</v>
      </c>
      <c r="D125" s="2">
        <v>4</v>
      </c>
      <c r="E125" s="26">
        <f t="shared" si="1"/>
        <v>44536</v>
      </c>
      <c r="F125" s="22">
        <f>IFERROR((INDEX(CostoMarginal_P1[[#Data],[24]],(MATCH(CostoMarginal_P2[[#This Row],[Fecha]],CostoMarginal_P1[[#Data],[Fecha]],0)))),"N/A")</f>
        <v>4274.8</v>
      </c>
    </row>
    <row r="126" spans="1:6" x14ac:dyDescent="0.25">
      <c r="A126" s="18">
        <v>2021</v>
      </c>
      <c r="B126" s="18">
        <v>12</v>
      </c>
      <c r="C126" s="7">
        <v>6</v>
      </c>
      <c r="D126" s="2">
        <v>5</v>
      </c>
      <c r="E126" s="26">
        <f t="shared" si="1"/>
        <v>44536</v>
      </c>
      <c r="F126" s="22">
        <f>IFERROR((INDEX(CostoMarginal_P1[[#Data],[24]],(MATCH(CostoMarginal_P2[[#This Row],[Fecha]],CostoMarginal_P1[[#Data],[Fecha]],0)))),"N/A")</f>
        <v>4274.8</v>
      </c>
    </row>
    <row r="127" spans="1:6" x14ac:dyDescent="0.25">
      <c r="A127" s="18">
        <v>2021</v>
      </c>
      <c r="B127" s="18">
        <v>12</v>
      </c>
      <c r="C127" s="7">
        <v>6</v>
      </c>
      <c r="D127" s="2">
        <v>6</v>
      </c>
      <c r="E127" s="26">
        <f t="shared" si="1"/>
        <v>44536</v>
      </c>
      <c r="F127" s="22">
        <f>IFERROR((INDEX(CostoMarginal_P1[[#Data],[24]],(MATCH(CostoMarginal_P2[[#This Row],[Fecha]],CostoMarginal_P1[[#Data],[Fecha]],0)))),"N/A")</f>
        <v>4274.8</v>
      </c>
    </row>
    <row r="128" spans="1:6" x14ac:dyDescent="0.25">
      <c r="A128" s="18">
        <v>2021</v>
      </c>
      <c r="B128" s="18">
        <v>12</v>
      </c>
      <c r="C128" s="7">
        <v>6</v>
      </c>
      <c r="D128" s="2">
        <v>7</v>
      </c>
      <c r="E128" s="26">
        <f t="shared" si="1"/>
        <v>44536</v>
      </c>
      <c r="F128" s="22">
        <f>IFERROR((INDEX(CostoMarginal_P1[[#Data],[24]],(MATCH(CostoMarginal_P2[[#This Row],[Fecha]],CostoMarginal_P1[[#Data],[Fecha]],0)))),"N/A")</f>
        <v>4274.8</v>
      </c>
    </row>
    <row r="129" spans="1:6" x14ac:dyDescent="0.25">
      <c r="A129" s="18">
        <v>2021</v>
      </c>
      <c r="B129" s="18">
        <v>12</v>
      </c>
      <c r="C129" s="7">
        <v>6</v>
      </c>
      <c r="D129" s="2">
        <v>8</v>
      </c>
      <c r="E129" s="26">
        <f t="shared" si="1"/>
        <v>44536</v>
      </c>
      <c r="F129" s="22">
        <f>IFERROR((INDEX(CostoMarginal_P1[[#Data],[24]],(MATCH(CostoMarginal_P2[[#This Row],[Fecha]],CostoMarginal_P1[[#Data],[Fecha]],0)))),"N/A")</f>
        <v>4274.8</v>
      </c>
    </row>
    <row r="130" spans="1:6" x14ac:dyDescent="0.25">
      <c r="A130" s="18">
        <v>2021</v>
      </c>
      <c r="B130" s="18">
        <v>12</v>
      </c>
      <c r="C130" s="7">
        <v>6</v>
      </c>
      <c r="D130" s="2">
        <v>9</v>
      </c>
      <c r="E130" s="26">
        <f t="shared" ref="E130:E193" si="2">DATE(A130,B130,C130)</f>
        <v>44536</v>
      </c>
      <c r="F130" s="22">
        <f>IFERROR((INDEX(CostoMarginal_P1[[#Data],[24]],(MATCH(CostoMarginal_P2[[#This Row],[Fecha]],CostoMarginal_P1[[#Data],[Fecha]],0)))),"N/A")</f>
        <v>4274.8</v>
      </c>
    </row>
    <row r="131" spans="1:6" x14ac:dyDescent="0.25">
      <c r="A131" s="18">
        <v>2021</v>
      </c>
      <c r="B131" s="18">
        <v>12</v>
      </c>
      <c r="C131" s="7">
        <v>6</v>
      </c>
      <c r="D131" s="2">
        <v>10</v>
      </c>
      <c r="E131" s="26">
        <f t="shared" si="2"/>
        <v>44536</v>
      </c>
      <c r="F131" s="22">
        <f>IFERROR((INDEX(CostoMarginal_P1[[#Data],[24]],(MATCH(CostoMarginal_P2[[#This Row],[Fecha]],CostoMarginal_P1[[#Data],[Fecha]],0)))),"N/A")</f>
        <v>4274.8</v>
      </c>
    </row>
    <row r="132" spans="1:6" x14ac:dyDescent="0.25">
      <c r="A132" s="18">
        <v>2021</v>
      </c>
      <c r="B132" s="18">
        <v>12</v>
      </c>
      <c r="C132" s="7">
        <v>6</v>
      </c>
      <c r="D132" s="2">
        <v>11</v>
      </c>
      <c r="E132" s="26">
        <f t="shared" si="2"/>
        <v>44536</v>
      </c>
      <c r="F132" s="22">
        <f>IFERROR((INDEX(CostoMarginal_P1[[#Data],[24]],(MATCH(CostoMarginal_P2[[#This Row],[Fecha]],CostoMarginal_P1[[#Data],[Fecha]],0)))),"N/A")</f>
        <v>4274.8</v>
      </c>
    </row>
    <row r="133" spans="1:6" x14ac:dyDescent="0.25">
      <c r="A133" s="18">
        <v>2021</v>
      </c>
      <c r="B133" s="18">
        <v>12</v>
      </c>
      <c r="C133" s="7">
        <v>6</v>
      </c>
      <c r="D133" s="2">
        <v>12</v>
      </c>
      <c r="E133" s="26">
        <f t="shared" si="2"/>
        <v>44536</v>
      </c>
      <c r="F133" s="22">
        <f>IFERROR((INDEX(CostoMarginal_P1[[#Data],[24]],(MATCH(CostoMarginal_P2[[#This Row],[Fecha]],CostoMarginal_P1[[#Data],[Fecha]],0)))),"N/A")</f>
        <v>4274.8</v>
      </c>
    </row>
    <row r="134" spans="1:6" x14ac:dyDescent="0.25">
      <c r="A134" s="18">
        <v>2021</v>
      </c>
      <c r="B134" s="18">
        <v>12</v>
      </c>
      <c r="C134" s="7">
        <v>6</v>
      </c>
      <c r="D134" s="2">
        <v>13</v>
      </c>
      <c r="E134" s="26">
        <f t="shared" si="2"/>
        <v>44536</v>
      </c>
      <c r="F134" s="22">
        <f>IFERROR((INDEX(CostoMarginal_P1[[#Data],[24]],(MATCH(CostoMarginal_P2[[#This Row],[Fecha]],CostoMarginal_P1[[#Data],[Fecha]],0)))),"N/A")</f>
        <v>4274.8</v>
      </c>
    </row>
    <row r="135" spans="1:6" x14ac:dyDescent="0.25">
      <c r="A135" s="18">
        <v>2021</v>
      </c>
      <c r="B135" s="18">
        <v>12</v>
      </c>
      <c r="C135" s="7">
        <v>6</v>
      </c>
      <c r="D135" s="2">
        <v>14</v>
      </c>
      <c r="E135" s="26">
        <f t="shared" si="2"/>
        <v>44536</v>
      </c>
      <c r="F135" s="22">
        <f>IFERROR((INDEX(CostoMarginal_P1[[#Data],[24]],(MATCH(CostoMarginal_P2[[#This Row],[Fecha]],CostoMarginal_P1[[#Data],[Fecha]],0)))),"N/A")</f>
        <v>4274.8</v>
      </c>
    </row>
    <row r="136" spans="1:6" x14ac:dyDescent="0.25">
      <c r="A136" s="18">
        <v>2021</v>
      </c>
      <c r="B136" s="18">
        <v>12</v>
      </c>
      <c r="C136" s="7">
        <v>6</v>
      </c>
      <c r="D136" s="2">
        <v>15</v>
      </c>
      <c r="E136" s="26">
        <f t="shared" si="2"/>
        <v>44536</v>
      </c>
      <c r="F136" s="22">
        <f>IFERROR((INDEX(CostoMarginal_P1[[#Data],[24]],(MATCH(CostoMarginal_P2[[#This Row],[Fecha]],CostoMarginal_P1[[#Data],[Fecha]],0)))),"N/A")</f>
        <v>4274.8</v>
      </c>
    </row>
    <row r="137" spans="1:6" x14ac:dyDescent="0.25">
      <c r="A137" s="18">
        <v>2021</v>
      </c>
      <c r="B137" s="18">
        <v>12</v>
      </c>
      <c r="C137" s="7">
        <v>6</v>
      </c>
      <c r="D137" s="2">
        <v>16</v>
      </c>
      <c r="E137" s="26">
        <f t="shared" si="2"/>
        <v>44536</v>
      </c>
      <c r="F137" s="22">
        <f>IFERROR((INDEX(CostoMarginal_P1[[#Data],[24]],(MATCH(CostoMarginal_P2[[#This Row],[Fecha]],CostoMarginal_P1[[#Data],[Fecha]],0)))),"N/A")</f>
        <v>4274.8</v>
      </c>
    </row>
    <row r="138" spans="1:6" x14ac:dyDescent="0.25">
      <c r="A138" s="18">
        <v>2021</v>
      </c>
      <c r="B138" s="18">
        <v>12</v>
      </c>
      <c r="C138" s="7">
        <v>6</v>
      </c>
      <c r="D138" s="2">
        <v>17</v>
      </c>
      <c r="E138" s="26">
        <f t="shared" si="2"/>
        <v>44536</v>
      </c>
      <c r="F138" s="22">
        <f>IFERROR((INDEX(CostoMarginal_P1[[#Data],[24]],(MATCH(CostoMarginal_P2[[#This Row],[Fecha]],CostoMarginal_P1[[#Data],[Fecha]],0)))),"N/A")</f>
        <v>4274.8</v>
      </c>
    </row>
    <row r="139" spans="1:6" x14ac:dyDescent="0.25">
      <c r="A139" s="18">
        <v>2021</v>
      </c>
      <c r="B139" s="18">
        <v>12</v>
      </c>
      <c r="C139" s="7">
        <v>6</v>
      </c>
      <c r="D139" s="2">
        <v>18</v>
      </c>
      <c r="E139" s="26">
        <f t="shared" si="2"/>
        <v>44536</v>
      </c>
      <c r="F139" s="22">
        <f>IFERROR((INDEX(CostoMarginal_P1[[#Data],[24]],(MATCH(CostoMarginal_P2[[#This Row],[Fecha]],CostoMarginal_P1[[#Data],[Fecha]],0)))),"N/A")</f>
        <v>4274.8</v>
      </c>
    </row>
    <row r="140" spans="1:6" x14ac:dyDescent="0.25">
      <c r="A140" s="18">
        <v>2021</v>
      </c>
      <c r="B140" s="18">
        <v>12</v>
      </c>
      <c r="C140" s="7">
        <v>6</v>
      </c>
      <c r="D140" s="2">
        <v>19</v>
      </c>
      <c r="E140" s="26">
        <f t="shared" si="2"/>
        <v>44536</v>
      </c>
      <c r="F140" s="22">
        <f>IFERROR((INDEX(CostoMarginal_P1[[#Data],[24]],(MATCH(CostoMarginal_P2[[#This Row],[Fecha]],CostoMarginal_P1[[#Data],[Fecha]],0)))),"N/A")</f>
        <v>4274.8</v>
      </c>
    </row>
    <row r="141" spans="1:6" x14ac:dyDescent="0.25">
      <c r="A141" s="18">
        <v>2021</v>
      </c>
      <c r="B141" s="18">
        <v>12</v>
      </c>
      <c r="C141" s="7">
        <v>6</v>
      </c>
      <c r="D141" s="2">
        <v>20</v>
      </c>
      <c r="E141" s="26">
        <f t="shared" si="2"/>
        <v>44536</v>
      </c>
      <c r="F141" s="22">
        <f>IFERROR((INDEX(CostoMarginal_P1[[#Data],[24]],(MATCH(CostoMarginal_P2[[#This Row],[Fecha]],CostoMarginal_P1[[#Data],[Fecha]],0)))),"N/A")</f>
        <v>4274.8</v>
      </c>
    </row>
    <row r="142" spans="1:6" x14ac:dyDescent="0.25">
      <c r="A142" s="18">
        <v>2021</v>
      </c>
      <c r="B142" s="18">
        <v>12</v>
      </c>
      <c r="C142" s="7">
        <v>6</v>
      </c>
      <c r="D142" s="2">
        <v>21</v>
      </c>
      <c r="E142" s="26">
        <f t="shared" si="2"/>
        <v>44536</v>
      </c>
      <c r="F142" s="22">
        <f>IFERROR((INDEX(CostoMarginal_P1[[#Data],[24]],(MATCH(CostoMarginal_P2[[#This Row],[Fecha]],CostoMarginal_P1[[#Data],[Fecha]],0)))),"N/A")</f>
        <v>4274.8</v>
      </c>
    </row>
    <row r="143" spans="1:6" x14ac:dyDescent="0.25">
      <c r="A143" s="18">
        <v>2021</v>
      </c>
      <c r="B143" s="18">
        <v>12</v>
      </c>
      <c r="C143" s="7">
        <v>6</v>
      </c>
      <c r="D143" s="2">
        <v>22</v>
      </c>
      <c r="E143" s="26">
        <f t="shared" si="2"/>
        <v>44536</v>
      </c>
      <c r="F143" s="22">
        <f>IFERROR((INDEX(CostoMarginal_P1[[#Data],[24]],(MATCH(CostoMarginal_P2[[#This Row],[Fecha]],CostoMarginal_P1[[#Data],[Fecha]],0)))),"N/A")</f>
        <v>4274.8</v>
      </c>
    </row>
    <row r="144" spans="1:6" x14ac:dyDescent="0.25">
      <c r="A144" s="18">
        <v>2021</v>
      </c>
      <c r="B144" s="18">
        <v>12</v>
      </c>
      <c r="C144" s="7">
        <v>6</v>
      </c>
      <c r="D144" s="2">
        <v>23</v>
      </c>
      <c r="E144" s="26">
        <f t="shared" si="2"/>
        <v>44536</v>
      </c>
      <c r="F144" s="22">
        <f>IFERROR((INDEX(CostoMarginal_P1[[#Data],[24]],(MATCH(CostoMarginal_P2[[#This Row],[Fecha]],CostoMarginal_P1[[#Data],[Fecha]],0)))),"N/A")</f>
        <v>4274.8</v>
      </c>
    </row>
    <row r="145" spans="1:6" x14ac:dyDescent="0.25">
      <c r="A145" s="18">
        <v>2021</v>
      </c>
      <c r="B145" s="18">
        <v>12</v>
      </c>
      <c r="C145" s="7">
        <v>6</v>
      </c>
      <c r="D145" s="2">
        <v>24</v>
      </c>
      <c r="E145" s="26">
        <f t="shared" si="2"/>
        <v>44536</v>
      </c>
      <c r="F145" s="22">
        <f>IFERROR((INDEX(CostoMarginal_P1[[#Data],[24]],(MATCH(CostoMarginal_P2[[#This Row],[Fecha]],CostoMarginal_P1[[#Data],[Fecha]],0)))),"N/A")</f>
        <v>4274.8</v>
      </c>
    </row>
    <row r="146" spans="1:6" x14ac:dyDescent="0.25">
      <c r="A146" s="18">
        <v>2021</v>
      </c>
      <c r="B146" s="18">
        <v>12</v>
      </c>
      <c r="C146" s="7">
        <v>7</v>
      </c>
      <c r="D146" s="2">
        <v>1</v>
      </c>
      <c r="E146" s="26">
        <f t="shared" si="2"/>
        <v>44537</v>
      </c>
      <c r="F146" s="22">
        <f>IFERROR((INDEX(CostoMarginal_P1[[#Data],[24]],(MATCH(CostoMarginal_P2[[#This Row],[Fecha]],CostoMarginal_P1[[#Data],[Fecha]],0)))),"N/A")</f>
        <v>5946.03</v>
      </c>
    </row>
    <row r="147" spans="1:6" x14ac:dyDescent="0.25">
      <c r="A147" s="18">
        <v>2021</v>
      </c>
      <c r="B147" s="18">
        <v>12</v>
      </c>
      <c r="C147" s="7">
        <v>7</v>
      </c>
      <c r="D147" s="2">
        <v>2</v>
      </c>
      <c r="E147" s="26">
        <f t="shared" si="2"/>
        <v>44537</v>
      </c>
      <c r="F147" s="22">
        <f>IFERROR((INDEX(CostoMarginal_P1[[#Data],[24]],(MATCH(CostoMarginal_P2[[#This Row],[Fecha]],CostoMarginal_P1[[#Data],[Fecha]],0)))),"N/A")</f>
        <v>5946.03</v>
      </c>
    </row>
    <row r="148" spans="1:6" x14ac:dyDescent="0.25">
      <c r="A148" s="18">
        <v>2021</v>
      </c>
      <c r="B148" s="18">
        <v>12</v>
      </c>
      <c r="C148" s="7">
        <v>7</v>
      </c>
      <c r="D148" s="2">
        <v>3</v>
      </c>
      <c r="E148" s="26">
        <f t="shared" si="2"/>
        <v>44537</v>
      </c>
      <c r="F148" s="22">
        <f>IFERROR((INDEX(CostoMarginal_P1[[#Data],[24]],(MATCH(CostoMarginal_P2[[#This Row],[Fecha]],CostoMarginal_P1[[#Data],[Fecha]],0)))),"N/A")</f>
        <v>5946.03</v>
      </c>
    </row>
    <row r="149" spans="1:6" x14ac:dyDescent="0.25">
      <c r="A149" s="18">
        <v>2021</v>
      </c>
      <c r="B149" s="18">
        <v>12</v>
      </c>
      <c r="C149" s="7">
        <v>7</v>
      </c>
      <c r="D149" s="2">
        <v>4</v>
      </c>
      <c r="E149" s="26">
        <f t="shared" si="2"/>
        <v>44537</v>
      </c>
      <c r="F149" s="22">
        <f>IFERROR((INDEX(CostoMarginal_P1[[#Data],[24]],(MATCH(CostoMarginal_P2[[#This Row],[Fecha]],CostoMarginal_P1[[#Data],[Fecha]],0)))),"N/A")</f>
        <v>5946.03</v>
      </c>
    </row>
    <row r="150" spans="1:6" x14ac:dyDescent="0.25">
      <c r="A150" s="18">
        <v>2021</v>
      </c>
      <c r="B150" s="18">
        <v>12</v>
      </c>
      <c r="C150" s="7">
        <v>7</v>
      </c>
      <c r="D150" s="2">
        <v>5</v>
      </c>
      <c r="E150" s="26">
        <f t="shared" si="2"/>
        <v>44537</v>
      </c>
      <c r="F150" s="22">
        <f>IFERROR((INDEX(CostoMarginal_P1[[#Data],[24]],(MATCH(CostoMarginal_P2[[#This Row],[Fecha]],CostoMarginal_P1[[#Data],[Fecha]],0)))),"N/A")</f>
        <v>5946.03</v>
      </c>
    </row>
    <row r="151" spans="1:6" x14ac:dyDescent="0.25">
      <c r="A151" s="18">
        <v>2021</v>
      </c>
      <c r="B151" s="18">
        <v>12</v>
      </c>
      <c r="C151" s="7">
        <v>7</v>
      </c>
      <c r="D151" s="2">
        <v>6</v>
      </c>
      <c r="E151" s="26">
        <f t="shared" si="2"/>
        <v>44537</v>
      </c>
      <c r="F151" s="22">
        <f>IFERROR((INDEX(CostoMarginal_P1[[#Data],[24]],(MATCH(CostoMarginal_P2[[#This Row],[Fecha]],CostoMarginal_P1[[#Data],[Fecha]],0)))),"N/A")</f>
        <v>5946.03</v>
      </c>
    </row>
    <row r="152" spans="1:6" x14ac:dyDescent="0.25">
      <c r="A152" s="18">
        <v>2021</v>
      </c>
      <c r="B152" s="18">
        <v>12</v>
      </c>
      <c r="C152" s="7">
        <v>7</v>
      </c>
      <c r="D152" s="2">
        <v>7</v>
      </c>
      <c r="E152" s="26">
        <f t="shared" si="2"/>
        <v>44537</v>
      </c>
      <c r="F152" s="22">
        <f>IFERROR((INDEX(CostoMarginal_P1[[#Data],[24]],(MATCH(CostoMarginal_P2[[#This Row],[Fecha]],CostoMarginal_P1[[#Data],[Fecha]],0)))),"N/A")</f>
        <v>5946.03</v>
      </c>
    </row>
    <row r="153" spans="1:6" x14ac:dyDescent="0.25">
      <c r="A153" s="18">
        <v>2021</v>
      </c>
      <c r="B153" s="18">
        <v>12</v>
      </c>
      <c r="C153" s="7">
        <v>7</v>
      </c>
      <c r="D153" s="2">
        <v>8</v>
      </c>
      <c r="E153" s="26">
        <f t="shared" si="2"/>
        <v>44537</v>
      </c>
      <c r="F153" s="22">
        <f>IFERROR((INDEX(CostoMarginal_P1[[#Data],[24]],(MATCH(CostoMarginal_P2[[#This Row],[Fecha]],CostoMarginal_P1[[#Data],[Fecha]],0)))),"N/A")</f>
        <v>5946.03</v>
      </c>
    </row>
    <row r="154" spans="1:6" x14ac:dyDescent="0.25">
      <c r="A154" s="18">
        <v>2021</v>
      </c>
      <c r="B154" s="18">
        <v>12</v>
      </c>
      <c r="C154" s="7">
        <v>7</v>
      </c>
      <c r="D154" s="2">
        <v>9</v>
      </c>
      <c r="E154" s="26">
        <f t="shared" si="2"/>
        <v>44537</v>
      </c>
      <c r="F154" s="22">
        <f>IFERROR((INDEX(CostoMarginal_P1[[#Data],[24]],(MATCH(CostoMarginal_P2[[#This Row],[Fecha]],CostoMarginal_P1[[#Data],[Fecha]],0)))),"N/A")</f>
        <v>5946.03</v>
      </c>
    </row>
    <row r="155" spans="1:6" x14ac:dyDescent="0.25">
      <c r="A155" s="18">
        <v>2021</v>
      </c>
      <c r="B155" s="18">
        <v>12</v>
      </c>
      <c r="C155" s="7">
        <v>7</v>
      </c>
      <c r="D155" s="2">
        <v>10</v>
      </c>
      <c r="E155" s="26">
        <f t="shared" si="2"/>
        <v>44537</v>
      </c>
      <c r="F155" s="22">
        <f>IFERROR((INDEX(CostoMarginal_P1[[#Data],[24]],(MATCH(CostoMarginal_P2[[#This Row],[Fecha]],CostoMarginal_P1[[#Data],[Fecha]],0)))),"N/A")</f>
        <v>5946.03</v>
      </c>
    </row>
    <row r="156" spans="1:6" x14ac:dyDescent="0.25">
      <c r="A156" s="18">
        <v>2021</v>
      </c>
      <c r="B156" s="18">
        <v>12</v>
      </c>
      <c r="C156" s="7">
        <v>7</v>
      </c>
      <c r="D156" s="2">
        <v>11</v>
      </c>
      <c r="E156" s="26">
        <f t="shared" si="2"/>
        <v>44537</v>
      </c>
      <c r="F156" s="22">
        <f>IFERROR((INDEX(CostoMarginal_P1[[#Data],[24]],(MATCH(CostoMarginal_P2[[#This Row],[Fecha]],CostoMarginal_P1[[#Data],[Fecha]],0)))),"N/A")</f>
        <v>5946.03</v>
      </c>
    </row>
    <row r="157" spans="1:6" x14ac:dyDescent="0.25">
      <c r="A157" s="18">
        <v>2021</v>
      </c>
      <c r="B157" s="18">
        <v>12</v>
      </c>
      <c r="C157" s="7">
        <v>7</v>
      </c>
      <c r="D157" s="2">
        <v>12</v>
      </c>
      <c r="E157" s="26">
        <f t="shared" si="2"/>
        <v>44537</v>
      </c>
      <c r="F157" s="22">
        <f>IFERROR((INDEX(CostoMarginal_P1[[#Data],[24]],(MATCH(CostoMarginal_P2[[#This Row],[Fecha]],CostoMarginal_P1[[#Data],[Fecha]],0)))),"N/A")</f>
        <v>5946.03</v>
      </c>
    </row>
    <row r="158" spans="1:6" x14ac:dyDescent="0.25">
      <c r="A158" s="18">
        <v>2021</v>
      </c>
      <c r="B158" s="18">
        <v>12</v>
      </c>
      <c r="C158" s="7">
        <v>7</v>
      </c>
      <c r="D158" s="2">
        <v>13</v>
      </c>
      <c r="E158" s="26">
        <f t="shared" si="2"/>
        <v>44537</v>
      </c>
      <c r="F158" s="22">
        <f>IFERROR((INDEX(CostoMarginal_P1[[#Data],[24]],(MATCH(CostoMarginal_P2[[#This Row],[Fecha]],CostoMarginal_P1[[#Data],[Fecha]],0)))),"N/A")</f>
        <v>5946.03</v>
      </c>
    </row>
    <row r="159" spans="1:6" x14ac:dyDescent="0.25">
      <c r="A159" s="18">
        <v>2021</v>
      </c>
      <c r="B159" s="18">
        <v>12</v>
      </c>
      <c r="C159" s="7">
        <v>7</v>
      </c>
      <c r="D159" s="2">
        <v>14</v>
      </c>
      <c r="E159" s="26">
        <f t="shared" si="2"/>
        <v>44537</v>
      </c>
      <c r="F159" s="22">
        <f>IFERROR((INDEX(CostoMarginal_P1[[#Data],[24]],(MATCH(CostoMarginal_P2[[#This Row],[Fecha]],CostoMarginal_P1[[#Data],[Fecha]],0)))),"N/A")</f>
        <v>5946.03</v>
      </c>
    </row>
    <row r="160" spans="1:6" x14ac:dyDescent="0.25">
      <c r="A160" s="18">
        <v>2021</v>
      </c>
      <c r="B160" s="18">
        <v>12</v>
      </c>
      <c r="C160" s="7">
        <v>7</v>
      </c>
      <c r="D160" s="2">
        <v>15</v>
      </c>
      <c r="E160" s="26">
        <f t="shared" si="2"/>
        <v>44537</v>
      </c>
      <c r="F160" s="22">
        <f>IFERROR((INDEX(CostoMarginal_P1[[#Data],[24]],(MATCH(CostoMarginal_P2[[#This Row],[Fecha]],CostoMarginal_P1[[#Data],[Fecha]],0)))),"N/A")</f>
        <v>5946.03</v>
      </c>
    </row>
    <row r="161" spans="1:6" x14ac:dyDescent="0.25">
      <c r="A161" s="18">
        <v>2021</v>
      </c>
      <c r="B161" s="18">
        <v>12</v>
      </c>
      <c r="C161" s="7">
        <v>7</v>
      </c>
      <c r="D161" s="2">
        <v>16</v>
      </c>
      <c r="E161" s="26">
        <f t="shared" si="2"/>
        <v>44537</v>
      </c>
      <c r="F161" s="22">
        <f>IFERROR((INDEX(CostoMarginal_P1[[#Data],[24]],(MATCH(CostoMarginal_P2[[#This Row],[Fecha]],CostoMarginal_P1[[#Data],[Fecha]],0)))),"N/A")</f>
        <v>5946.03</v>
      </c>
    </row>
    <row r="162" spans="1:6" x14ac:dyDescent="0.25">
      <c r="A162" s="18">
        <v>2021</v>
      </c>
      <c r="B162" s="18">
        <v>12</v>
      </c>
      <c r="C162" s="7">
        <v>7</v>
      </c>
      <c r="D162" s="2">
        <v>17</v>
      </c>
      <c r="E162" s="26">
        <f t="shared" si="2"/>
        <v>44537</v>
      </c>
      <c r="F162" s="22">
        <f>IFERROR((INDEX(CostoMarginal_P1[[#Data],[24]],(MATCH(CostoMarginal_P2[[#This Row],[Fecha]],CostoMarginal_P1[[#Data],[Fecha]],0)))),"N/A")</f>
        <v>5946.03</v>
      </c>
    </row>
    <row r="163" spans="1:6" x14ac:dyDescent="0.25">
      <c r="A163" s="18">
        <v>2021</v>
      </c>
      <c r="B163" s="18">
        <v>12</v>
      </c>
      <c r="C163" s="7">
        <v>7</v>
      </c>
      <c r="D163" s="2">
        <v>18</v>
      </c>
      <c r="E163" s="26">
        <f t="shared" si="2"/>
        <v>44537</v>
      </c>
      <c r="F163" s="22">
        <f>IFERROR((INDEX(CostoMarginal_P1[[#Data],[24]],(MATCH(CostoMarginal_P2[[#This Row],[Fecha]],CostoMarginal_P1[[#Data],[Fecha]],0)))),"N/A")</f>
        <v>5946.03</v>
      </c>
    </row>
    <row r="164" spans="1:6" x14ac:dyDescent="0.25">
      <c r="A164" s="18">
        <v>2021</v>
      </c>
      <c r="B164" s="18">
        <v>12</v>
      </c>
      <c r="C164" s="7">
        <v>7</v>
      </c>
      <c r="D164" s="2">
        <v>19</v>
      </c>
      <c r="E164" s="26">
        <f t="shared" si="2"/>
        <v>44537</v>
      </c>
      <c r="F164" s="22">
        <f>IFERROR((INDEX(CostoMarginal_P1[[#Data],[24]],(MATCH(CostoMarginal_P2[[#This Row],[Fecha]],CostoMarginal_P1[[#Data],[Fecha]],0)))),"N/A")</f>
        <v>5946.03</v>
      </c>
    </row>
    <row r="165" spans="1:6" x14ac:dyDescent="0.25">
      <c r="A165" s="18">
        <v>2021</v>
      </c>
      <c r="B165" s="18">
        <v>12</v>
      </c>
      <c r="C165" s="7">
        <v>7</v>
      </c>
      <c r="D165" s="2">
        <v>20</v>
      </c>
      <c r="E165" s="26">
        <f t="shared" si="2"/>
        <v>44537</v>
      </c>
      <c r="F165" s="22">
        <f>IFERROR((INDEX(CostoMarginal_P1[[#Data],[24]],(MATCH(CostoMarginal_P2[[#This Row],[Fecha]],CostoMarginal_P1[[#Data],[Fecha]],0)))),"N/A")</f>
        <v>5946.03</v>
      </c>
    </row>
    <row r="166" spans="1:6" x14ac:dyDescent="0.25">
      <c r="A166" s="18">
        <v>2021</v>
      </c>
      <c r="B166" s="18">
        <v>12</v>
      </c>
      <c r="C166" s="7">
        <v>7</v>
      </c>
      <c r="D166" s="2">
        <v>21</v>
      </c>
      <c r="E166" s="26">
        <f t="shared" si="2"/>
        <v>44537</v>
      </c>
      <c r="F166" s="22">
        <f>IFERROR((INDEX(CostoMarginal_P1[[#Data],[24]],(MATCH(CostoMarginal_P2[[#This Row],[Fecha]],CostoMarginal_P1[[#Data],[Fecha]],0)))),"N/A")</f>
        <v>5946.03</v>
      </c>
    </row>
    <row r="167" spans="1:6" x14ac:dyDescent="0.25">
      <c r="A167" s="18">
        <v>2021</v>
      </c>
      <c r="B167" s="18">
        <v>12</v>
      </c>
      <c r="C167" s="7">
        <v>7</v>
      </c>
      <c r="D167" s="2">
        <v>22</v>
      </c>
      <c r="E167" s="26">
        <f t="shared" si="2"/>
        <v>44537</v>
      </c>
      <c r="F167" s="22">
        <f>IFERROR((INDEX(CostoMarginal_P1[[#Data],[24]],(MATCH(CostoMarginal_P2[[#This Row],[Fecha]],CostoMarginal_P1[[#Data],[Fecha]],0)))),"N/A")</f>
        <v>5946.03</v>
      </c>
    </row>
    <row r="168" spans="1:6" x14ac:dyDescent="0.25">
      <c r="A168" s="18">
        <v>2021</v>
      </c>
      <c r="B168" s="18">
        <v>12</v>
      </c>
      <c r="C168" s="7">
        <v>7</v>
      </c>
      <c r="D168" s="2">
        <v>23</v>
      </c>
      <c r="E168" s="26">
        <f t="shared" si="2"/>
        <v>44537</v>
      </c>
      <c r="F168" s="22">
        <f>IFERROR((INDEX(CostoMarginal_P1[[#Data],[24]],(MATCH(CostoMarginal_P2[[#This Row],[Fecha]],CostoMarginal_P1[[#Data],[Fecha]],0)))),"N/A")</f>
        <v>5946.03</v>
      </c>
    </row>
    <row r="169" spans="1:6" x14ac:dyDescent="0.25">
      <c r="A169" s="18">
        <v>2021</v>
      </c>
      <c r="B169" s="18">
        <v>12</v>
      </c>
      <c r="C169" s="7">
        <v>7</v>
      </c>
      <c r="D169" s="2">
        <v>24</v>
      </c>
      <c r="E169" s="26">
        <f t="shared" si="2"/>
        <v>44537</v>
      </c>
      <c r="F169" s="22">
        <f>IFERROR((INDEX(CostoMarginal_P1[[#Data],[24]],(MATCH(CostoMarginal_P2[[#This Row],[Fecha]],CostoMarginal_P1[[#Data],[Fecha]],0)))),"N/A")</f>
        <v>5946.03</v>
      </c>
    </row>
    <row r="170" spans="1:6" x14ac:dyDescent="0.25">
      <c r="A170" s="18">
        <v>2021</v>
      </c>
      <c r="B170" s="18">
        <v>12</v>
      </c>
      <c r="C170" s="7">
        <v>8</v>
      </c>
      <c r="D170" s="2">
        <v>1</v>
      </c>
      <c r="E170" s="26">
        <f t="shared" si="2"/>
        <v>44538</v>
      </c>
      <c r="F170" s="22">
        <f>IFERROR((INDEX(CostoMarginal_P1[[#Data],[24]],(MATCH(CostoMarginal_P2[[#This Row],[Fecha]],CostoMarginal_P1[[#Data],[Fecha]],0)))),"N/A")</f>
        <v>6124.33</v>
      </c>
    </row>
    <row r="171" spans="1:6" x14ac:dyDescent="0.25">
      <c r="A171" s="18">
        <v>2021</v>
      </c>
      <c r="B171" s="18">
        <v>12</v>
      </c>
      <c r="C171" s="7">
        <v>8</v>
      </c>
      <c r="D171" s="2">
        <v>2</v>
      </c>
      <c r="E171" s="26">
        <f t="shared" si="2"/>
        <v>44538</v>
      </c>
      <c r="F171" s="22">
        <f>IFERROR((INDEX(CostoMarginal_P1[[#Data],[24]],(MATCH(CostoMarginal_P2[[#This Row],[Fecha]],CostoMarginal_P1[[#Data],[Fecha]],0)))),"N/A")</f>
        <v>6124.33</v>
      </c>
    </row>
    <row r="172" spans="1:6" x14ac:dyDescent="0.25">
      <c r="A172" s="18">
        <v>2021</v>
      </c>
      <c r="B172" s="18">
        <v>12</v>
      </c>
      <c r="C172" s="7">
        <v>8</v>
      </c>
      <c r="D172" s="2">
        <v>3</v>
      </c>
      <c r="E172" s="26">
        <f t="shared" si="2"/>
        <v>44538</v>
      </c>
      <c r="F172" s="22">
        <f>IFERROR((INDEX(CostoMarginal_P1[[#Data],[24]],(MATCH(CostoMarginal_P2[[#This Row],[Fecha]],CostoMarginal_P1[[#Data],[Fecha]],0)))),"N/A")</f>
        <v>6124.33</v>
      </c>
    </row>
    <row r="173" spans="1:6" x14ac:dyDescent="0.25">
      <c r="A173" s="18">
        <v>2021</v>
      </c>
      <c r="B173" s="18">
        <v>12</v>
      </c>
      <c r="C173" s="7">
        <v>8</v>
      </c>
      <c r="D173" s="2">
        <v>4</v>
      </c>
      <c r="E173" s="26">
        <f t="shared" si="2"/>
        <v>44538</v>
      </c>
      <c r="F173" s="22">
        <f>IFERROR((INDEX(CostoMarginal_P1[[#Data],[24]],(MATCH(CostoMarginal_P2[[#This Row],[Fecha]],CostoMarginal_P1[[#Data],[Fecha]],0)))),"N/A")</f>
        <v>6124.33</v>
      </c>
    </row>
    <row r="174" spans="1:6" x14ac:dyDescent="0.25">
      <c r="A174" s="18">
        <v>2021</v>
      </c>
      <c r="B174" s="18">
        <v>12</v>
      </c>
      <c r="C174" s="7">
        <v>8</v>
      </c>
      <c r="D174" s="2">
        <v>5</v>
      </c>
      <c r="E174" s="26">
        <f t="shared" si="2"/>
        <v>44538</v>
      </c>
      <c r="F174" s="22">
        <f>IFERROR((INDEX(CostoMarginal_P1[[#Data],[24]],(MATCH(CostoMarginal_P2[[#This Row],[Fecha]],CostoMarginal_P1[[#Data],[Fecha]],0)))),"N/A")</f>
        <v>6124.33</v>
      </c>
    </row>
    <row r="175" spans="1:6" x14ac:dyDescent="0.25">
      <c r="A175" s="18">
        <v>2021</v>
      </c>
      <c r="B175" s="18">
        <v>12</v>
      </c>
      <c r="C175" s="7">
        <v>8</v>
      </c>
      <c r="D175" s="2">
        <v>6</v>
      </c>
      <c r="E175" s="26">
        <f t="shared" si="2"/>
        <v>44538</v>
      </c>
      <c r="F175" s="22">
        <f>IFERROR((INDEX(CostoMarginal_P1[[#Data],[24]],(MATCH(CostoMarginal_P2[[#This Row],[Fecha]],CostoMarginal_P1[[#Data],[Fecha]],0)))),"N/A")</f>
        <v>6124.33</v>
      </c>
    </row>
    <row r="176" spans="1:6" x14ac:dyDescent="0.25">
      <c r="A176" s="18">
        <v>2021</v>
      </c>
      <c r="B176" s="18">
        <v>12</v>
      </c>
      <c r="C176" s="7">
        <v>8</v>
      </c>
      <c r="D176" s="2">
        <v>7</v>
      </c>
      <c r="E176" s="26">
        <f t="shared" si="2"/>
        <v>44538</v>
      </c>
      <c r="F176" s="22">
        <f>IFERROR((INDEX(CostoMarginal_P1[[#Data],[24]],(MATCH(CostoMarginal_P2[[#This Row],[Fecha]],CostoMarginal_P1[[#Data],[Fecha]],0)))),"N/A")</f>
        <v>6124.33</v>
      </c>
    </row>
    <row r="177" spans="1:6" x14ac:dyDescent="0.25">
      <c r="A177" s="18">
        <v>2021</v>
      </c>
      <c r="B177" s="18">
        <v>12</v>
      </c>
      <c r="C177" s="7">
        <v>8</v>
      </c>
      <c r="D177" s="2">
        <v>8</v>
      </c>
      <c r="E177" s="26">
        <f t="shared" si="2"/>
        <v>44538</v>
      </c>
      <c r="F177" s="22">
        <f>IFERROR((INDEX(CostoMarginal_P1[[#Data],[24]],(MATCH(CostoMarginal_P2[[#This Row],[Fecha]],CostoMarginal_P1[[#Data],[Fecha]],0)))),"N/A")</f>
        <v>6124.33</v>
      </c>
    </row>
    <row r="178" spans="1:6" x14ac:dyDescent="0.25">
      <c r="A178" s="18">
        <v>2021</v>
      </c>
      <c r="B178" s="18">
        <v>12</v>
      </c>
      <c r="C178" s="7">
        <v>8</v>
      </c>
      <c r="D178" s="2">
        <v>9</v>
      </c>
      <c r="E178" s="26">
        <f t="shared" si="2"/>
        <v>44538</v>
      </c>
      <c r="F178" s="22">
        <f>IFERROR((INDEX(CostoMarginal_P1[[#Data],[24]],(MATCH(CostoMarginal_P2[[#This Row],[Fecha]],CostoMarginal_P1[[#Data],[Fecha]],0)))),"N/A")</f>
        <v>6124.33</v>
      </c>
    </row>
    <row r="179" spans="1:6" x14ac:dyDescent="0.25">
      <c r="A179" s="18">
        <v>2021</v>
      </c>
      <c r="B179" s="18">
        <v>12</v>
      </c>
      <c r="C179" s="7">
        <v>8</v>
      </c>
      <c r="D179" s="2">
        <v>10</v>
      </c>
      <c r="E179" s="26">
        <f t="shared" si="2"/>
        <v>44538</v>
      </c>
      <c r="F179" s="22">
        <f>IFERROR((INDEX(CostoMarginal_P1[[#Data],[24]],(MATCH(CostoMarginal_P2[[#This Row],[Fecha]],CostoMarginal_P1[[#Data],[Fecha]],0)))),"N/A")</f>
        <v>6124.33</v>
      </c>
    </row>
    <row r="180" spans="1:6" x14ac:dyDescent="0.25">
      <c r="A180" s="18">
        <v>2021</v>
      </c>
      <c r="B180" s="18">
        <v>12</v>
      </c>
      <c r="C180" s="7">
        <v>8</v>
      </c>
      <c r="D180" s="2">
        <v>11</v>
      </c>
      <c r="E180" s="26">
        <f t="shared" si="2"/>
        <v>44538</v>
      </c>
      <c r="F180" s="22">
        <f>IFERROR((INDEX(CostoMarginal_P1[[#Data],[24]],(MATCH(CostoMarginal_P2[[#This Row],[Fecha]],CostoMarginal_P1[[#Data],[Fecha]],0)))),"N/A")</f>
        <v>6124.33</v>
      </c>
    </row>
    <row r="181" spans="1:6" x14ac:dyDescent="0.25">
      <c r="A181" s="18">
        <v>2021</v>
      </c>
      <c r="B181" s="18">
        <v>12</v>
      </c>
      <c r="C181" s="7">
        <v>8</v>
      </c>
      <c r="D181" s="2">
        <v>12</v>
      </c>
      <c r="E181" s="26">
        <f t="shared" si="2"/>
        <v>44538</v>
      </c>
      <c r="F181" s="22">
        <f>IFERROR((INDEX(CostoMarginal_P1[[#Data],[24]],(MATCH(CostoMarginal_P2[[#This Row],[Fecha]],CostoMarginal_P1[[#Data],[Fecha]],0)))),"N/A")</f>
        <v>6124.33</v>
      </c>
    </row>
    <row r="182" spans="1:6" x14ac:dyDescent="0.25">
      <c r="A182" s="18">
        <v>2021</v>
      </c>
      <c r="B182" s="18">
        <v>12</v>
      </c>
      <c r="C182" s="7">
        <v>8</v>
      </c>
      <c r="D182" s="2">
        <v>13</v>
      </c>
      <c r="E182" s="26">
        <f t="shared" si="2"/>
        <v>44538</v>
      </c>
      <c r="F182" s="22">
        <f>IFERROR((INDEX(CostoMarginal_P1[[#Data],[24]],(MATCH(CostoMarginal_P2[[#This Row],[Fecha]],CostoMarginal_P1[[#Data],[Fecha]],0)))),"N/A")</f>
        <v>6124.33</v>
      </c>
    </row>
    <row r="183" spans="1:6" x14ac:dyDescent="0.25">
      <c r="A183" s="18">
        <v>2021</v>
      </c>
      <c r="B183" s="18">
        <v>12</v>
      </c>
      <c r="C183" s="7">
        <v>8</v>
      </c>
      <c r="D183" s="2">
        <v>14</v>
      </c>
      <c r="E183" s="26">
        <f t="shared" si="2"/>
        <v>44538</v>
      </c>
      <c r="F183" s="22">
        <f>IFERROR((INDEX(CostoMarginal_P1[[#Data],[24]],(MATCH(CostoMarginal_P2[[#This Row],[Fecha]],CostoMarginal_P1[[#Data],[Fecha]],0)))),"N/A")</f>
        <v>6124.33</v>
      </c>
    </row>
    <row r="184" spans="1:6" x14ac:dyDescent="0.25">
      <c r="A184" s="18">
        <v>2021</v>
      </c>
      <c r="B184" s="18">
        <v>12</v>
      </c>
      <c r="C184" s="7">
        <v>8</v>
      </c>
      <c r="D184" s="2">
        <v>15</v>
      </c>
      <c r="E184" s="26">
        <f t="shared" si="2"/>
        <v>44538</v>
      </c>
      <c r="F184" s="22">
        <f>IFERROR((INDEX(CostoMarginal_P1[[#Data],[24]],(MATCH(CostoMarginal_P2[[#This Row],[Fecha]],CostoMarginal_P1[[#Data],[Fecha]],0)))),"N/A")</f>
        <v>6124.33</v>
      </c>
    </row>
    <row r="185" spans="1:6" x14ac:dyDescent="0.25">
      <c r="A185" s="18">
        <v>2021</v>
      </c>
      <c r="B185" s="18">
        <v>12</v>
      </c>
      <c r="C185" s="7">
        <v>8</v>
      </c>
      <c r="D185" s="2">
        <v>16</v>
      </c>
      <c r="E185" s="26">
        <f t="shared" si="2"/>
        <v>44538</v>
      </c>
      <c r="F185" s="22">
        <f>IFERROR((INDEX(CostoMarginal_P1[[#Data],[24]],(MATCH(CostoMarginal_P2[[#This Row],[Fecha]],CostoMarginal_P1[[#Data],[Fecha]],0)))),"N/A")</f>
        <v>6124.33</v>
      </c>
    </row>
    <row r="186" spans="1:6" x14ac:dyDescent="0.25">
      <c r="A186" s="18">
        <v>2021</v>
      </c>
      <c r="B186" s="18">
        <v>12</v>
      </c>
      <c r="C186" s="7">
        <v>8</v>
      </c>
      <c r="D186" s="2">
        <v>17</v>
      </c>
      <c r="E186" s="26">
        <f t="shared" si="2"/>
        <v>44538</v>
      </c>
      <c r="F186" s="22">
        <f>IFERROR((INDEX(CostoMarginal_P1[[#Data],[24]],(MATCH(CostoMarginal_P2[[#This Row],[Fecha]],CostoMarginal_P1[[#Data],[Fecha]],0)))),"N/A")</f>
        <v>6124.33</v>
      </c>
    </row>
    <row r="187" spans="1:6" x14ac:dyDescent="0.25">
      <c r="A187" s="18">
        <v>2021</v>
      </c>
      <c r="B187" s="18">
        <v>12</v>
      </c>
      <c r="C187" s="7">
        <v>8</v>
      </c>
      <c r="D187" s="2">
        <v>18</v>
      </c>
      <c r="E187" s="26">
        <f t="shared" si="2"/>
        <v>44538</v>
      </c>
      <c r="F187" s="22">
        <f>IFERROR((INDEX(CostoMarginal_P1[[#Data],[24]],(MATCH(CostoMarginal_P2[[#This Row],[Fecha]],CostoMarginal_P1[[#Data],[Fecha]],0)))),"N/A")</f>
        <v>6124.33</v>
      </c>
    </row>
    <row r="188" spans="1:6" x14ac:dyDescent="0.25">
      <c r="A188" s="18">
        <v>2021</v>
      </c>
      <c r="B188" s="18">
        <v>12</v>
      </c>
      <c r="C188" s="7">
        <v>8</v>
      </c>
      <c r="D188" s="2">
        <v>19</v>
      </c>
      <c r="E188" s="26">
        <f t="shared" si="2"/>
        <v>44538</v>
      </c>
      <c r="F188" s="22">
        <f>IFERROR((INDEX(CostoMarginal_P1[[#Data],[24]],(MATCH(CostoMarginal_P2[[#This Row],[Fecha]],CostoMarginal_P1[[#Data],[Fecha]],0)))),"N/A")</f>
        <v>6124.33</v>
      </c>
    </row>
    <row r="189" spans="1:6" x14ac:dyDescent="0.25">
      <c r="A189" s="18">
        <v>2021</v>
      </c>
      <c r="B189" s="18">
        <v>12</v>
      </c>
      <c r="C189" s="7">
        <v>8</v>
      </c>
      <c r="D189" s="2">
        <v>20</v>
      </c>
      <c r="E189" s="26">
        <f t="shared" si="2"/>
        <v>44538</v>
      </c>
      <c r="F189" s="22">
        <f>IFERROR((INDEX(CostoMarginal_P1[[#Data],[24]],(MATCH(CostoMarginal_P2[[#This Row],[Fecha]],CostoMarginal_P1[[#Data],[Fecha]],0)))),"N/A")</f>
        <v>6124.33</v>
      </c>
    </row>
    <row r="190" spans="1:6" x14ac:dyDescent="0.25">
      <c r="A190" s="18">
        <v>2021</v>
      </c>
      <c r="B190" s="18">
        <v>12</v>
      </c>
      <c r="C190" s="7">
        <v>8</v>
      </c>
      <c r="D190" s="2">
        <v>21</v>
      </c>
      <c r="E190" s="26">
        <f t="shared" si="2"/>
        <v>44538</v>
      </c>
      <c r="F190" s="22">
        <f>IFERROR((INDEX(CostoMarginal_P1[[#Data],[24]],(MATCH(CostoMarginal_P2[[#This Row],[Fecha]],CostoMarginal_P1[[#Data],[Fecha]],0)))),"N/A")</f>
        <v>6124.33</v>
      </c>
    </row>
    <row r="191" spans="1:6" x14ac:dyDescent="0.25">
      <c r="A191" s="18">
        <v>2021</v>
      </c>
      <c r="B191" s="18">
        <v>12</v>
      </c>
      <c r="C191" s="7">
        <v>8</v>
      </c>
      <c r="D191" s="2">
        <v>22</v>
      </c>
      <c r="E191" s="26">
        <f t="shared" si="2"/>
        <v>44538</v>
      </c>
      <c r="F191" s="22">
        <f>IFERROR((INDEX(CostoMarginal_P1[[#Data],[24]],(MATCH(CostoMarginal_P2[[#This Row],[Fecha]],CostoMarginal_P1[[#Data],[Fecha]],0)))),"N/A")</f>
        <v>6124.33</v>
      </c>
    </row>
    <row r="192" spans="1:6" x14ac:dyDescent="0.25">
      <c r="A192" s="18">
        <v>2021</v>
      </c>
      <c r="B192" s="18">
        <v>12</v>
      </c>
      <c r="C192" s="7">
        <v>8</v>
      </c>
      <c r="D192" s="2">
        <v>23</v>
      </c>
      <c r="E192" s="26">
        <f t="shared" si="2"/>
        <v>44538</v>
      </c>
      <c r="F192" s="22">
        <f>IFERROR((INDEX(CostoMarginal_P1[[#Data],[24]],(MATCH(CostoMarginal_P2[[#This Row],[Fecha]],CostoMarginal_P1[[#Data],[Fecha]],0)))),"N/A")</f>
        <v>6124.33</v>
      </c>
    </row>
    <row r="193" spans="1:6" x14ac:dyDescent="0.25">
      <c r="A193" s="18">
        <v>2021</v>
      </c>
      <c r="B193" s="18">
        <v>12</v>
      </c>
      <c r="C193" s="7">
        <v>8</v>
      </c>
      <c r="D193" s="2">
        <v>24</v>
      </c>
      <c r="E193" s="26">
        <f t="shared" si="2"/>
        <v>44538</v>
      </c>
      <c r="F193" s="22">
        <f>IFERROR((INDEX(CostoMarginal_P1[[#Data],[24]],(MATCH(CostoMarginal_P2[[#This Row],[Fecha]],CostoMarginal_P1[[#Data],[Fecha]],0)))),"N/A")</f>
        <v>6124.33</v>
      </c>
    </row>
    <row r="194" spans="1:6" x14ac:dyDescent="0.25">
      <c r="A194" s="18">
        <v>2021</v>
      </c>
      <c r="B194" s="18">
        <v>12</v>
      </c>
      <c r="C194" s="7">
        <v>9</v>
      </c>
      <c r="D194" s="2">
        <v>1</v>
      </c>
      <c r="E194" s="26">
        <f t="shared" ref="E194:E257" si="3">DATE(A194,B194,C194)</f>
        <v>44539</v>
      </c>
      <c r="F194" s="22">
        <f>IFERROR((INDEX(CostoMarginal_P1[[#Data],[24]],(MATCH(CostoMarginal_P2[[#This Row],[Fecha]],CostoMarginal_P1[[#Data],[Fecha]],0)))),"N/A")</f>
        <v>6041.01</v>
      </c>
    </row>
    <row r="195" spans="1:6" x14ac:dyDescent="0.25">
      <c r="A195" s="18">
        <v>2021</v>
      </c>
      <c r="B195" s="18">
        <v>12</v>
      </c>
      <c r="C195" s="7">
        <v>9</v>
      </c>
      <c r="D195" s="2">
        <v>2</v>
      </c>
      <c r="E195" s="26">
        <f t="shared" si="3"/>
        <v>44539</v>
      </c>
      <c r="F195" s="22">
        <f>IFERROR((INDEX(CostoMarginal_P1[[#Data],[24]],(MATCH(CostoMarginal_P2[[#This Row],[Fecha]],CostoMarginal_P1[[#Data],[Fecha]],0)))),"N/A")</f>
        <v>6041.01</v>
      </c>
    </row>
    <row r="196" spans="1:6" x14ac:dyDescent="0.25">
      <c r="A196" s="18">
        <v>2021</v>
      </c>
      <c r="B196" s="18">
        <v>12</v>
      </c>
      <c r="C196" s="7">
        <v>9</v>
      </c>
      <c r="D196" s="2">
        <v>3</v>
      </c>
      <c r="E196" s="26">
        <f t="shared" si="3"/>
        <v>44539</v>
      </c>
      <c r="F196" s="22">
        <f>IFERROR((INDEX(CostoMarginal_P1[[#Data],[24]],(MATCH(CostoMarginal_P2[[#This Row],[Fecha]],CostoMarginal_P1[[#Data],[Fecha]],0)))),"N/A")</f>
        <v>6041.01</v>
      </c>
    </row>
    <row r="197" spans="1:6" x14ac:dyDescent="0.25">
      <c r="A197" s="18">
        <v>2021</v>
      </c>
      <c r="B197" s="18">
        <v>12</v>
      </c>
      <c r="C197" s="7">
        <v>9</v>
      </c>
      <c r="D197" s="2">
        <v>4</v>
      </c>
      <c r="E197" s="26">
        <f t="shared" si="3"/>
        <v>44539</v>
      </c>
      <c r="F197" s="22">
        <f>IFERROR((INDEX(CostoMarginal_P1[[#Data],[24]],(MATCH(CostoMarginal_P2[[#This Row],[Fecha]],CostoMarginal_P1[[#Data],[Fecha]],0)))),"N/A")</f>
        <v>6041.01</v>
      </c>
    </row>
    <row r="198" spans="1:6" x14ac:dyDescent="0.25">
      <c r="A198" s="18">
        <v>2021</v>
      </c>
      <c r="B198" s="18">
        <v>12</v>
      </c>
      <c r="C198" s="7">
        <v>9</v>
      </c>
      <c r="D198" s="2">
        <v>5</v>
      </c>
      <c r="E198" s="26">
        <f t="shared" si="3"/>
        <v>44539</v>
      </c>
      <c r="F198" s="22">
        <f>IFERROR((INDEX(CostoMarginal_P1[[#Data],[24]],(MATCH(CostoMarginal_P2[[#This Row],[Fecha]],CostoMarginal_P1[[#Data],[Fecha]],0)))),"N/A")</f>
        <v>6041.01</v>
      </c>
    </row>
    <row r="199" spans="1:6" x14ac:dyDescent="0.25">
      <c r="A199" s="18">
        <v>2021</v>
      </c>
      <c r="B199" s="18">
        <v>12</v>
      </c>
      <c r="C199" s="7">
        <v>9</v>
      </c>
      <c r="D199" s="2">
        <v>6</v>
      </c>
      <c r="E199" s="26">
        <f t="shared" si="3"/>
        <v>44539</v>
      </c>
      <c r="F199" s="22">
        <f>IFERROR((INDEX(CostoMarginal_P1[[#Data],[24]],(MATCH(CostoMarginal_P2[[#This Row],[Fecha]],CostoMarginal_P1[[#Data],[Fecha]],0)))),"N/A")</f>
        <v>6041.01</v>
      </c>
    </row>
    <row r="200" spans="1:6" x14ac:dyDescent="0.25">
      <c r="A200" s="18">
        <v>2021</v>
      </c>
      <c r="B200" s="18">
        <v>12</v>
      </c>
      <c r="C200" s="7">
        <v>9</v>
      </c>
      <c r="D200" s="2">
        <v>7</v>
      </c>
      <c r="E200" s="26">
        <f t="shared" si="3"/>
        <v>44539</v>
      </c>
      <c r="F200" s="22">
        <f>IFERROR((INDEX(CostoMarginal_P1[[#Data],[24]],(MATCH(CostoMarginal_P2[[#This Row],[Fecha]],CostoMarginal_P1[[#Data],[Fecha]],0)))),"N/A")</f>
        <v>6041.01</v>
      </c>
    </row>
    <row r="201" spans="1:6" x14ac:dyDescent="0.25">
      <c r="A201" s="18">
        <v>2021</v>
      </c>
      <c r="B201" s="18">
        <v>12</v>
      </c>
      <c r="C201" s="7">
        <v>9</v>
      </c>
      <c r="D201" s="2">
        <v>8</v>
      </c>
      <c r="E201" s="26">
        <f t="shared" si="3"/>
        <v>44539</v>
      </c>
      <c r="F201" s="22">
        <f>IFERROR((INDEX(CostoMarginal_P1[[#Data],[24]],(MATCH(CostoMarginal_P2[[#This Row],[Fecha]],CostoMarginal_P1[[#Data],[Fecha]],0)))),"N/A")</f>
        <v>6041.01</v>
      </c>
    </row>
    <row r="202" spans="1:6" x14ac:dyDescent="0.25">
      <c r="A202" s="18">
        <v>2021</v>
      </c>
      <c r="B202" s="18">
        <v>12</v>
      </c>
      <c r="C202" s="7">
        <v>9</v>
      </c>
      <c r="D202" s="2">
        <v>9</v>
      </c>
      <c r="E202" s="26">
        <f t="shared" si="3"/>
        <v>44539</v>
      </c>
      <c r="F202" s="22">
        <f>IFERROR((INDEX(CostoMarginal_P1[[#Data],[24]],(MATCH(CostoMarginal_P2[[#This Row],[Fecha]],CostoMarginal_P1[[#Data],[Fecha]],0)))),"N/A")</f>
        <v>6041.01</v>
      </c>
    </row>
    <row r="203" spans="1:6" x14ac:dyDescent="0.25">
      <c r="A203" s="18">
        <v>2021</v>
      </c>
      <c r="B203" s="18">
        <v>12</v>
      </c>
      <c r="C203" s="7">
        <v>9</v>
      </c>
      <c r="D203" s="2">
        <v>10</v>
      </c>
      <c r="E203" s="26">
        <f t="shared" si="3"/>
        <v>44539</v>
      </c>
      <c r="F203" s="22">
        <f>IFERROR((INDEX(CostoMarginal_P1[[#Data],[24]],(MATCH(CostoMarginal_P2[[#This Row],[Fecha]],CostoMarginal_P1[[#Data],[Fecha]],0)))),"N/A")</f>
        <v>6041.01</v>
      </c>
    </row>
    <row r="204" spans="1:6" x14ac:dyDescent="0.25">
      <c r="A204" s="18">
        <v>2021</v>
      </c>
      <c r="B204" s="18">
        <v>12</v>
      </c>
      <c r="C204" s="7">
        <v>9</v>
      </c>
      <c r="D204" s="2">
        <v>11</v>
      </c>
      <c r="E204" s="26">
        <f t="shared" si="3"/>
        <v>44539</v>
      </c>
      <c r="F204" s="22">
        <f>IFERROR((INDEX(CostoMarginal_P1[[#Data],[24]],(MATCH(CostoMarginal_P2[[#This Row],[Fecha]],CostoMarginal_P1[[#Data],[Fecha]],0)))),"N/A")</f>
        <v>6041.01</v>
      </c>
    </row>
    <row r="205" spans="1:6" x14ac:dyDescent="0.25">
      <c r="A205" s="18">
        <v>2021</v>
      </c>
      <c r="B205" s="18">
        <v>12</v>
      </c>
      <c r="C205" s="7">
        <v>9</v>
      </c>
      <c r="D205" s="2">
        <v>12</v>
      </c>
      <c r="E205" s="26">
        <f t="shared" si="3"/>
        <v>44539</v>
      </c>
      <c r="F205" s="22">
        <f>IFERROR((INDEX(CostoMarginal_P1[[#Data],[24]],(MATCH(CostoMarginal_P2[[#This Row],[Fecha]],CostoMarginal_P1[[#Data],[Fecha]],0)))),"N/A")</f>
        <v>6041.01</v>
      </c>
    </row>
    <row r="206" spans="1:6" x14ac:dyDescent="0.25">
      <c r="A206" s="18">
        <v>2021</v>
      </c>
      <c r="B206" s="18">
        <v>12</v>
      </c>
      <c r="C206" s="7">
        <v>9</v>
      </c>
      <c r="D206" s="2">
        <v>13</v>
      </c>
      <c r="E206" s="26">
        <f t="shared" si="3"/>
        <v>44539</v>
      </c>
      <c r="F206" s="22">
        <f>IFERROR((INDEX(CostoMarginal_P1[[#Data],[24]],(MATCH(CostoMarginal_P2[[#This Row],[Fecha]],CostoMarginal_P1[[#Data],[Fecha]],0)))),"N/A")</f>
        <v>6041.01</v>
      </c>
    </row>
    <row r="207" spans="1:6" x14ac:dyDescent="0.25">
      <c r="A207" s="18">
        <v>2021</v>
      </c>
      <c r="B207" s="18">
        <v>12</v>
      </c>
      <c r="C207" s="7">
        <v>9</v>
      </c>
      <c r="D207" s="2">
        <v>14</v>
      </c>
      <c r="E207" s="26">
        <f t="shared" si="3"/>
        <v>44539</v>
      </c>
      <c r="F207" s="22">
        <f>IFERROR((INDEX(CostoMarginal_P1[[#Data],[24]],(MATCH(CostoMarginal_P2[[#This Row],[Fecha]],CostoMarginal_P1[[#Data],[Fecha]],0)))),"N/A")</f>
        <v>6041.01</v>
      </c>
    </row>
    <row r="208" spans="1:6" x14ac:dyDescent="0.25">
      <c r="A208" s="18">
        <v>2021</v>
      </c>
      <c r="B208" s="18">
        <v>12</v>
      </c>
      <c r="C208" s="7">
        <v>9</v>
      </c>
      <c r="D208" s="2">
        <v>15</v>
      </c>
      <c r="E208" s="26">
        <f t="shared" si="3"/>
        <v>44539</v>
      </c>
      <c r="F208" s="22">
        <f>IFERROR((INDEX(CostoMarginal_P1[[#Data],[24]],(MATCH(CostoMarginal_P2[[#This Row],[Fecha]],CostoMarginal_P1[[#Data],[Fecha]],0)))),"N/A")</f>
        <v>6041.01</v>
      </c>
    </row>
    <row r="209" spans="1:6" x14ac:dyDescent="0.25">
      <c r="A209" s="18">
        <v>2021</v>
      </c>
      <c r="B209" s="18">
        <v>12</v>
      </c>
      <c r="C209" s="7">
        <v>9</v>
      </c>
      <c r="D209" s="2">
        <v>16</v>
      </c>
      <c r="E209" s="26">
        <f t="shared" si="3"/>
        <v>44539</v>
      </c>
      <c r="F209" s="22">
        <f>IFERROR((INDEX(CostoMarginal_P1[[#Data],[24]],(MATCH(CostoMarginal_P2[[#This Row],[Fecha]],CostoMarginal_P1[[#Data],[Fecha]],0)))),"N/A")</f>
        <v>6041.01</v>
      </c>
    </row>
    <row r="210" spans="1:6" x14ac:dyDescent="0.25">
      <c r="A210" s="18">
        <v>2021</v>
      </c>
      <c r="B210" s="18">
        <v>12</v>
      </c>
      <c r="C210" s="7">
        <v>9</v>
      </c>
      <c r="D210" s="2">
        <v>17</v>
      </c>
      <c r="E210" s="26">
        <f t="shared" si="3"/>
        <v>44539</v>
      </c>
      <c r="F210" s="22">
        <f>IFERROR((INDEX(CostoMarginal_P1[[#Data],[24]],(MATCH(CostoMarginal_P2[[#This Row],[Fecha]],CostoMarginal_P1[[#Data],[Fecha]],0)))),"N/A")</f>
        <v>6041.01</v>
      </c>
    </row>
    <row r="211" spans="1:6" x14ac:dyDescent="0.25">
      <c r="A211" s="18">
        <v>2021</v>
      </c>
      <c r="B211" s="18">
        <v>12</v>
      </c>
      <c r="C211" s="7">
        <v>9</v>
      </c>
      <c r="D211" s="2">
        <v>18</v>
      </c>
      <c r="E211" s="26">
        <f t="shared" si="3"/>
        <v>44539</v>
      </c>
      <c r="F211" s="22">
        <f>IFERROR((INDEX(CostoMarginal_P1[[#Data],[24]],(MATCH(CostoMarginal_P2[[#This Row],[Fecha]],CostoMarginal_P1[[#Data],[Fecha]],0)))),"N/A")</f>
        <v>6041.01</v>
      </c>
    </row>
    <row r="212" spans="1:6" x14ac:dyDescent="0.25">
      <c r="A212" s="18">
        <v>2021</v>
      </c>
      <c r="B212" s="18">
        <v>12</v>
      </c>
      <c r="C212" s="7">
        <v>9</v>
      </c>
      <c r="D212" s="2">
        <v>19</v>
      </c>
      <c r="E212" s="26">
        <f t="shared" si="3"/>
        <v>44539</v>
      </c>
      <c r="F212" s="22">
        <f>IFERROR((INDEX(CostoMarginal_P1[[#Data],[24]],(MATCH(CostoMarginal_P2[[#This Row],[Fecha]],CostoMarginal_P1[[#Data],[Fecha]],0)))),"N/A")</f>
        <v>6041.01</v>
      </c>
    </row>
    <row r="213" spans="1:6" x14ac:dyDescent="0.25">
      <c r="A213" s="18">
        <v>2021</v>
      </c>
      <c r="B213" s="18">
        <v>12</v>
      </c>
      <c r="C213" s="7">
        <v>9</v>
      </c>
      <c r="D213" s="2">
        <v>20</v>
      </c>
      <c r="E213" s="26">
        <f t="shared" si="3"/>
        <v>44539</v>
      </c>
      <c r="F213" s="22">
        <f>IFERROR((INDEX(CostoMarginal_P1[[#Data],[24]],(MATCH(CostoMarginal_P2[[#This Row],[Fecha]],CostoMarginal_P1[[#Data],[Fecha]],0)))),"N/A")</f>
        <v>6041.01</v>
      </c>
    </row>
    <row r="214" spans="1:6" x14ac:dyDescent="0.25">
      <c r="A214" s="18">
        <v>2021</v>
      </c>
      <c r="B214" s="18">
        <v>12</v>
      </c>
      <c r="C214" s="7">
        <v>9</v>
      </c>
      <c r="D214" s="2">
        <v>21</v>
      </c>
      <c r="E214" s="26">
        <f t="shared" si="3"/>
        <v>44539</v>
      </c>
      <c r="F214" s="22">
        <f>IFERROR((INDEX(CostoMarginal_P1[[#Data],[24]],(MATCH(CostoMarginal_P2[[#This Row],[Fecha]],CostoMarginal_P1[[#Data],[Fecha]],0)))),"N/A")</f>
        <v>6041.01</v>
      </c>
    </row>
    <row r="215" spans="1:6" x14ac:dyDescent="0.25">
      <c r="A215" s="18">
        <v>2021</v>
      </c>
      <c r="B215" s="18">
        <v>12</v>
      </c>
      <c r="C215" s="7">
        <v>9</v>
      </c>
      <c r="D215" s="2">
        <v>22</v>
      </c>
      <c r="E215" s="26">
        <f t="shared" si="3"/>
        <v>44539</v>
      </c>
      <c r="F215" s="22">
        <f>IFERROR((INDEX(CostoMarginal_P1[[#Data],[24]],(MATCH(CostoMarginal_P2[[#This Row],[Fecha]],CostoMarginal_P1[[#Data],[Fecha]],0)))),"N/A")</f>
        <v>6041.01</v>
      </c>
    </row>
    <row r="216" spans="1:6" x14ac:dyDescent="0.25">
      <c r="A216" s="18">
        <v>2021</v>
      </c>
      <c r="B216" s="18">
        <v>12</v>
      </c>
      <c r="C216" s="7">
        <v>9</v>
      </c>
      <c r="D216" s="2">
        <v>23</v>
      </c>
      <c r="E216" s="26">
        <f t="shared" si="3"/>
        <v>44539</v>
      </c>
      <c r="F216" s="22">
        <f>IFERROR((INDEX(CostoMarginal_P1[[#Data],[24]],(MATCH(CostoMarginal_P2[[#This Row],[Fecha]],CostoMarginal_P1[[#Data],[Fecha]],0)))),"N/A")</f>
        <v>6041.01</v>
      </c>
    </row>
    <row r="217" spans="1:6" x14ac:dyDescent="0.25">
      <c r="A217" s="18">
        <v>2021</v>
      </c>
      <c r="B217" s="18">
        <v>12</v>
      </c>
      <c r="C217" s="7">
        <v>9</v>
      </c>
      <c r="D217" s="2">
        <v>24</v>
      </c>
      <c r="E217" s="26">
        <f t="shared" si="3"/>
        <v>44539</v>
      </c>
      <c r="F217" s="22">
        <f>IFERROR((INDEX(CostoMarginal_P1[[#Data],[24]],(MATCH(CostoMarginal_P2[[#This Row],[Fecha]],CostoMarginal_P1[[#Data],[Fecha]],0)))),"N/A")</f>
        <v>6041.01</v>
      </c>
    </row>
    <row r="218" spans="1:6" x14ac:dyDescent="0.25">
      <c r="A218" s="18">
        <v>2021</v>
      </c>
      <c r="B218" s="18">
        <v>12</v>
      </c>
      <c r="C218" s="6">
        <v>10</v>
      </c>
      <c r="D218" s="1">
        <v>1</v>
      </c>
      <c r="E218" s="26">
        <f t="shared" si="3"/>
        <v>44540</v>
      </c>
      <c r="F218" s="22">
        <f>IFERROR((INDEX(CostoMarginal_P1[[#Data],[24]],(MATCH(CostoMarginal_P2[[#This Row],[Fecha]],CostoMarginal_P1[[#Data],[Fecha]],0)))),"N/A")</f>
        <v>5832.07</v>
      </c>
    </row>
    <row r="219" spans="1:6" x14ac:dyDescent="0.25">
      <c r="A219" s="18">
        <v>2021</v>
      </c>
      <c r="B219" s="18">
        <v>12</v>
      </c>
      <c r="C219" s="7">
        <v>10</v>
      </c>
      <c r="D219" s="2">
        <v>2</v>
      </c>
      <c r="E219" s="26">
        <f t="shared" si="3"/>
        <v>44540</v>
      </c>
      <c r="F219" s="22">
        <f>IFERROR((INDEX(CostoMarginal_P1[[#Data],[24]],(MATCH(CostoMarginal_P2[[#This Row],[Fecha]],CostoMarginal_P1[[#Data],[Fecha]],0)))),"N/A")</f>
        <v>5832.07</v>
      </c>
    </row>
    <row r="220" spans="1:6" x14ac:dyDescent="0.25">
      <c r="A220" s="18">
        <v>2021</v>
      </c>
      <c r="B220" s="18">
        <v>12</v>
      </c>
      <c r="C220" s="7">
        <v>10</v>
      </c>
      <c r="D220" s="2">
        <v>3</v>
      </c>
      <c r="E220" s="26">
        <f t="shared" si="3"/>
        <v>44540</v>
      </c>
      <c r="F220" s="22">
        <f>IFERROR((INDEX(CostoMarginal_P1[[#Data],[24]],(MATCH(CostoMarginal_P2[[#This Row],[Fecha]],CostoMarginal_P1[[#Data],[Fecha]],0)))),"N/A")</f>
        <v>5832.07</v>
      </c>
    </row>
    <row r="221" spans="1:6" x14ac:dyDescent="0.25">
      <c r="A221" s="18">
        <v>2021</v>
      </c>
      <c r="B221" s="18">
        <v>12</v>
      </c>
      <c r="C221" s="7">
        <v>10</v>
      </c>
      <c r="D221" s="2">
        <v>4</v>
      </c>
      <c r="E221" s="26">
        <f t="shared" si="3"/>
        <v>44540</v>
      </c>
      <c r="F221" s="22">
        <f>IFERROR((INDEX(CostoMarginal_P1[[#Data],[24]],(MATCH(CostoMarginal_P2[[#This Row],[Fecha]],CostoMarginal_P1[[#Data],[Fecha]],0)))),"N/A")</f>
        <v>5832.07</v>
      </c>
    </row>
    <row r="222" spans="1:6" x14ac:dyDescent="0.25">
      <c r="A222" s="18">
        <v>2021</v>
      </c>
      <c r="B222" s="18">
        <v>12</v>
      </c>
      <c r="C222" s="7">
        <v>10</v>
      </c>
      <c r="D222" s="2">
        <v>5</v>
      </c>
      <c r="E222" s="26">
        <f t="shared" si="3"/>
        <v>44540</v>
      </c>
      <c r="F222" s="22">
        <f>IFERROR((INDEX(CostoMarginal_P1[[#Data],[24]],(MATCH(CostoMarginal_P2[[#This Row],[Fecha]],CostoMarginal_P1[[#Data],[Fecha]],0)))),"N/A")</f>
        <v>5832.07</v>
      </c>
    </row>
    <row r="223" spans="1:6" x14ac:dyDescent="0.25">
      <c r="A223" s="18">
        <v>2021</v>
      </c>
      <c r="B223" s="18">
        <v>12</v>
      </c>
      <c r="C223" s="7">
        <v>10</v>
      </c>
      <c r="D223" s="2">
        <v>6</v>
      </c>
      <c r="E223" s="26">
        <f t="shared" si="3"/>
        <v>44540</v>
      </c>
      <c r="F223" s="22">
        <f>IFERROR((INDEX(CostoMarginal_P1[[#Data],[24]],(MATCH(CostoMarginal_P2[[#This Row],[Fecha]],CostoMarginal_P1[[#Data],[Fecha]],0)))),"N/A")</f>
        <v>5832.07</v>
      </c>
    </row>
    <row r="224" spans="1:6" x14ac:dyDescent="0.25">
      <c r="A224" s="18">
        <v>2021</v>
      </c>
      <c r="B224" s="18">
        <v>12</v>
      </c>
      <c r="C224" s="7">
        <v>10</v>
      </c>
      <c r="D224" s="2">
        <v>7</v>
      </c>
      <c r="E224" s="26">
        <f t="shared" si="3"/>
        <v>44540</v>
      </c>
      <c r="F224" s="22">
        <f>IFERROR((INDEX(CostoMarginal_P1[[#Data],[24]],(MATCH(CostoMarginal_P2[[#This Row],[Fecha]],CostoMarginal_P1[[#Data],[Fecha]],0)))),"N/A")</f>
        <v>5832.07</v>
      </c>
    </row>
    <row r="225" spans="1:6" x14ac:dyDescent="0.25">
      <c r="A225" s="18">
        <v>2021</v>
      </c>
      <c r="B225" s="18">
        <v>12</v>
      </c>
      <c r="C225" s="7">
        <v>10</v>
      </c>
      <c r="D225" s="2">
        <v>8</v>
      </c>
      <c r="E225" s="26">
        <f t="shared" si="3"/>
        <v>44540</v>
      </c>
      <c r="F225" s="22">
        <f>IFERROR((INDEX(CostoMarginal_P1[[#Data],[24]],(MATCH(CostoMarginal_P2[[#This Row],[Fecha]],CostoMarginal_P1[[#Data],[Fecha]],0)))),"N/A")</f>
        <v>5832.07</v>
      </c>
    </row>
    <row r="226" spans="1:6" x14ac:dyDescent="0.25">
      <c r="A226" s="18">
        <v>2021</v>
      </c>
      <c r="B226" s="18">
        <v>12</v>
      </c>
      <c r="C226" s="7">
        <v>10</v>
      </c>
      <c r="D226" s="2">
        <v>9</v>
      </c>
      <c r="E226" s="26">
        <f t="shared" si="3"/>
        <v>44540</v>
      </c>
      <c r="F226" s="22">
        <f>IFERROR((INDEX(CostoMarginal_P1[[#Data],[24]],(MATCH(CostoMarginal_P2[[#This Row],[Fecha]],CostoMarginal_P1[[#Data],[Fecha]],0)))),"N/A")</f>
        <v>5832.07</v>
      </c>
    </row>
    <row r="227" spans="1:6" x14ac:dyDescent="0.25">
      <c r="A227" s="18">
        <v>2021</v>
      </c>
      <c r="B227" s="18">
        <v>12</v>
      </c>
      <c r="C227" s="7">
        <v>10</v>
      </c>
      <c r="D227" s="2">
        <v>10</v>
      </c>
      <c r="E227" s="26">
        <f t="shared" si="3"/>
        <v>44540</v>
      </c>
      <c r="F227" s="22">
        <f>IFERROR((INDEX(CostoMarginal_P1[[#Data],[24]],(MATCH(CostoMarginal_P2[[#This Row],[Fecha]],CostoMarginal_P1[[#Data],[Fecha]],0)))),"N/A")</f>
        <v>5832.07</v>
      </c>
    </row>
    <row r="228" spans="1:6" x14ac:dyDescent="0.25">
      <c r="A228" s="18">
        <v>2021</v>
      </c>
      <c r="B228" s="18">
        <v>12</v>
      </c>
      <c r="C228" s="7">
        <v>10</v>
      </c>
      <c r="D228" s="2">
        <v>11</v>
      </c>
      <c r="E228" s="26">
        <f t="shared" si="3"/>
        <v>44540</v>
      </c>
      <c r="F228" s="22">
        <f>IFERROR((INDEX(CostoMarginal_P1[[#Data],[24]],(MATCH(CostoMarginal_P2[[#This Row],[Fecha]],CostoMarginal_P1[[#Data],[Fecha]],0)))),"N/A")</f>
        <v>5832.07</v>
      </c>
    </row>
    <row r="229" spans="1:6" x14ac:dyDescent="0.25">
      <c r="A229" s="18">
        <v>2021</v>
      </c>
      <c r="B229" s="18">
        <v>12</v>
      </c>
      <c r="C229" s="7">
        <v>10</v>
      </c>
      <c r="D229" s="2">
        <v>12</v>
      </c>
      <c r="E229" s="26">
        <f t="shared" si="3"/>
        <v>44540</v>
      </c>
      <c r="F229" s="22">
        <f>IFERROR((INDEX(CostoMarginal_P1[[#Data],[24]],(MATCH(CostoMarginal_P2[[#This Row],[Fecha]],CostoMarginal_P1[[#Data],[Fecha]],0)))),"N/A")</f>
        <v>5832.07</v>
      </c>
    </row>
    <row r="230" spans="1:6" x14ac:dyDescent="0.25">
      <c r="A230" s="18">
        <v>2021</v>
      </c>
      <c r="B230" s="18">
        <v>12</v>
      </c>
      <c r="C230" s="7">
        <v>10</v>
      </c>
      <c r="D230" s="2">
        <v>13</v>
      </c>
      <c r="E230" s="26">
        <f t="shared" si="3"/>
        <v>44540</v>
      </c>
      <c r="F230" s="22">
        <f>IFERROR((INDEX(CostoMarginal_P1[[#Data],[24]],(MATCH(CostoMarginal_P2[[#This Row],[Fecha]],CostoMarginal_P1[[#Data],[Fecha]],0)))),"N/A")</f>
        <v>5832.07</v>
      </c>
    </row>
    <row r="231" spans="1:6" x14ac:dyDescent="0.25">
      <c r="A231" s="18">
        <v>2021</v>
      </c>
      <c r="B231" s="18">
        <v>12</v>
      </c>
      <c r="C231" s="7">
        <v>10</v>
      </c>
      <c r="D231" s="2">
        <v>14</v>
      </c>
      <c r="E231" s="26">
        <f t="shared" si="3"/>
        <v>44540</v>
      </c>
      <c r="F231" s="22">
        <f>IFERROR((INDEX(CostoMarginal_P1[[#Data],[24]],(MATCH(CostoMarginal_P2[[#This Row],[Fecha]],CostoMarginal_P1[[#Data],[Fecha]],0)))),"N/A")</f>
        <v>5832.07</v>
      </c>
    </row>
    <row r="232" spans="1:6" x14ac:dyDescent="0.25">
      <c r="A232" s="18">
        <v>2021</v>
      </c>
      <c r="B232" s="18">
        <v>12</v>
      </c>
      <c r="C232" s="7">
        <v>10</v>
      </c>
      <c r="D232" s="2">
        <v>15</v>
      </c>
      <c r="E232" s="26">
        <f t="shared" si="3"/>
        <v>44540</v>
      </c>
      <c r="F232" s="22">
        <f>IFERROR((INDEX(CostoMarginal_P1[[#Data],[24]],(MATCH(CostoMarginal_P2[[#This Row],[Fecha]],CostoMarginal_P1[[#Data],[Fecha]],0)))),"N/A")</f>
        <v>5832.07</v>
      </c>
    </row>
    <row r="233" spans="1:6" x14ac:dyDescent="0.25">
      <c r="A233" s="18">
        <v>2021</v>
      </c>
      <c r="B233" s="18">
        <v>12</v>
      </c>
      <c r="C233" s="7">
        <v>10</v>
      </c>
      <c r="D233" s="2">
        <v>16</v>
      </c>
      <c r="E233" s="26">
        <f t="shared" si="3"/>
        <v>44540</v>
      </c>
      <c r="F233" s="22">
        <f>IFERROR((INDEX(CostoMarginal_P1[[#Data],[24]],(MATCH(CostoMarginal_P2[[#This Row],[Fecha]],CostoMarginal_P1[[#Data],[Fecha]],0)))),"N/A")</f>
        <v>5832.07</v>
      </c>
    </row>
    <row r="234" spans="1:6" x14ac:dyDescent="0.25">
      <c r="A234" s="18">
        <v>2021</v>
      </c>
      <c r="B234" s="18">
        <v>12</v>
      </c>
      <c r="C234" s="7">
        <v>10</v>
      </c>
      <c r="D234" s="2">
        <v>17</v>
      </c>
      <c r="E234" s="26">
        <f t="shared" si="3"/>
        <v>44540</v>
      </c>
      <c r="F234" s="22">
        <f>IFERROR((INDEX(CostoMarginal_P1[[#Data],[24]],(MATCH(CostoMarginal_P2[[#This Row],[Fecha]],CostoMarginal_P1[[#Data],[Fecha]],0)))),"N/A")</f>
        <v>5832.07</v>
      </c>
    </row>
    <row r="235" spans="1:6" x14ac:dyDescent="0.25">
      <c r="A235" s="18">
        <v>2021</v>
      </c>
      <c r="B235" s="18">
        <v>12</v>
      </c>
      <c r="C235" s="7">
        <v>10</v>
      </c>
      <c r="D235" s="2">
        <v>18</v>
      </c>
      <c r="E235" s="26">
        <f t="shared" si="3"/>
        <v>44540</v>
      </c>
      <c r="F235" s="22">
        <f>IFERROR((INDEX(CostoMarginal_P1[[#Data],[24]],(MATCH(CostoMarginal_P2[[#This Row],[Fecha]],CostoMarginal_P1[[#Data],[Fecha]],0)))),"N/A")</f>
        <v>5832.07</v>
      </c>
    </row>
    <row r="236" spans="1:6" x14ac:dyDescent="0.25">
      <c r="A236" s="18">
        <v>2021</v>
      </c>
      <c r="B236" s="18">
        <v>12</v>
      </c>
      <c r="C236" s="7">
        <v>10</v>
      </c>
      <c r="D236" s="2">
        <v>19</v>
      </c>
      <c r="E236" s="26">
        <f t="shared" si="3"/>
        <v>44540</v>
      </c>
      <c r="F236" s="22">
        <f>IFERROR((INDEX(CostoMarginal_P1[[#Data],[24]],(MATCH(CostoMarginal_P2[[#This Row],[Fecha]],CostoMarginal_P1[[#Data],[Fecha]],0)))),"N/A")</f>
        <v>5832.07</v>
      </c>
    </row>
    <row r="237" spans="1:6" x14ac:dyDescent="0.25">
      <c r="A237" s="18">
        <v>2021</v>
      </c>
      <c r="B237" s="18">
        <v>12</v>
      </c>
      <c r="C237" s="7">
        <v>10</v>
      </c>
      <c r="D237" s="2">
        <v>20</v>
      </c>
      <c r="E237" s="26">
        <f t="shared" si="3"/>
        <v>44540</v>
      </c>
      <c r="F237" s="22">
        <f>IFERROR((INDEX(CostoMarginal_P1[[#Data],[24]],(MATCH(CostoMarginal_P2[[#This Row],[Fecha]],CostoMarginal_P1[[#Data],[Fecha]],0)))),"N/A")</f>
        <v>5832.07</v>
      </c>
    </row>
    <row r="238" spans="1:6" x14ac:dyDescent="0.25">
      <c r="A238" s="18">
        <v>2021</v>
      </c>
      <c r="B238" s="18">
        <v>12</v>
      </c>
      <c r="C238" s="7">
        <v>10</v>
      </c>
      <c r="D238" s="2">
        <v>21</v>
      </c>
      <c r="E238" s="26">
        <f t="shared" si="3"/>
        <v>44540</v>
      </c>
      <c r="F238" s="22">
        <f>IFERROR((INDEX(CostoMarginal_P1[[#Data],[24]],(MATCH(CostoMarginal_P2[[#This Row],[Fecha]],CostoMarginal_P1[[#Data],[Fecha]],0)))),"N/A")</f>
        <v>5832.07</v>
      </c>
    </row>
    <row r="239" spans="1:6" x14ac:dyDescent="0.25">
      <c r="A239" s="18">
        <v>2021</v>
      </c>
      <c r="B239" s="18">
        <v>12</v>
      </c>
      <c r="C239" s="7">
        <v>10</v>
      </c>
      <c r="D239" s="2">
        <v>22</v>
      </c>
      <c r="E239" s="26">
        <f t="shared" si="3"/>
        <v>44540</v>
      </c>
      <c r="F239" s="22">
        <f>IFERROR((INDEX(CostoMarginal_P1[[#Data],[24]],(MATCH(CostoMarginal_P2[[#This Row],[Fecha]],CostoMarginal_P1[[#Data],[Fecha]],0)))),"N/A")</f>
        <v>5832.07</v>
      </c>
    </row>
    <row r="240" spans="1:6" x14ac:dyDescent="0.25">
      <c r="A240" s="18">
        <v>2021</v>
      </c>
      <c r="B240" s="18">
        <v>12</v>
      </c>
      <c r="C240" s="7">
        <v>10</v>
      </c>
      <c r="D240" s="2">
        <v>23</v>
      </c>
      <c r="E240" s="26">
        <f t="shared" si="3"/>
        <v>44540</v>
      </c>
      <c r="F240" s="22">
        <f>IFERROR((INDEX(CostoMarginal_P1[[#Data],[24]],(MATCH(CostoMarginal_P2[[#This Row],[Fecha]],CostoMarginal_P1[[#Data],[Fecha]],0)))),"N/A")</f>
        <v>5832.07</v>
      </c>
    </row>
    <row r="241" spans="1:6" x14ac:dyDescent="0.25">
      <c r="A241" s="18">
        <v>2021</v>
      </c>
      <c r="B241" s="18">
        <v>12</v>
      </c>
      <c r="C241" s="7">
        <v>10</v>
      </c>
      <c r="D241" s="2">
        <v>24</v>
      </c>
      <c r="E241" s="26">
        <f t="shared" si="3"/>
        <v>44540</v>
      </c>
      <c r="F241" s="22">
        <f>IFERROR((INDEX(CostoMarginal_P1[[#Data],[24]],(MATCH(CostoMarginal_P2[[#This Row],[Fecha]],CostoMarginal_P1[[#Data],[Fecha]],0)))),"N/A")</f>
        <v>5832.07</v>
      </c>
    </row>
    <row r="242" spans="1:6" x14ac:dyDescent="0.25">
      <c r="A242" s="18">
        <v>2021</v>
      </c>
      <c r="B242" s="18">
        <v>12</v>
      </c>
      <c r="C242" s="7">
        <v>11</v>
      </c>
      <c r="D242" s="2">
        <v>1</v>
      </c>
      <c r="E242" s="26">
        <f t="shared" si="3"/>
        <v>44541</v>
      </c>
      <c r="F242" s="22">
        <f>IFERROR((INDEX(CostoMarginal_P1[[#Data],[24]],(MATCH(CostoMarginal_P2[[#This Row],[Fecha]],CostoMarginal_P1[[#Data],[Fecha]],0)))),"N/A")</f>
        <v>5889.94</v>
      </c>
    </row>
    <row r="243" spans="1:6" x14ac:dyDescent="0.25">
      <c r="A243" s="18">
        <v>2021</v>
      </c>
      <c r="B243" s="18">
        <v>12</v>
      </c>
      <c r="C243" s="7">
        <v>11</v>
      </c>
      <c r="D243" s="2">
        <v>2</v>
      </c>
      <c r="E243" s="26">
        <f t="shared" si="3"/>
        <v>44541</v>
      </c>
      <c r="F243" s="22">
        <f>IFERROR((INDEX(CostoMarginal_P1[[#Data],[24]],(MATCH(CostoMarginal_P2[[#This Row],[Fecha]],CostoMarginal_P1[[#Data],[Fecha]],0)))),"N/A")</f>
        <v>5889.94</v>
      </c>
    </row>
    <row r="244" spans="1:6" x14ac:dyDescent="0.25">
      <c r="A244" s="18">
        <v>2021</v>
      </c>
      <c r="B244" s="18">
        <v>12</v>
      </c>
      <c r="C244" s="7">
        <v>11</v>
      </c>
      <c r="D244" s="2">
        <v>3</v>
      </c>
      <c r="E244" s="26">
        <f t="shared" si="3"/>
        <v>44541</v>
      </c>
      <c r="F244" s="22">
        <f>IFERROR((INDEX(CostoMarginal_P1[[#Data],[24]],(MATCH(CostoMarginal_P2[[#This Row],[Fecha]],CostoMarginal_P1[[#Data],[Fecha]],0)))),"N/A")</f>
        <v>5889.94</v>
      </c>
    </row>
    <row r="245" spans="1:6" x14ac:dyDescent="0.25">
      <c r="A245" s="18">
        <v>2021</v>
      </c>
      <c r="B245" s="18">
        <v>12</v>
      </c>
      <c r="C245" s="7">
        <v>11</v>
      </c>
      <c r="D245" s="2">
        <v>4</v>
      </c>
      <c r="E245" s="26">
        <f t="shared" si="3"/>
        <v>44541</v>
      </c>
      <c r="F245" s="22">
        <f>IFERROR((INDEX(CostoMarginal_P1[[#Data],[24]],(MATCH(CostoMarginal_P2[[#This Row],[Fecha]],CostoMarginal_P1[[#Data],[Fecha]],0)))),"N/A")</f>
        <v>5889.94</v>
      </c>
    </row>
    <row r="246" spans="1:6" x14ac:dyDescent="0.25">
      <c r="A246" s="18">
        <v>2021</v>
      </c>
      <c r="B246" s="18">
        <v>12</v>
      </c>
      <c r="C246" s="7">
        <v>11</v>
      </c>
      <c r="D246" s="2">
        <v>5</v>
      </c>
      <c r="E246" s="26">
        <f t="shared" si="3"/>
        <v>44541</v>
      </c>
      <c r="F246" s="22">
        <f>IFERROR((INDEX(CostoMarginal_P1[[#Data],[24]],(MATCH(CostoMarginal_P2[[#This Row],[Fecha]],CostoMarginal_P1[[#Data],[Fecha]],0)))),"N/A")</f>
        <v>5889.94</v>
      </c>
    </row>
    <row r="247" spans="1:6" x14ac:dyDescent="0.25">
      <c r="A247" s="18">
        <v>2021</v>
      </c>
      <c r="B247" s="18">
        <v>12</v>
      </c>
      <c r="C247" s="7">
        <v>11</v>
      </c>
      <c r="D247" s="2">
        <v>6</v>
      </c>
      <c r="E247" s="26">
        <f t="shared" si="3"/>
        <v>44541</v>
      </c>
      <c r="F247" s="22">
        <f>IFERROR((INDEX(CostoMarginal_P1[[#Data],[24]],(MATCH(CostoMarginal_P2[[#This Row],[Fecha]],CostoMarginal_P1[[#Data],[Fecha]],0)))),"N/A")</f>
        <v>5889.94</v>
      </c>
    </row>
    <row r="248" spans="1:6" x14ac:dyDescent="0.25">
      <c r="A248" s="18">
        <v>2021</v>
      </c>
      <c r="B248" s="18">
        <v>12</v>
      </c>
      <c r="C248" s="7">
        <v>11</v>
      </c>
      <c r="D248" s="2">
        <v>7</v>
      </c>
      <c r="E248" s="26">
        <f t="shared" si="3"/>
        <v>44541</v>
      </c>
      <c r="F248" s="22">
        <f>IFERROR((INDEX(CostoMarginal_P1[[#Data],[24]],(MATCH(CostoMarginal_P2[[#This Row],[Fecha]],CostoMarginal_P1[[#Data],[Fecha]],0)))),"N/A")</f>
        <v>5889.94</v>
      </c>
    </row>
    <row r="249" spans="1:6" x14ac:dyDescent="0.25">
      <c r="A249" s="18">
        <v>2021</v>
      </c>
      <c r="B249" s="18">
        <v>12</v>
      </c>
      <c r="C249" s="7">
        <v>11</v>
      </c>
      <c r="D249" s="2">
        <v>8</v>
      </c>
      <c r="E249" s="26">
        <f t="shared" si="3"/>
        <v>44541</v>
      </c>
      <c r="F249" s="22">
        <f>IFERROR((INDEX(CostoMarginal_P1[[#Data],[24]],(MATCH(CostoMarginal_P2[[#This Row],[Fecha]],CostoMarginal_P1[[#Data],[Fecha]],0)))),"N/A")</f>
        <v>5889.94</v>
      </c>
    </row>
    <row r="250" spans="1:6" x14ac:dyDescent="0.25">
      <c r="A250" s="18">
        <v>2021</v>
      </c>
      <c r="B250" s="18">
        <v>12</v>
      </c>
      <c r="C250" s="7">
        <v>11</v>
      </c>
      <c r="D250" s="2">
        <v>9</v>
      </c>
      <c r="E250" s="26">
        <f t="shared" si="3"/>
        <v>44541</v>
      </c>
      <c r="F250" s="22">
        <f>IFERROR((INDEX(CostoMarginal_P1[[#Data],[24]],(MATCH(CostoMarginal_P2[[#This Row],[Fecha]],CostoMarginal_P1[[#Data],[Fecha]],0)))),"N/A")</f>
        <v>5889.94</v>
      </c>
    </row>
    <row r="251" spans="1:6" x14ac:dyDescent="0.25">
      <c r="A251" s="18">
        <v>2021</v>
      </c>
      <c r="B251" s="18">
        <v>12</v>
      </c>
      <c r="C251" s="7">
        <v>11</v>
      </c>
      <c r="D251" s="2">
        <v>10</v>
      </c>
      <c r="E251" s="26">
        <f t="shared" si="3"/>
        <v>44541</v>
      </c>
      <c r="F251" s="22">
        <f>IFERROR((INDEX(CostoMarginal_P1[[#Data],[24]],(MATCH(CostoMarginal_P2[[#This Row],[Fecha]],CostoMarginal_P1[[#Data],[Fecha]],0)))),"N/A")</f>
        <v>5889.94</v>
      </c>
    </row>
    <row r="252" spans="1:6" x14ac:dyDescent="0.25">
      <c r="A252" s="18">
        <v>2021</v>
      </c>
      <c r="B252" s="18">
        <v>12</v>
      </c>
      <c r="C252" s="7">
        <v>11</v>
      </c>
      <c r="D252" s="2">
        <v>11</v>
      </c>
      <c r="E252" s="26">
        <f t="shared" si="3"/>
        <v>44541</v>
      </c>
      <c r="F252" s="22">
        <f>IFERROR((INDEX(CostoMarginal_P1[[#Data],[24]],(MATCH(CostoMarginal_P2[[#This Row],[Fecha]],CostoMarginal_P1[[#Data],[Fecha]],0)))),"N/A")</f>
        <v>5889.94</v>
      </c>
    </row>
    <row r="253" spans="1:6" x14ac:dyDescent="0.25">
      <c r="A253" s="18">
        <v>2021</v>
      </c>
      <c r="B253" s="18">
        <v>12</v>
      </c>
      <c r="C253" s="7">
        <v>11</v>
      </c>
      <c r="D253" s="2">
        <v>12</v>
      </c>
      <c r="E253" s="26">
        <f t="shared" si="3"/>
        <v>44541</v>
      </c>
      <c r="F253" s="22">
        <f>IFERROR((INDEX(CostoMarginal_P1[[#Data],[24]],(MATCH(CostoMarginal_P2[[#This Row],[Fecha]],CostoMarginal_P1[[#Data],[Fecha]],0)))),"N/A")</f>
        <v>5889.94</v>
      </c>
    </row>
    <row r="254" spans="1:6" x14ac:dyDescent="0.25">
      <c r="A254" s="18">
        <v>2021</v>
      </c>
      <c r="B254" s="18">
        <v>12</v>
      </c>
      <c r="C254" s="7">
        <v>11</v>
      </c>
      <c r="D254" s="2">
        <v>13</v>
      </c>
      <c r="E254" s="26">
        <f t="shared" si="3"/>
        <v>44541</v>
      </c>
      <c r="F254" s="22">
        <f>IFERROR((INDEX(CostoMarginal_P1[[#Data],[24]],(MATCH(CostoMarginal_P2[[#This Row],[Fecha]],CostoMarginal_P1[[#Data],[Fecha]],0)))),"N/A")</f>
        <v>5889.94</v>
      </c>
    </row>
    <row r="255" spans="1:6" x14ac:dyDescent="0.25">
      <c r="A255" s="18">
        <v>2021</v>
      </c>
      <c r="B255" s="18">
        <v>12</v>
      </c>
      <c r="C255" s="7">
        <v>11</v>
      </c>
      <c r="D255" s="2">
        <v>14</v>
      </c>
      <c r="E255" s="26">
        <f t="shared" si="3"/>
        <v>44541</v>
      </c>
      <c r="F255" s="22">
        <f>IFERROR((INDEX(CostoMarginal_P1[[#Data],[24]],(MATCH(CostoMarginal_P2[[#This Row],[Fecha]],CostoMarginal_P1[[#Data],[Fecha]],0)))),"N/A")</f>
        <v>5889.94</v>
      </c>
    </row>
    <row r="256" spans="1:6" x14ac:dyDescent="0.25">
      <c r="A256" s="18">
        <v>2021</v>
      </c>
      <c r="B256" s="18">
        <v>12</v>
      </c>
      <c r="C256" s="7">
        <v>11</v>
      </c>
      <c r="D256" s="2">
        <v>15</v>
      </c>
      <c r="E256" s="26">
        <f t="shared" si="3"/>
        <v>44541</v>
      </c>
      <c r="F256" s="22">
        <f>IFERROR((INDEX(CostoMarginal_P1[[#Data],[24]],(MATCH(CostoMarginal_P2[[#This Row],[Fecha]],CostoMarginal_P1[[#Data],[Fecha]],0)))),"N/A")</f>
        <v>5889.94</v>
      </c>
    </row>
    <row r="257" spans="1:6" x14ac:dyDescent="0.25">
      <c r="A257" s="18">
        <v>2021</v>
      </c>
      <c r="B257" s="18">
        <v>12</v>
      </c>
      <c r="C257" s="7">
        <v>11</v>
      </c>
      <c r="D257" s="2">
        <v>16</v>
      </c>
      <c r="E257" s="26">
        <f t="shared" si="3"/>
        <v>44541</v>
      </c>
      <c r="F257" s="22">
        <f>IFERROR((INDEX(CostoMarginal_P1[[#Data],[24]],(MATCH(CostoMarginal_P2[[#This Row],[Fecha]],CostoMarginal_P1[[#Data],[Fecha]],0)))),"N/A")</f>
        <v>5889.94</v>
      </c>
    </row>
    <row r="258" spans="1:6" x14ac:dyDescent="0.25">
      <c r="A258" s="18">
        <v>2021</v>
      </c>
      <c r="B258" s="18">
        <v>12</v>
      </c>
      <c r="C258" s="7">
        <v>11</v>
      </c>
      <c r="D258" s="2">
        <v>17</v>
      </c>
      <c r="E258" s="26">
        <f t="shared" ref="E258:E321" si="4">DATE(A258,B258,C258)</f>
        <v>44541</v>
      </c>
      <c r="F258" s="22">
        <f>IFERROR((INDEX(CostoMarginal_P1[[#Data],[24]],(MATCH(CostoMarginal_P2[[#This Row],[Fecha]],CostoMarginal_P1[[#Data],[Fecha]],0)))),"N/A")</f>
        <v>5889.94</v>
      </c>
    </row>
    <row r="259" spans="1:6" x14ac:dyDescent="0.25">
      <c r="A259" s="18">
        <v>2021</v>
      </c>
      <c r="B259" s="18">
        <v>12</v>
      </c>
      <c r="C259" s="7">
        <v>11</v>
      </c>
      <c r="D259" s="2">
        <v>18</v>
      </c>
      <c r="E259" s="26">
        <f t="shared" si="4"/>
        <v>44541</v>
      </c>
      <c r="F259" s="22">
        <f>IFERROR((INDEX(CostoMarginal_P1[[#Data],[24]],(MATCH(CostoMarginal_P2[[#This Row],[Fecha]],CostoMarginal_P1[[#Data],[Fecha]],0)))),"N/A")</f>
        <v>5889.94</v>
      </c>
    </row>
    <row r="260" spans="1:6" x14ac:dyDescent="0.25">
      <c r="A260" s="18">
        <v>2021</v>
      </c>
      <c r="B260" s="18">
        <v>12</v>
      </c>
      <c r="C260" s="7">
        <v>11</v>
      </c>
      <c r="D260" s="2">
        <v>19</v>
      </c>
      <c r="E260" s="26">
        <f t="shared" si="4"/>
        <v>44541</v>
      </c>
      <c r="F260" s="22">
        <f>IFERROR((INDEX(CostoMarginal_P1[[#Data],[24]],(MATCH(CostoMarginal_P2[[#This Row],[Fecha]],CostoMarginal_P1[[#Data],[Fecha]],0)))),"N/A")</f>
        <v>5889.94</v>
      </c>
    </row>
    <row r="261" spans="1:6" x14ac:dyDescent="0.25">
      <c r="A261" s="18">
        <v>2021</v>
      </c>
      <c r="B261" s="18">
        <v>12</v>
      </c>
      <c r="C261" s="7">
        <v>11</v>
      </c>
      <c r="D261" s="2">
        <v>20</v>
      </c>
      <c r="E261" s="26">
        <f t="shared" si="4"/>
        <v>44541</v>
      </c>
      <c r="F261" s="22">
        <f>IFERROR((INDEX(CostoMarginal_P1[[#Data],[24]],(MATCH(CostoMarginal_P2[[#This Row],[Fecha]],CostoMarginal_P1[[#Data],[Fecha]],0)))),"N/A")</f>
        <v>5889.94</v>
      </c>
    </row>
    <row r="262" spans="1:6" x14ac:dyDescent="0.25">
      <c r="A262" s="18">
        <v>2021</v>
      </c>
      <c r="B262" s="18">
        <v>12</v>
      </c>
      <c r="C262" s="7">
        <v>11</v>
      </c>
      <c r="D262" s="2">
        <v>21</v>
      </c>
      <c r="E262" s="26">
        <f t="shared" si="4"/>
        <v>44541</v>
      </c>
      <c r="F262" s="22">
        <f>IFERROR((INDEX(CostoMarginal_P1[[#Data],[24]],(MATCH(CostoMarginal_P2[[#This Row],[Fecha]],CostoMarginal_P1[[#Data],[Fecha]],0)))),"N/A")</f>
        <v>5889.94</v>
      </c>
    </row>
    <row r="263" spans="1:6" x14ac:dyDescent="0.25">
      <c r="A263" s="18">
        <v>2021</v>
      </c>
      <c r="B263" s="18">
        <v>12</v>
      </c>
      <c r="C263" s="7">
        <v>11</v>
      </c>
      <c r="D263" s="2">
        <v>22</v>
      </c>
      <c r="E263" s="26">
        <f t="shared" si="4"/>
        <v>44541</v>
      </c>
      <c r="F263" s="22">
        <f>IFERROR((INDEX(CostoMarginal_P1[[#Data],[24]],(MATCH(CostoMarginal_P2[[#This Row],[Fecha]],CostoMarginal_P1[[#Data],[Fecha]],0)))),"N/A")</f>
        <v>5889.94</v>
      </c>
    </row>
    <row r="264" spans="1:6" x14ac:dyDescent="0.25">
      <c r="A264" s="18">
        <v>2021</v>
      </c>
      <c r="B264" s="18">
        <v>12</v>
      </c>
      <c r="C264" s="7">
        <v>11</v>
      </c>
      <c r="D264" s="2">
        <v>23</v>
      </c>
      <c r="E264" s="26">
        <f t="shared" si="4"/>
        <v>44541</v>
      </c>
      <c r="F264" s="22">
        <f>IFERROR((INDEX(CostoMarginal_P1[[#Data],[24]],(MATCH(CostoMarginal_P2[[#This Row],[Fecha]],CostoMarginal_P1[[#Data],[Fecha]],0)))),"N/A")</f>
        <v>5889.94</v>
      </c>
    </row>
    <row r="265" spans="1:6" x14ac:dyDescent="0.25">
      <c r="A265" s="18">
        <v>2021</v>
      </c>
      <c r="B265" s="18">
        <v>12</v>
      </c>
      <c r="C265" s="7">
        <v>11</v>
      </c>
      <c r="D265" s="2">
        <v>24</v>
      </c>
      <c r="E265" s="26">
        <f t="shared" si="4"/>
        <v>44541</v>
      </c>
      <c r="F265" s="22">
        <f>IFERROR((INDEX(CostoMarginal_P1[[#Data],[24]],(MATCH(CostoMarginal_P2[[#This Row],[Fecha]],CostoMarginal_P1[[#Data],[Fecha]],0)))),"N/A")</f>
        <v>5889.94</v>
      </c>
    </row>
    <row r="266" spans="1:6" x14ac:dyDescent="0.25">
      <c r="A266" s="18">
        <v>2021</v>
      </c>
      <c r="B266" s="18">
        <v>12</v>
      </c>
      <c r="C266" s="7">
        <v>12</v>
      </c>
      <c r="D266" s="2">
        <v>1</v>
      </c>
      <c r="E266" s="26">
        <f t="shared" si="4"/>
        <v>44542</v>
      </c>
      <c r="F266" s="22">
        <f>IFERROR((INDEX(CostoMarginal_P1[[#Data],[24]],(MATCH(CostoMarginal_P2[[#This Row],[Fecha]],CostoMarginal_P1[[#Data],[Fecha]],0)))),"N/A")</f>
        <v>5688.18</v>
      </c>
    </row>
    <row r="267" spans="1:6" x14ac:dyDescent="0.25">
      <c r="A267" s="18">
        <v>2021</v>
      </c>
      <c r="B267" s="18">
        <v>12</v>
      </c>
      <c r="C267" s="7">
        <v>12</v>
      </c>
      <c r="D267" s="2">
        <v>2</v>
      </c>
      <c r="E267" s="26">
        <f t="shared" si="4"/>
        <v>44542</v>
      </c>
      <c r="F267" s="22">
        <f>IFERROR((INDEX(CostoMarginal_P1[[#Data],[24]],(MATCH(CostoMarginal_P2[[#This Row],[Fecha]],CostoMarginal_P1[[#Data],[Fecha]],0)))),"N/A")</f>
        <v>5688.18</v>
      </c>
    </row>
    <row r="268" spans="1:6" x14ac:dyDescent="0.25">
      <c r="A268" s="18">
        <v>2021</v>
      </c>
      <c r="B268" s="18">
        <v>12</v>
      </c>
      <c r="C268" s="7">
        <v>12</v>
      </c>
      <c r="D268" s="2">
        <v>3</v>
      </c>
      <c r="E268" s="26">
        <f t="shared" si="4"/>
        <v>44542</v>
      </c>
      <c r="F268" s="22">
        <f>IFERROR((INDEX(CostoMarginal_P1[[#Data],[24]],(MATCH(CostoMarginal_P2[[#This Row],[Fecha]],CostoMarginal_P1[[#Data],[Fecha]],0)))),"N/A")</f>
        <v>5688.18</v>
      </c>
    </row>
    <row r="269" spans="1:6" x14ac:dyDescent="0.25">
      <c r="A269" s="18">
        <v>2021</v>
      </c>
      <c r="B269" s="18">
        <v>12</v>
      </c>
      <c r="C269" s="7">
        <v>12</v>
      </c>
      <c r="D269" s="2">
        <v>4</v>
      </c>
      <c r="E269" s="26">
        <f t="shared" si="4"/>
        <v>44542</v>
      </c>
      <c r="F269" s="22">
        <f>IFERROR((INDEX(CostoMarginal_P1[[#Data],[24]],(MATCH(CostoMarginal_P2[[#This Row],[Fecha]],CostoMarginal_P1[[#Data],[Fecha]],0)))),"N/A")</f>
        <v>5688.18</v>
      </c>
    </row>
    <row r="270" spans="1:6" x14ac:dyDescent="0.25">
      <c r="A270" s="18">
        <v>2021</v>
      </c>
      <c r="B270" s="18">
        <v>12</v>
      </c>
      <c r="C270" s="7">
        <v>12</v>
      </c>
      <c r="D270" s="2">
        <v>5</v>
      </c>
      <c r="E270" s="26">
        <f t="shared" si="4"/>
        <v>44542</v>
      </c>
      <c r="F270" s="22">
        <f>IFERROR((INDEX(CostoMarginal_P1[[#Data],[24]],(MATCH(CostoMarginal_P2[[#This Row],[Fecha]],CostoMarginal_P1[[#Data],[Fecha]],0)))),"N/A")</f>
        <v>5688.18</v>
      </c>
    </row>
    <row r="271" spans="1:6" x14ac:dyDescent="0.25">
      <c r="A271" s="18">
        <v>2021</v>
      </c>
      <c r="B271" s="18">
        <v>12</v>
      </c>
      <c r="C271" s="7">
        <v>12</v>
      </c>
      <c r="D271" s="2">
        <v>6</v>
      </c>
      <c r="E271" s="26">
        <f t="shared" si="4"/>
        <v>44542</v>
      </c>
      <c r="F271" s="22">
        <f>IFERROR((INDEX(CostoMarginal_P1[[#Data],[24]],(MATCH(CostoMarginal_P2[[#This Row],[Fecha]],CostoMarginal_P1[[#Data],[Fecha]],0)))),"N/A")</f>
        <v>5688.18</v>
      </c>
    </row>
    <row r="272" spans="1:6" x14ac:dyDescent="0.25">
      <c r="A272" s="18">
        <v>2021</v>
      </c>
      <c r="B272" s="18">
        <v>12</v>
      </c>
      <c r="C272" s="7">
        <v>12</v>
      </c>
      <c r="D272" s="2">
        <v>7</v>
      </c>
      <c r="E272" s="26">
        <f t="shared" si="4"/>
        <v>44542</v>
      </c>
      <c r="F272" s="22">
        <f>IFERROR((INDEX(CostoMarginal_P1[[#Data],[24]],(MATCH(CostoMarginal_P2[[#This Row],[Fecha]],CostoMarginal_P1[[#Data],[Fecha]],0)))),"N/A")</f>
        <v>5688.18</v>
      </c>
    </row>
    <row r="273" spans="1:6" x14ac:dyDescent="0.25">
      <c r="A273" s="18">
        <v>2021</v>
      </c>
      <c r="B273" s="18">
        <v>12</v>
      </c>
      <c r="C273" s="7">
        <v>12</v>
      </c>
      <c r="D273" s="2">
        <v>8</v>
      </c>
      <c r="E273" s="26">
        <f t="shared" si="4"/>
        <v>44542</v>
      </c>
      <c r="F273" s="22">
        <f>IFERROR((INDEX(CostoMarginal_P1[[#Data],[24]],(MATCH(CostoMarginal_P2[[#This Row],[Fecha]],CostoMarginal_P1[[#Data],[Fecha]],0)))),"N/A")</f>
        <v>5688.18</v>
      </c>
    </row>
    <row r="274" spans="1:6" x14ac:dyDescent="0.25">
      <c r="A274" s="18">
        <v>2021</v>
      </c>
      <c r="B274" s="18">
        <v>12</v>
      </c>
      <c r="C274" s="7">
        <v>12</v>
      </c>
      <c r="D274" s="2">
        <v>9</v>
      </c>
      <c r="E274" s="26">
        <f t="shared" si="4"/>
        <v>44542</v>
      </c>
      <c r="F274" s="22">
        <f>IFERROR((INDEX(CostoMarginal_P1[[#Data],[24]],(MATCH(CostoMarginal_P2[[#This Row],[Fecha]],CostoMarginal_P1[[#Data],[Fecha]],0)))),"N/A")</f>
        <v>5688.18</v>
      </c>
    </row>
    <row r="275" spans="1:6" x14ac:dyDescent="0.25">
      <c r="A275" s="18">
        <v>2021</v>
      </c>
      <c r="B275" s="18">
        <v>12</v>
      </c>
      <c r="C275" s="7">
        <v>12</v>
      </c>
      <c r="D275" s="2">
        <v>10</v>
      </c>
      <c r="E275" s="26">
        <f t="shared" si="4"/>
        <v>44542</v>
      </c>
      <c r="F275" s="22">
        <f>IFERROR((INDEX(CostoMarginal_P1[[#Data],[24]],(MATCH(CostoMarginal_P2[[#This Row],[Fecha]],CostoMarginal_P1[[#Data],[Fecha]],0)))),"N/A")</f>
        <v>5688.18</v>
      </c>
    </row>
    <row r="276" spans="1:6" x14ac:dyDescent="0.25">
      <c r="A276" s="18">
        <v>2021</v>
      </c>
      <c r="B276" s="18">
        <v>12</v>
      </c>
      <c r="C276" s="7">
        <v>12</v>
      </c>
      <c r="D276" s="2">
        <v>11</v>
      </c>
      <c r="E276" s="26">
        <f t="shared" si="4"/>
        <v>44542</v>
      </c>
      <c r="F276" s="22">
        <f>IFERROR((INDEX(CostoMarginal_P1[[#Data],[24]],(MATCH(CostoMarginal_P2[[#This Row],[Fecha]],CostoMarginal_P1[[#Data],[Fecha]],0)))),"N/A")</f>
        <v>5688.18</v>
      </c>
    </row>
    <row r="277" spans="1:6" x14ac:dyDescent="0.25">
      <c r="A277" s="18">
        <v>2021</v>
      </c>
      <c r="B277" s="18">
        <v>12</v>
      </c>
      <c r="C277" s="7">
        <v>12</v>
      </c>
      <c r="D277" s="2">
        <v>12</v>
      </c>
      <c r="E277" s="26">
        <f t="shared" si="4"/>
        <v>44542</v>
      </c>
      <c r="F277" s="22">
        <f>IFERROR((INDEX(CostoMarginal_P1[[#Data],[24]],(MATCH(CostoMarginal_P2[[#This Row],[Fecha]],CostoMarginal_P1[[#Data],[Fecha]],0)))),"N/A")</f>
        <v>5688.18</v>
      </c>
    </row>
    <row r="278" spans="1:6" x14ac:dyDescent="0.25">
      <c r="A278" s="18">
        <v>2021</v>
      </c>
      <c r="B278" s="18">
        <v>12</v>
      </c>
      <c r="C278" s="7">
        <v>12</v>
      </c>
      <c r="D278" s="2">
        <v>13</v>
      </c>
      <c r="E278" s="26">
        <f t="shared" si="4"/>
        <v>44542</v>
      </c>
      <c r="F278" s="22">
        <f>IFERROR((INDEX(CostoMarginal_P1[[#Data],[24]],(MATCH(CostoMarginal_P2[[#This Row],[Fecha]],CostoMarginal_P1[[#Data],[Fecha]],0)))),"N/A")</f>
        <v>5688.18</v>
      </c>
    </row>
    <row r="279" spans="1:6" x14ac:dyDescent="0.25">
      <c r="A279" s="18">
        <v>2021</v>
      </c>
      <c r="B279" s="18">
        <v>12</v>
      </c>
      <c r="C279" s="7">
        <v>12</v>
      </c>
      <c r="D279" s="2">
        <v>14</v>
      </c>
      <c r="E279" s="26">
        <f t="shared" si="4"/>
        <v>44542</v>
      </c>
      <c r="F279" s="22">
        <f>IFERROR((INDEX(CostoMarginal_P1[[#Data],[24]],(MATCH(CostoMarginal_P2[[#This Row],[Fecha]],CostoMarginal_P1[[#Data],[Fecha]],0)))),"N/A")</f>
        <v>5688.18</v>
      </c>
    </row>
    <row r="280" spans="1:6" x14ac:dyDescent="0.25">
      <c r="A280" s="18">
        <v>2021</v>
      </c>
      <c r="B280" s="18">
        <v>12</v>
      </c>
      <c r="C280" s="7">
        <v>12</v>
      </c>
      <c r="D280" s="2">
        <v>15</v>
      </c>
      <c r="E280" s="26">
        <f t="shared" si="4"/>
        <v>44542</v>
      </c>
      <c r="F280" s="22">
        <f>IFERROR((INDEX(CostoMarginal_P1[[#Data],[24]],(MATCH(CostoMarginal_P2[[#This Row],[Fecha]],CostoMarginal_P1[[#Data],[Fecha]],0)))),"N/A")</f>
        <v>5688.18</v>
      </c>
    </row>
    <row r="281" spans="1:6" x14ac:dyDescent="0.25">
      <c r="A281" s="18">
        <v>2021</v>
      </c>
      <c r="B281" s="18">
        <v>12</v>
      </c>
      <c r="C281" s="7">
        <v>12</v>
      </c>
      <c r="D281" s="2">
        <v>16</v>
      </c>
      <c r="E281" s="26">
        <f t="shared" si="4"/>
        <v>44542</v>
      </c>
      <c r="F281" s="22">
        <f>IFERROR((INDEX(CostoMarginal_P1[[#Data],[24]],(MATCH(CostoMarginal_P2[[#This Row],[Fecha]],CostoMarginal_P1[[#Data],[Fecha]],0)))),"N/A")</f>
        <v>5688.18</v>
      </c>
    </row>
    <row r="282" spans="1:6" x14ac:dyDescent="0.25">
      <c r="A282" s="18">
        <v>2021</v>
      </c>
      <c r="B282" s="18">
        <v>12</v>
      </c>
      <c r="C282" s="7">
        <v>12</v>
      </c>
      <c r="D282" s="2">
        <v>17</v>
      </c>
      <c r="E282" s="26">
        <f t="shared" si="4"/>
        <v>44542</v>
      </c>
      <c r="F282" s="22">
        <f>IFERROR((INDEX(CostoMarginal_P1[[#Data],[24]],(MATCH(CostoMarginal_P2[[#This Row],[Fecha]],CostoMarginal_P1[[#Data],[Fecha]],0)))),"N/A")</f>
        <v>5688.18</v>
      </c>
    </row>
    <row r="283" spans="1:6" x14ac:dyDescent="0.25">
      <c r="A283" s="18">
        <v>2021</v>
      </c>
      <c r="B283" s="18">
        <v>12</v>
      </c>
      <c r="C283" s="7">
        <v>12</v>
      </c>
      <c r="D283" s="2">
        <v>18</v>
      </c>
      <c r="E283" s="26">
        <f t="shared" si="4"/>
        <v>44542</v>
      </c>
      <c r="F283" s="22">
        <f>IFERROR((INDEX(CostoMarginal_P1[[#Data],[24]],(MATCH(CostoMarginal_P2[[#This Row],[Fecha]],CostoMarginal_P1[[#Data],[Fecha]],0)))),"N/A")</f>
        <v>5688.18</v>
      </c>
    </row>
    <row r="284" spans="1:6" x14ac:dyDescent="0.25">
      <c r="A284" s="18">
        <v>2021</v>
      </c>
      <c r="B284" s="18">
        <v>12</v>
      </c>
      <c r="C284" s="7">
        <v>12</v>
      </c>
      <c r="D284" s="2">
        <v>19</v>
      </c>
      <c r="E284" s="26">
        <f t="shared" si="4"/>
        <v>44542</v>
      </c>
      <c r="F284" s="22">
        <f>IFERROR((INDEX(CostoMarginal_P1[[#Data],[24]],(MATCH(CostoMarginal_P2[[#This Row],[Fecha]],CostoMarginal_P1[[#Data],[Fecha]],0)))),"N/A")</f>
        <v>5688.18</v>
      </c>
    </row>
    <row r="285" spans="1:6" x14ac:dyDescent="0.25">
      <c r="A285" s="18">
        <v>2021</v>
      </c>
      <c r="B285" s="18">
        <v>12</v>
      </c>
      <c r="C285" s="7">
        <v>12</v>
      </c>
      <c r="D285" s="2">
        <v>20</v>
      </c>
      <c r="E285" s="26">
        <f t="shared" si="4"/>
        <v>44542</v>
      </c>
      <c r="F285" s="22">
        <f>IFERROR((INDEX(CostoMarginal_P1[[#Data],[24]],(MATCH(CostoMarginal_P2[[#This Row],[Fecha]],CostoMarginal_P1[[#Data],[Fecha]],0)))),"N/A")</f>
        <v>5688.18</v>
      </c>
    </row>
    <row r="286" spans="1:6" x14ac:dyDescent="0.25">
      <c r="A286" s="18">
        <v>2021</v>
      </c>
      <c r="B286" s="18">
        <v>12</v>
      </c>
      <c r="C286" s="7">
        <v>12</v>
      </c>
      <c r="D286" s="2">
        <v>21</v>
      </c>
      <c r="E286" s="26">
        <f t="shared" si="4"/>
        <v>44542</v>
      </c>
      <c r="F286" s="22">
        <f>IFERROR((INDEX(CostoMarginal_P1[[#Data],[24]],(MATCH(CostoMarginal_P2[[#This Row],[Fecha]],CostoMarginal_P1[[#Data],[Fecha]],0)))),"N/A")</f>
        <v>5688.18</v>
      </c>
    </row>
    <row r="287" spans="1:6" x14ac:dyDescent="0.25">
      <c r="A287" s="18">
        <v>2021</v>
      </c>
      <c r="B287" s="18">
        <v>12</v>
      </c>
      <c r="C287" s="7">
        <v>12</v>
      </c>
      <c r="D287" s="2">
        <v>22</v>
      </c>
      <c r="E287" s="26">
        <f t="shared" si="4"/>
        <v>44542</v>
      </c>
      <c r="F287" s="22">
        <f>IFERROR((INDEX(CostoMarginal_P1[[#Data],[24]],(MATCH(CostoMarginal_P2[[#This Row],[Fecha]],CostoMarginal_P1[[#Data],[Fecha]],0)))),"N/A")</f>
        <v>5688.18</v>
      </c>
    </row>
    <row r="288" spans="1:6" x14ac:dyDescent="0.25">
      <c r="A288" s="18">
        <v>2021</v>
      </c>
      <c r="B288" s="18">
        <v>12</v>
      </c>
      <c r="C288" s="7">
        <v>12</v>
      </c>
      <c r="D288" s="2">
        <v>23</v>
      </c>
      <c r="E288" s="26">
        <f t="shared" si="4"/>
        <v>44542</v>
      </c>
      <c r="F288" s="22">
        <f>IFERROR((INDEX(CostoMarginal_P1[[#Data],[24]],(MATCH(CostoMarginal_P2[[#This Row],[Fecha]],CostoMarginal_P1[[#Data],[Fecha]],0)))),"N/A")</f>
        <v>5688.18</v>
      </c>
    </row>
    <row r="289" spans="1:6" x14ac:dyDescent="0.25">
      <c r="A289" s="18">
        <v>2021</v>
      </c>
      <c r="B289" s="18">
        <v>12</v>
      </c>
      <c r="C289" s="7">
        <v>12</v>
      </c>
      <c r="D289" s="2">
        <v>24</v>
      </c>
      <c r="E289" s="26">
        <f t="shared" si="4"/>
        <v>44542</v>
      </c>
      <c r="F289" s="22">
        <f>IFERROR((INDEX(CostoMarginal_P1[[#Data],[24]],(MATCH(CostoMarginal_P2[[#This Row],[Fecha]],CostoMarginal_P1[[#Data],[Fecha]],0)))),"N/A")</f>
        <v>5688.18</v>
      </c>
    </row>
    <row r="290" spans="1:6" x14ac:dyDescent="0.25">
      <c r="A290" s="18">
        <v>2021</v>
      </c>
      <c r="B290" s="18">
        <v>12</v>
      </c>
      <c r="C290" s="7">
        <v>13</v>
      </c>
      <c r="D290" s="2">
        <v>1</v>
      </c>
      <c r="E290" s="26">
        <f t="shared" si="4"/>
        <v>44543</v>
      </c>
      <c r="F290" s="22">
        <f>IFERROR((INDEX(CostoMarginal_P1[[#Data],[24]],(MATCH(CostoMarginal_P2[[#This Row],[Fecha]],CostoMarginal_P1[[#Data],[Fecha]],0)))),"N/A")</f>
        <v>5851</v>
      </c>
    </row>
    <row r="291" spans="1:6" x14ac:dyDescent="0.25">
      <c r="A291" s="18">
        <v>2021</v>
      </c>
      <c r="B291" s="18">
        <v>12</v>
      </c>
      <c r="C291" s="7">
        <v>13</v>
      </c>
      <c r="D291" s="2">
        <v>2</v>
      </c>
      <c r="E291" s="26">
        <f t="shared" si="4"/>
        <v>44543</v>
      </c>
      <c r="F291" s="22">
        <f>IFERROR((INDEX(CostoMarginal_P1[[#Data],[24]],(MATCH(CostoMarginal_P2[[#This Row],[Fecha]],CostoMarginal_P1[[#Data],[Fecha]],0)))),"N/A")</f>
        <v>5851</v>
      </c>
    </row>
    <row r="292" spans="1:6" x14ac:dyDescent="0.25">
      <c r="A292" s="18">
        <v>2021</v>
      </c>
      <c r="B292" s="18">
        <v>12</v>
      </c>
      <c r="C292" s="7">
        <v>13</v>
      </c>
      <c r="D292" s="2">
        <v>3</v>
      </c>
      <c r="E292" s="26">
        <f t="shared" si="4"/>
        <v>44543</v>
      </c>
      <c r="F292" s="22">
        <f>IFERROR((INDEX(CostoMarginal_P1[[#Data],[24]],(MATCH(CostoMarginal_P2[[#This Row],[Fecha]],CostoMarginal_P1[[#Data],[Fecha]],0)))),"N/A")</f>
        <v>5851</v>
      </c>
    </row>
    <row r="293" spans="1:6" x14ac:dyDescent="0.25">
      <c r="A293" s="18">
        <v>2021</v>
      </c>
      <c r="B293" s="18">
        <v>12</v>
      </c>
      <c r="C293" s="7">
        <v>13</v>
      </c>
      <c r="D293" s="2">
        <v>4</v>
      </c>
      <c r="E293" s="26">
        <f t="shared" si="4"/>
        <v>44543</v>
      </c>
      <c r="F293" s="22">
        <f>IFERROR((INDEX(CostoMarginal_P1[[#Data],[24]],(MATCH(CostoMarginal_P2[[#This Row],[Fecha]],CostoMarginal_P1[[#Data],[Fecha]],0)))),"N/A")</f>
        <v>5851</v>
      </c>
    </row>
    <row r="294" spans="1:6" x14ac:dyDescent="0.25">
      <c r="A294" s="18">
        <v>2021</v>
      </c>
      <c r="B294" s="18">
        <v>12</v>
      </c>
      <c r="C294" s="7">
        <v>13</v>
      </c>
      <c r="D294" s="2">
        <v>5</v>
      </c>
      <c r="E294" s="26">
        <f t="shared" si="4"/>
        <v>44543</v>
      </c>
      <c r="F294" s="22">
        <f>IFERROR((INDEX(CostoMarginal_P1[[#Data],[24]],(MATCH(CostoMarginal_P2[[#This Row],[Fecha]],CostoMarginal_P1[[#Data],[Fecha]],0)))),"N/A")</f>
        <v>5851</v>
      </c>
    </row>
    <row r="295" spans="1:6" x14ac:dyDescent="0.25">
      <c r="A295" s="18">
        <v>2021</v>
      </c>
      <c r="B295" s="18">
        <v>12</v>
      </c>
      <c r="C295" s="7">
        <v>13</v>
      </c>
      <c r="D295" s="2">
        <v>6</v>
      </c>
      <c r="E295" s="26">
        <f t="shared" si="4"/>
        <v>44543</v>
      </c>
      <c r="F295" s="22">
        <f>IFERROR((INDEX(CostoMarginal_P1[[#Data],[24]],(MATCH(CostoMarginal_P2[[#This Row],[Fecha]],CostoMarginal_P1[[#Data],[Fecha]],0)))),"N/A")</f>
        <v>5851</v>
      </c>
    </row>
    <row r="296" spans="1:6" x14ac:dyDescent="0.25">
      <c r="A296" s="18">
        <v>2021</v>
      </c>
      <c r="B296" s="18">
        <v>12</v>
      </c>
      <c r="C296" s="7">
        <v>13</v>
      </c>
      <c r="D296" s="2">
        <v>7</v>
      </c>
      <c r="E296" s="26">
        <f t="shared" si="4"/>
        <v>44543</v>
      </c>
      <c r="F296" s="22">
        <f>IFERROR((INDEX(CostoMarginal_P1[[#Data],[24]],(MATCH(CostoMarginal_P2[[#This Row],[Fecha]],CostoMarginal_P1[[#Data],[Fecha]],0)))),"N/A")</f>
        <v>5851</v>
      </c>
    </row>
    <row r="297" spans="1:6" x14ac:dyDescent="0.25">
      <c r="A297" s="18">
        <v>2021</v>
      </c>
      <c r="B297" s="18">
        <v>12</v>
      </c>
      <c r="C297" s="7">
        <v>13</v>
      </c>
      <c r="D297" s="2">
        <v>8</v>
      </c>
      <c r="E297" s="26">
        <f t="shared" si="4"/>
        <v>44543</v>
      </c>
      <c r="F297" s="22">
        <f>IFERROR((INDEX(CostoMarginal_P1[[#Data],[24]],(MATCH(CostoMarginal_P2[[#This Row],[Fecha]],CostoMarginal_P1[[#Data],[Fecha]],0)))),"N/A")</f>
        <v>5851</v>
      </c>
    </row>
    <row r="298" spans="1:6" x14ac:dyDescent="0.25">
      <c r="A298" s="18">
        <v>2021</v>
      </c>
      <c r="B298" s="18">
        <v>12</v>
      </c>
      <c r="C298" s="7">
        <v>13</v>
      </c>
      <c r="D298" s="2">
        <v>9</v>
      </c>
      <c r="E298" s="26">
        <f t="shared" si="4"/>
        <v>44543</v>
      </c>
      <c r="F298" s="22">
        <f>IFERROR((INDEX(CostoMarginal_P1[[#Data],[24]],(MATCH(CostoMarginal_P2[[#This Row],[Fecha]],CostoMarginal_P1[[#Data],[Fecha]],0)))),"N/A")</f>
        <v>5851</v>
      </c>
    </row>
    <row r="299" spans="1:6" x14ac:dyDescent="0.25">
      <c r="A299" s="18">
        <v>2021</v>
      </c>
      <c r="B299" s="18">
        <v>12</v>
      </c>
      <c r="C299" s="7">
        <v>13</v>
      </c>
      <c r="D299" s="2">
        <v>10</v>
      </c>
      <c r="E299" s="26">
        <f t="shared" si="4"/>
        <v>44543</v>
      </c>
      <c r="F299" s="22">
        <f>IFERROR((INDEX(CostoMarginal_P1[[#Data],[24]],(MATCH(CostoMarginal_P2[[#This Row],[Fecha]],CostoMarginal_P1[[#Data],[Fecha]],0)))),"N/A")</f>
        <v>5851</v>
      </c>
    </row>
    <row r="300" spans="1:6" x14ac:dyDescent="0.25">
      <c r="A300" s="18">
        <v>2021</v>
      </c>
      <c r="B300" s="18">
        <v>12</v>
      </c>
      <c r="C300" s="7">
        <v>13</v>
      </c>
      <c r="D300" s="2">
        <v>11</v>
      </c>
      <c r="E300" s="26">
        <f t="shared" si="4"/>
        <v>44543</v>
      </c>
      <c r="F300" s="22">
        <f>IFERROR((INDEX(CostoMarginal_P1[[#Data],[24]],(MATCH(CostoMarginal_P2[[#This Row],[Fecha]],CostoMarginal_P1[[#Data],[Fecha]],0)))),"N/A")</f>
        <v>5851</v>
      </c>
    </row>
    <row r="301" spans="1:6" x14ac:dyDescent="0.25">
      <c r="A301" s="18">
        <v>2021</v>
      </c>
      <c r="B301" s="18">
        <v>12</v>
      </c>
      <c r="C301" s="7">
        <v>13</v>
      </c>
      <c r="D301" s="2">
        <v>12</v>
      </c>
      <c r="E301" s="26">
        <f t="shared" si="4"/>
        <v>44543</v>
      </c>
      <c r="F301" s="22">
        <f>IFERROR((INDEX(CostoMarginal_P1[[#Data],[24]],(MATCH(CostoMarginal_P2[[#This Row],[Fecha]],CostoMarginal_P1[[#Data],[Fecha]],0)))),"N/A")</f>
        <v>5851</v>
      </c>
    </row>
    <row r="302" spans="1:6" x14ac:dyDescent="0.25">
      <c r="A302" s="18">
        <v>2021</v>
      </c>
      <c r="B302" s="18">
        <v>12</v>
      </c>
      <c r="C302" s="7">
        <v>13</v>
      </c>
      <c r="D302" s="2">
        <v>13</v>
      </c>
      <c r="E302" s="26">
        <f t="shared" si="4"/>
        <v>44543</v>
      </c>
      <c r="F302" s="22">
        <f>IFERROR((INDEX(CostoMarginal_P1[[#Data],[24]],(MATCH(CostoMarginal_P2[[#This Row],[Fecha]],CostoMarginal_P1[[#Data],[Fecha]],0)))),"N/A")</f>
        <v>5851</v>
      </c>
    </row>
    <row r="303" spans="1:6" x14ac:dyDescent="0.25">
      <c r="A303" s="18">
        <v>2021</v>
      </c>
      <c r="B303" s="18">
        <v>12</v>
      </c>
      <c r="C303" s="7">
        <v>13</v>
      </c>
      <c r="D303" s="2">
        <v>14</v>
      </c>
      <c r="E303" s="26">
        <f t="shared" si="4"/>
        <v>44543</v>
      </c>
      <c r="F303" s="22">
        <f>IFERROR((INDEX(CostoMarginal_P1[[#Data],[24]],(MATCH(CostoMarginal_P2[[#This Row],[Fecha]],CostoMarginal_P1[[#Data],[Fecha]],0)))),"N/A")</f>
        <v>5851</v>
      </c>
    </row>
    <row r="304" spans="1:6" x14ac:dyDescent="0.25">
      <c r="A304" s="18">
        <v>2021</v>
      </c>
      <c r="B304" s="18">
        <v>12</v>
      </c>
      <c r="C304" s="7">
        <v>13</v>
      </c>
      <c r="D304" s="2">
        <v>15</v>
      </c>
      <c r="E304" s="26">
        <f t="shared" si="4"/>
        <v>44543</v>
      </c>
      <c r="F304" s="22">
        <f>IFERROR((INDEX(CostoMarginal_P1[[#Data],[24]],(MATCH(CostoMarginal_P2[[#This Row],[Fecha]],CostoMarginal_P1[[#Data],[Fecha]],0)))),"N/A")</f>
        <v>5851</v>
      </c>
    </row>
    <row r="305" spans="1:6" x14ac:dyDescent="0.25">
      <c r="A305" s="18">
        <v>2021</v>
      </c>
      <c r="B305" s="18">
        <v>12</v>
      </c>
      <c r="C305" s="7">
        <v>13</v>
      </c>
      <c r="D305" s="2">
        <v>16</v>
      </c>
      <c r="E305" s="26">
        <f t="shared" si="4"/>
        <v>44543</v>
      </c>
      <c r="F305" s="22">
        <f>IFERROR((INDEX(CostoMarginal_P1[[#Data],[24]],(MATCH(CostoMarginal_P2[[#This Row],[Fecha]],CostoMarginal_P1[[#Data],[Fecha]],0)))),"N/A")</f>
        <v>5851</v>
      </c>
    </row>
    <row r="306" spans="1:6" x14ac:dyDescent="0.25">
      <c r="A306" s="18">
        <v>2021</v>
      </c>
      <c r="B306" s="18">
        <v>12</v>
      </c>
      <c r="C306" s="7">
        <v>13</v>
      </c>
      <c r="D306" s="2">
        <v>17</v>
      </c>
      <c r="E306" s="26">
        <f t="shared" si="4"/>
        <v>44543</v>
      </c>
      <c r="F306" s="22">
        <f>IFERROR((INDEX(CostoMarginal_P1[[#Data],[24]],(MATCH(CostoMarginal_P2[[#This Row],[Fecha]],CostoMarginal_P1[[#Data],[Fecha]],0)))),"N/A")</f>
        <v>5851</v>
      </c>
    </row>
    <row r="307" spans="1:6" x14ac:dyDescent="0.25">
      <c r="A307" s="18">
        <v>2021</v>
      </c>
      <c r="B307" s="18">
        <v>12</v>
      </c>
      <c r="C307" s="7">
        <v>13</v>
      </c>
      <c r="D307" s="2">
        <v>18</v>
      </c>
      <c r="E307" s="26">
        <f t="shared" si="4"/>
        <v>44543</v>
      </c>
      <c r="F307" s="22">
        <f>IFERROR((INDEX(CostoMarginal_P1[[#Data],[24]],(MATCH(CostoMarginal_P2[[#This Row],[Fecha]],CostoMarginal_P1[[#Data],[Fecha]],0)))),"N/A")</f>
        <v>5851</v>
      </c>
    </row>
    <row r="308" spans="1:6" x14ac:dyDescent="0.25">
      <c r="A308" s="18">
        <v>2021</v>
      </c>
      <c r="B308" s="18">
        <v>12</v>
      </c>
      <c r="C308" s="7">
        <v>13</v>
      </c>
      <c r="D308" s="2">
        <v>19</v>
      </c>
      <c r="E308" s="26">
        <f t="shared" si="4"/>
        <v>44543</v>
      </c>
      <c r="F308" s="22">
        <f>IFERROR((INDEX(CostoMarginal_P1[[#Data],[24]],(MATCH(CostoMarginal_P2[[#This Row],[Fecha]],CostoMarginal_P1[[#Data],[Fecha]],0)))),"N/A")</f>
        <v>5851</v>
      </c>
    </row>
    <row r="309" spans="1:6" x14ac:dyDescent="0.25">
      <c r="A309" s="18">
        <v>2021</v>
      </c>
      <c r="B309" s="18">
        <v>12</v>
      </c>
      <c r="C309" s="7">
        <v>13</v>
      </c>
      <c r="D309" s="2">
        <v>20</v>
      </c>
      <c r="E309" s="26">
        <f t="shared" si="4"/>
        <v>44543</v>
      </c>
      <c r="F309" s="22">
        <f>IFERROR((INDEX(CostoMarginal_P1[[#Data],[24]],(MATCH(CostoMarginal_P2[[#This Row],[Fecha]],CostoMarginal_P1[[#Data],[Fecha]],0)))),"N/A")</f>
        <v>5851</v>
      </c>
    </row>
    <row r="310" spans="1:6" x14ac:dyDescent="0.25">
      <c r="A310" s="18">
        <v>2021</v>
      </c>
      <c r="B310" s="18">
        <v>12</v>
      </c>
      <c r="C310" s="7">
        <v>13</v>
      </c>
      <c r="D310" s="2">
        <v>21</v>
      </c>
      <c r="E310" s="26">
        <f t="shared" si="4"/>
        <v>44543</v>
      </c>
      <c r="F310" s="22">
        <f>IFERROR((INDEX(CostoMarginal_P1[[#Data],[24]],(MATCH(CostoMarginal_P2[[#This Row],[Fecha]],CostoMarginal_P1[[#Data],[Fecha]],0)))),"N/A")</f>
        <v>5851</v>
      </c>
    </row>
    <row r="311" spans="1:6" x14ac:dyDescent="0.25">
      <c r="A311" s="18">
        <v>2021</v>
      </c>
      <c r="B311" s="18">
        <v>12</v>
      </c>
      <c r="C311" s="7">
        <v>13</v>
      </c>
      <c r="D311" s="2">
        <v>22</v>
      </c>
      <c r="E311" s="26">
        <f t="shared" si="4"/>
        <v>44543</v>
      </c>
      <c r="F311" s="22">
        <f>IFERROR((INDEX(CostoMarginal_P1[[#Data],[24]],(MATCH(CostoMarginal_P2[[#This Row],[Fecha]],CostoMarginal_P1[[#Data],[Fecha]],0)))),"N/A")</f>
        <v>5851</v>
      </c>
    </row>
    <row r="312" spans="1:6" x14ac:dyDescent="0.25">
      <c r="A312" s="18">
        <v>2021</v>
      </c>
      <c r="B312" s="18">
        <v>12</v>
      </c>
      <c r="C312" s="7">
        <v>13</v>
      </c>
      <c r="D312" s="2">
        <v>23</v>
      </c>
      <c r="E312" s="26">
        <f t="shared" si="4"/>
        <v>44543</v>
      </c>
      <c r="F312" s="22">
        <f>IFERROR((INDEX(CostoMarginal_P1[[#Data],[24]],(MATCH(CostoMarginal_P2[[#This Row],[Fecha]],CostoMarginal_P1[[#Data],[Fecha]],0)))),"N/A")</f>
        <v>5851</v>
      </c>
    </row>
    <row r="313" spans="1:6" x14ac:dyDescent="0.25">
      <c r="A313" s="18">
        <v>2021</v>
      </c>
      <c r="B313" s="18">
        <v>12</v>
      </c>
      <c r="C313" s="7">
        <v>13</v>
      </c>
      <c r="D313" s="2">
        <v>24</v>
      </c>
      <c r="E313" s="26">
        <f t="shared" si="4"/>
        <v>44543</v>
      </c>
      <c r="F313" s="22">
        <f>IFERROR((INDEX(CostoMarginal_P1[[#Data],[24]],(MATCH(CostoMarginal_P2[[#This Row],[Fecha]],CostoMarginal_P1[[#Data],[Fecha]],0)))),"N/A")</f>
        <v>5851</v>
      </c>
    </row>
    <row r="314" spans="1:6" x14ac:dyDescent="0.25">
      <c r="A314" s="18">
        <v>2021</v>
      </c>
      <c r="B314" s="18">
        <v>12</v>
      </c>
      <c r="C314" s="7">
        <v>14</v>
      </c>
      <c r="D314" s="2">
        <v>1</v>
      </c>
      <c r="E314" s="26">
        <f t="shared" si="4"/>
        <v>44544</v>
      </c>
      <c r="F314" s="22">
        <f>IFERROR((INDEX(CostoMarginal_P1[[#Data],[24]],(MATCH(CostoMarginal_P2[[#This Row],[Fecha]],CostoMarginal_P1[[#Data],[Fecha]],0)))),"N/A")</f>
        <v>6074.62</v>
      </c>
    </row>
    <row r="315" spans="1:6" x14ac:dyDescent="0.25">
      <c r="A315" s="18">
        <v>2021</v>
      </c>
      <c r="B315" s="18">
        <v>12</v>
      </c>
      <c r="C315" s="7">
        <v>14</v>
      </c>
      <c r="D315" s="2">
        <v>2</v>
      </c>
      <c r="E315" s="26">
        <f t="shared" si="4"/>
        <v>44544</v>
      </c>
      <c r="F315" s="22">
        <f>IFERROR((INDEX(CostoMarginal_P1[[#Data],[24]],(MATCH(CostoMarginal_P2[[#This Row],[Fecha]],CostoMarginal_P1[[#Data],[Fecha]],0)))),"N/A")</f>
        <v>6074.62</v>
      </c>
    </row>
    <row r="316" spans="1:6" x14ac:dyDescent="0.25">
      <c r="A316" s="18">
        <v>2021</v>
      </c>
      <c r="B316" s="18">
        <v>12</v>
      </c>
      <c r="C316" s="7">
        <v>14</v>
      </c>
      <c r="D316" s="2">
        <v>3</v>
      </c>
      <c r="E316" s="26">
        <f t="shared" si="4"/>
        <v>44544</v>
      </c>
      <c r="F316" s="22">
        <f>IFERROR((INDEX(CostoMarginal_P1[[#Data],[24]],(MATCH(CostoMarginal_P2[[#This Row],[Fecha]],CostoMarginal_P1[[#Data],[Fecha]],0)))),"N/A")</f>
        <v>6074.62</v>
      </c>
    </row>
    <row r="317" spans="1:6" x14ac:dyDescent="0.25">
      <c r="A317" s="18">
        <v>2021</v>
      </c>
      <c r="B317" s="18">
        <v>12</v>
      </c>
      <c r="C317" s="7">
        <v>14</v>
      </c>
      <c r="D317" s="2">
        <v>4</v>
      </c>
      <c r="E317" s="26">
        <f t="shared" si="4"/>
        <v>44544</v>
      </c>
      <c r="F317" s="22">
        <f>IFERROR((INDEX(CostoMarginal_P1[[#Data],[24]],(MATCH(CostoMarginal_P2[[#This Row],[Fecha]],CostoMarginal_P1[[#Data],[Fecha]],0)))),"N/A")</f>
        <v>6074.62</v>
      </c>
    </row>
    <row r="318" spans="1:6" x14ac:dyDescent="0.25">
      <c r="A318" s="18">
        <v>2021</v>
      </c>
      <c r="B318" s="18">
        <v>12</v>
      </c>
      <c r="C318" s="7">
        <v>14</v>
      </c>
      <c r="D318" s="2">
        <v>5</v>
      </c>
      <c r="E318" s="26">
        <f t="shared" si="4"/>
        <v>44544</v>
      </c>
      <c r="F318" s="22">
        <f>IFERROR((INDEX(CostoMarginal_P1[[#Data],[24]],(MATCH(CostoMarginal_P2[[#This Row],[Fecha]],CostoMarginal_P1[[#Data],[Fecha]],0)))),"N/A")</f>
        <v>6074.62</v>
      </c>
    </row>
    <row r="319" spans="1:6" x14ac:dyDescent="0.25">
      <c r="A319" s="18">
        <v>2021</v>
      </c>
      <c r="B319" s="18">
        <v>12</v>
      </c>
      <c r="C319" s="7">
        <v>14</v>
      </c>
      <c r="D319" s="2">
        <v>6</v>
      </c>
      <c r="E319" s="26">
        <f t="shared" si="4"/>
        <v>44544</v>
      </c>
      <c r="F319" s="22">
        <f>IFERROR((INDEX(CostoMarginal_P1[[#Data],[24]],(MATCH(CostoMarginal_P2[[#This Row],[Fecha]],CostoMarginal_P1[[#Data],[Fecha]],0)))),"N/A")</f>
        <v>6074.62</v>
      </c>
    </row>
    <row r="320" spans="1:6" x14ac:dyDescent="0.25">
      <c r="A320" s="18">
        <v>2021</v>
      </c>
      <c r="B320" s="18">
        <v>12</v>
      </c>
      <c r="C320" s="7">
        <v>14</v>
      </c>
      <c r="D320" s="2">
        <v>7</v>
      </c>
      <c r="E320" s="26">
        <f t="shared" si="4"/>
        <v>44544</v>
      </c>
      <c r="F320" s="22">
        <f>IFERROR((INDEX(CostoMarginal_P1[[#Data],[24]],(MATCH(CostoMarginal_P2[[#This Row],[Fecha]],CostoMarginal_P1[[#Data],[Fecha]],0)))),"N/A")</f>
        <v>6074.62</v>
      </c>
    </row>
    <row r="321" spans="1:6" x14ac:dyDescent="0.25">
      <c r="A321" s="18">
        <v>2021</v>
      </c>
      <c r="B321" s="18">
        <v>12</v>
      </c>
      <c r="C321" s="7">
        <v>14</v>
      </c>
      <c r="D321" s="2">
        <v>8</v>
      </c>
      <c r="E321" s="26">
        <f t="shared" si="4"/>
        <v>44544</v>
      </c>
      <c r="F321" s="22">
        <f>IFERROR((INDEX(CostoMarginal_P1[[#Data],[24]],(MATCH(CostoMarginal_P2[[#This Row],[Fecha]],CostoMarginal_P1[[#Data],[Fecha]],0)))),"N/A")</f>
        <v>6074.62</v>
      </c>
    </row>
    <row r="322" spans="1:6" x14ac:dyDescent="0.25">
      <c r="A322" s="18">
        <v>2021</v>
      </c>
      <c r="B322" s="18">
        <v>12</v>
      </c>
      <c r="C322" s="7">
        <v>14</v>
      </c>
      <c r="D322" s="2">
        <v>9</v>
      </c>
      <c r="E322" s="26">
        <f t="shared" ref="E322:E385" si="5">DATE(A322,B322,C322)</f>
        <v>44544</v>
      </c>
      <c r="F322" s="22">
        <f>IFERROR((INDEX(CostoMarginal_P1[[#Data],[24]],(MATCH(CostoMarginal_P2[[#This Row],[Fecha]],CostoMarginal_P1[[#Data],[Fecha]],0)))),"N/A")</f>
        <v>6074.62</v>
      </c>
    </row>
    <row r="323" spans="1:6" x14ac:dyDescent="0.25">
      <c r="A323" s="18">
        <v>2021</v>
      </c>
      <c r="B323" s="18">
        <v>12</v>
      </c>
      <c r="C323" s="7">
        <v>14</v>
      </c>
      <c r="D323" s="2">
        <v>10</v>
      </c>
      <c r="E323" s="26">
        <f t="shared" si="5"/>
        <v>44544</v>
      </c>
      <c r="F323" s="22">
        <f>IFERROR((INDEX(CostoMarginal_P1[[#Data],[24]],(MATCH(CostoMarginal_P2[[#This Row],[Fecha]],CostoMarginal_P1[[#Data],[Fecha]],0)))),"N/A")</f>
        <v>6074.62</v>
      </c>
    </row>
    <row r="324" spans="1:6" x14ac:dyDescent="0.25">
      <c r="A324" s="18">
        <v>2021</v>
      </c>
      <c r="B324" s="18">
        <v>12</v>
      </c>
      <c r="C324" s="7">
        <v>14</v>
      </c>
      <c r="D324" s="2">
        <v>11</v>
      </c>
      <c r="E324" s="26">
        <f t="shared" si="5"/>
        <v>44544</v>
      </c>
      <c r="F324" s="22">
        <f>IFERROR((INDEX(CostoMarginal_P1[[#Data],[24]],(MATCH(CostoMarginal_P2[[#This Row],[Fecha]],CostoMarginal_P1[[#Data],[Fecha]],0)))),"N/A")</f>
        <v>6074.62</v>
      </c>
    </row>
    <row r="325" spans="1:6" x14ac:dyDescent="0.25">
      <c r="A325" s="18">
        <v>2021</v>
      </c>
      <c r="B325" s="18">
        <v>12</v>
      </c>
      <c r="C325" s="7">
        <v>14</v>
      </c>
      <c r="D325" s="2">
        <v>12</v>
      </c>
      <c r="E325" s="26">
        <f t="shared" si="5"/>
        <v>44544</v>
      </c>
      <c r="F325" s="22">
        <f>IFERROR((INDEX(CostoMarginal_P1[[#Data],[24]],(MATCH(CostoMarginal_P2[[#This Row],[Fecha]],CostoMarginal_P1[[#Data],[Fecha]],0)))),"N/A")</f>
        <v>6074.62</v>
      </c>
    </row>
    <row r="326" spans="1:6" x14ac:dyDescent="0.25">
      <c r="A326" s="18">
        <v>2021</v>
      </c>
      <c r="B326" s="18">
        <v>12</v>
      </c>
      <c r="C326" s="7">
        <v>14</v>
      </c>
      <c r="D326" s="2">
        <v>13</v>
      </c>
      <c r="E326" s="26">
        <f t="shared" si="5"/>
        <v>44544</v>
      </c>
      <c r="F326" s="22">
        <f>IFERROR((INDEX(CostoMarginal_P1[[#Data],[24]],(MATCH(CostoMarginal_P2[[#This Row],[Fecha]],CostoMarginal_P1[[#Data],[Fecha]],0)))),"N/A")</f>
        <v>6074.62</v>
      </c>
    </row>
    <row r="327" spans="1:6" x14ac:dyDescent="0.25">
      <c r="A327" s="18">
        <v>2021</v>
      </c>
      <c r="B327" s="18">
        <v>12</v>
      </c>
      <c r="C327" s="7">
        <v>14</v>
      </c>
      <c r="D327" s="2">
        <v>14</v>
      </c>
      <c r="E327" s="26">
        <f t="shared" si="5"/>
        <v>44544</v>
      </c>
      <c r="F327" s="22">
        <f>IFERROR((INDEX(CostoMarginal_P1[[#Data],[24]],(MATCH(CostoMarginal_P2[[#This Row],[Fecha]],CostoMarginal_P1[[#Data],[Fecha]],0)))),"N/A")</f>
        <v>6074.62</v>
      </c>
    </row>
    <row r="328" spans="1:6" x14ac:dyDescent="0.25">
      <c r="A328" s="18">
        <v>2021</v>
      </c>
      <c r="B328" s="18">
        <v>12</v>
      </c>
      <c r="C328" s="7">
        <v>14</v>
      </c>
      <c r="D328" s="2">
        <v>15</v>
      </c>
      <c r="E328" s="26">
        <f t="shared" si="5"/>
        <v>44544</v>
      </c>
      <c r="F328" s="22">
        <f>IFERROR((INDEX(CostoMarginal_P1[[#Data],[24]],(MATCH(CostoMarginal_P2[[#This Row],[Fecha]],CostoMarginal_P1[[#Data],[Fecha]],0)))),"N/A")</f>
        <v>6074.62</v>
      </c>
    </row>
    <row r="329" spans="1:6" x14ac:dyDescent="0.25">
      <c r="A329" s="18">
        <v>2021</v>
      </c>
      <c r="B329" s="18">
        <v>12</v>
      </c>
      <c r="C329" s="7">
        <v>14</v>
      </c>
      <c r="D329" s="2">
        <v>16</v>
      </c>
      <c r="E329" s="26">
        <f t="shared" si="5"/>
        <v>44544</v>
      </c>
      <c r="F329" s="22">
        <f>IFERROR((INDEX(CostoMarginal_P1[[#Data],[24]],(MATCH(CostoMarginal_P2[[#This Row],[Fecha]],CostoMarginal_P1[[#Data],[Fecha]],0)))),"N/A")</f>
        <v>6074.62</v>
      </c>
    </row>
    <row r="330" spans="1:6" x14ac:dyDescent="0.25">
      <c r="A330" s="18">
        <v>2021</v>
      </c>
      <c r="B330" s="18">
        <v>12</v>
      </c>
      <c r="C330" s="7">
        <v>14</v>
      </c>
      <c r="D330" s="2">
        <v>17</v>
      </c>
      <c r="E330" s="26">
        <f t="shared" si="5"/>
        <v>44544</v>
      </c>
      <c r="F330" s="22">
        <f>IFERROR((INDEX(CostoMarginal_P1[[#Data],[24]],(MATCH(CostoMarginal_P2[[#This Row],[Fecha]],CostoMarginal_P1[[#Data],[Fecha]],0)))),"N/A")</f>
        <v>6074.62</v>
      </c>
    </row>
    <row r="331" spans="1:6" x14ac:dyDescent="0.25">
      <c r="A331" s="18">
        <v>2021</v>
      </c>
      <c r="B331" s="18">
        <v>12</v>
      </c>
      <c r="C331" s="7">
        <v>14</v>
      </c>
      <c r="D331" s="2">
        <v>18</v>
      </c>
      <c r="E331" s="26">
        <f t="shared" si="5"/>
        <v>44544</v>
      </c>
      <c r="F331" s="22">
        <f>IFERROR((INDEX(CostoMarginal_P1[[#Data],[24]],(MATCH(CostoMarginal_P2[[#This Row],[Fecha]],CostoMarginal_P1[[#Data],[Fecha]],0)))),"N/A")</f>
        <v>6074.62</v>
      </c>
    </row>
    <row r="332" spans="1:6" x14ac:dyDescent="0.25">
      <c r="A332" s="18">
        <v>2021</v>
      </c>
      <c r="B332" s="18">
        <v>12</v>
      </c>
      <c r="C332" s="7">
        <v>14</v>
      </c>
      <c r="D332" s="2">
        <v>19</v>
      </c>
      <c r="E332" s="26">
        <f t="shared" si="5"/>
        <v>44544</v>
      </c>
      <c r="F332" s="22">
        <f>IFERROR((INDEX(CostoMarginal_P1[[#Data],[24]],(MATCH(CostoMarginal_P2[[#This Row],[Fecha]],CostoMarginal_P1[[#Data],[Fecha]],0)))),"N/A")</f>
        <v>6074.62</v>
      </c>
    </row>
    <row r="333" spans="1:6" x14ac:dyDescent="0.25">
      <c r="A333" s="18">
        <v>2021</v>
      </c>
      <c r="B333" s="18">
        <v>12</v>
      </c>
      <c r="C333" s="7">
        <v>14</v>
      </c>
      <c r="D333" s="2">
        <v>20</v>
      </c>
      <c r="E333" s="26">
        <f t="shared" si="5"/>
        <v>44544</v>
      </c>
      <c r="F333" s="22">
        <f>IFERROR((INDEX(CostoMarginal_P1[[#Data],[24]],(MATCH(CostoMarginal_P2[[#This Row],[Fecha]],CostoMarginal_P1[[#Data],[Fecha]],0)))),"N/A")</f>
        <v>6074.62</v>
      </c>
    </row>
    <row r="334" spans="1:6" x14ac:dyDescent="0.25">
      <c r="A334" s="18">
        <v>2021</v>
      </c>
      <c r="B334" s="18">
        <v>12</v>
      </c>
      <c r="C334" s="7">
        <v>14</v>
      </c>
      <c r="D334" s="2">
        <v>21</v>
      </c>
      <c r="E334" s="26">
        <f t="shared" si="5"/>
        <v>44544</v>
      </c>
      <c r="F334" s="22">
        <f>IFERROR((INDEX(CostoMarginal_P1[[#Data],[24]],(MATCH(CostoMarginal_P2[[#This Row],[Fecha]],CostoMarginal_P1[[#Data],[Fecha]],0)))),"N/A")</f>
        <v>6074.62</v>
      </c>
    </row>
    <row r="335" spans="1:6" x14ac:dyDescent="0.25">
      <c r="A335" s="18">
        <v>2021</v>
      </c>
      <c r="B335" s="18">
        <v>12</v>
      </c>
      <c r="C335" s="7">
        <v>14</v>
      </c>
      <c r="D335" s="2">
        <v>22</v>
      </c>
      <c r="E335" s="26">
        <f t="shared" si="5"/>
        <v>44544</v>
      </c>
      <c r="F335" s="22">
        <f>IFERROR((INDEX(CostoMarginal_P1[[#Data],[24]],(MATCH(CostoMarginal_P2[[#This Row],[Fecha]],CostoMarginal_P1[[#Data],[Fecha]],0)))),"N/A")</f>
        <v>6074.62</v>
      </c>
    </row>
    <row r="336" spans="1:6" x14ac:dyDescent="0.25">
      <c r="A336" s="18">
        <v>2021</v>
      </c>
      <c r="B336" s="18">
        <v>12</v>
      </c>
      <c r="C336" s="7">
        <v>14</v>
      </c>
      <c r="D336" s="2">
        <v>23</v>
      </c>
      <c r="E336" s="26">
        <f t="shared" si="5"/>
        <v>44544</v>
      </c>
      <c r="F336" s="22">
        <f>IFERROR((INDEX(CostoMarginal_P1[[#Data],[24]],(MATCH(CostoMarginal_P2[[#This Row],[Fecha]],CostoMarginal_P1[[#Data],[Fecha]],0)))),"N/A")</f>
        <v>6074.62</v>
      </c>
    </row>
    <row r="337" spans="1:6" x14ac:dyDescent="0.25">
      <c r="A337" s="18">
        <v>2021</v>
      </c>
      <c r="B337" s="18">
        <v>12</v>
      </c>
      <c r="C337" s="7">
        <v>14</v>
      </c>
      <c r="D337" s="2">
        <v>24</v>
      </c>
      <c r="E337" s="26">
        <f t="shared" si="5"/>
        <v>44544</v>
      </c>
      <c r="F337" s="22">
        <f>IFERROR((INDEX(CostoMarginal_P1[[#Data],[24]],(MATCH(CostoMarginal_P2[[#This Row],[Fecha]],CostoMarginal_P1[[#Data],[Fecha]],0)))),"N/A")</f>
        <v>6074.62</v>
      </c>
    </row>
    <row r="338" spans="1:6" x14ac:dyDescent="0.25">
      <c r="A338" s="18">
        <v>2021</v>
      </c>
      <c r="B338" s="18">
        <v>12</v>
      </c>
      <c r="C338" s="7">
        <v>15</v>
      </c>
      <c r="D338" s="2">
        <v>1</v>
      </c>
      <c r="E338" s="26">
        <f t="shared" si="5"/>
        <v>44545</v>
      </c>
      <c r="F338" s="22">
        <f>IFERROR((INDEX(CostoMarginal_P1[[#Data],[24]],(MATCH(CostoMarginal_P2[[#This Row],[Fecha]],CostoMarginal_P1[[#Data],[Fecha]],0)))),"N/A")</f>
        <v>6090.54</v>
      </c>
    </row>
    <row r="339" spans="1:6" x14ac:dyDescent="0.25">
      <c r="A339" s="18">
        <v>2021</v>
      </c>
      <c r="B339" s="18">
        <v>12</v>
      </c>
      <c r="C339" s="7">
        <v>15</v>
      </c>
      <c r="D339" s="2">
        <v>2</v>
      </c>
      <c r="E339" s="26">
        <f t="shared" si="5"/>
        <v>44545</v>
      </c>
      <c r="F339" s="22">
        <f>IFERROR((INDEX(CostoMarginal_P1[[#Data],[24]],(MATCH(CostoMarginal_P2[[#This Row],[Fecha]],CostoMarginal_P1[[#Data],[Fecha]],0)))),"N/A")</f>
        <v>6090.54</v>
      </c>
    </row>
    <row r="340" spans="1:6" x14ac:dyDescent="0.25">
      <c r="A340" s="18">
        <v>2021</v>
      </c>
      <c r="B340" s="18">
        <v>12</v>
      </c>
      <c r="C340" s="7">
        <v>15</v>
      </c>
      <c r="D340" s="2">
        <v>3</v>
      </c>
      <c r="E340" s="26">
        <f t="shared" si="5"/>
        <v>44545</v>
      </c>
      <c r="F340" s="22">
        <f>IFERROR((INDEX(CostoMarginal_P1[[#Data],[24]],(MATCH(CostoMarginal_P2[[#This Row],[Fecha]],CostoMarginal_P1[[#Data],[Fecha]],0)))),"N/A")</f>
        <v>6090.54</v>
      </c>
    </row>
    <row r="341" spans="1:6" x14ac:dyDescent="0.25">
      <c r="A341" s="18">
        <v>2021</v>
      </c>
      <c r="B341" s="18">
        <v>12</v>
      </c>
      <c r="C341" s="7">
        <v>15</v>
      </c>
      <c r="D341" s="2">
        <v>4</v>
      </c>
      <c r="E341" s="26">
        <f t="shared" si="5"/>
        <v>44545</v>
      </c>
      <c r="F341" s="22">
        <f>IFERROR((INDEX(CostoMarginal_P1[[#Data],[24]],(MATCH(CostoMarginal_P2[[#This Row],[Fecha]],CostoMarginal_P1[[#Data],[Fecha]],0)))),"N/A")</f>
        <v>6090.54</v>
      </c>
    </row>
    <row r="342" spans="1:6" x14ac:dyDescent="0.25">
      <c r="A342" s="18">
        <v>2021</v>
      </c>
      <c r="B342" s="18">
        <v>12</v>
      </c>
      <c r="C342" s="7">
        <v>15</v>
      </c>
      <c r="D342" s="2">
        <v>5</v>
      </c>
      <c r="E342" s="26">
        <f t="shared" si="5"/>
        <v>44545</v>
      </c>
      <c r="F342" s="22">
        <f>IFERROR((INDEX(CostoMarginal_P1[[#Data],[24]],(MATCH(CostoMarginal_P2[[#This Row],[Fecha]],CostoMarginal_P1[[#Data],[Fecha]],0)))),"N/A")</f>
        <v>6090.54</v>
      </c>
    </row>
    <row r="343" spans="1:6" x14ac:dyDescent="0.25">
      <c r="A343" s="18">
        <v>2021</v>
      </c>
      <c r="B343" s="18">
        <v>12</v>
      </c>
      <c r="C343" s="7">
        <v>15</v>
      </c>
      <c r="D343" s="2">
        <v>6</v>
      </c>
      <c r="E343" s="26">
        <f t="shared" si="5"/>
        <v>44545</v>
      </c>
      <c r="F343" s="22">
        <f>IFERROR((INDEX(CostoMarginal_P1[[#Data],[24]],(MATCH(CostoMarginal_P2[[#This Row],[Fecha]],CostoMarginal_P1[[#Data],[Fecha]],0)))),"N/A")</f>
        <v>6090.54</v>
      </c>
    </row>
    <row r="344" spans="1:6" x14ac:dyDescent="0.25">
      <c r="A344" s="18">
        <v>2021</v>
      </c>
      <c r="B344" s="18">
        <v>12</v>
      </c>
      <c r="C344" s="7">
        <v>15</v>
      </c>
      <c r="D344" s="2">
        <v>7</v>
      </c>
      <c r="E344" s="26">
        <f t="shared" si="5"/>
        <v>44545</v>
      </c>
      <c r="F344" s="22">
        <f>IFERROR((INDEX(CostoMarginal_P1[[#Data],[24]],(MATCH(CostoMarginal_P2[[#This Row],[Fecha]],CostoMarginal_P1[[#Data],[Fecha]],0)))),"N/A")</f>
        <v>6090.54</v>
      </c>
    </row>
    <row r="345" spans="1:6" x14ac:dyDescent="0.25">
      <c r="A345" s="18">
        <v>2021</v>
      </c>
      <c r="B345" s="18">
        <v>12</v>
      </c>
      <c r="C345" s="7">
        <v>15</v>
      </c>
      <c r="D345" s="2">
        <v>8</v>
      </c>
      <c r="E345" s="26">
        <f t="shared" si="5"/>
        <v>44545</v>
      </c>
      <c r="F345" s="22">
        <f>IFERROR((INDEX(CostoMarginal_P1[[#Data],[24]],(MATCH(CostoMarginal_P2[[#This Row],[Fecha]],CostoMarginal_P1[[#Data],[Fecha]],0)))),"N/A")</f>
        <v>6090.54</v>
      </c>
    </row>
    <row r="346" spans="1:6" x14ac:dyDescent="0.25">
      <c r="A346" s="18">
        <v>2021</v>
      </c>
      <c r="B346" s="18">
        <v>12</v>
      </c>
      <c r="C346" s="7">
        <v>15</v>
      </c>
      <c r="D346" s="2">
        <v>9</v>
      </c>
      <c r="E346" s="26">
        <f t="shared" si="5"/>
        <v>44545</v>
      </c>
      <c r="F346" s="22">
        <f>IFERROR((INDEX(CostoMarginal_P1[[#Data],[24]],(MATCH(CostoMarginal_P2[[#This Row],[Fecha]],CostoMarginal_P1[[#Data],[Fecha]],0)))),"N/A")</f>
        <v>6090.54</v>
      </c>
    </row>
    <row r="347" spans="1:6" x14ac:dyDescent="0.25">
      <c r="A347" s="18">
        <v>2021</v>
      </c>
      <c r="B347" s="18">
        <v>12</v>
      </c>
      <c r="C347" s="7">
        <v>15</v>
      </c>
      <c r="D347" s="2">
        <v>10</v>
      </c>
      <c r="E347" s="26">
        <f t="shared" si="5"/>
        <v>44545</v>
      </c>
      <c r="F347" s="22">
        <f>IFERROR((INDEX(CostoMarginal_P1[[#Data],[24]],(MATCH(CostoMarginal_P2[[#This Row],[Fecha]],CostoMarginal_P1[[#Data],[Fecha]],0)))),"N/A")</f>
        <v>6090.54</v>
      </c>
    </row>
    <row r="348" spans="1:6" x14ac:dyDescent="0.25">
      <c r="A348" s="18">
        <v>2021</v>
      </c>
      <c r="B348" s="18">
        <v>12</v>
      </c>
      <c r="C348" s="7">
        <v>15</v>
      </c>
      <c r="D348" s="2">
        <v>11</v>
      </c>
      <c r="E348" s="26">
        <f t="shared" si="5"/>
        <v>44545</v>
      </c>
      <c r="F348" s="22">
        <f>IFERROR((INDEX(CostoMarginal_P1[[#Data],[24]],(MATCH(CostoMarginal_P2[[#This Row],[Fecha]],CostoMarginal_P1[[#Data],[Fecha]],0)))),"N/A")</f>
        <v>6090.54</v>
      </c>
    </row>
    <row r="349" spans="1:6" x14ac:dyDescent="0.25">
      <c r="A349" s="18">
        <v>2021</v>
      </c>
      <c r="B349" s="18">
        <v>12</v>
      </c>
      <c r="C349" s="7">
        <v>15</v>
      </c>
      <c r="D349" s="2">
        <v>12</v>
      </c>
      <c r="E349" s="26">
        <f t="shared" si="5"/>
        <v>44545</v>
      </c>
      <c r="F349" s="22">
        <f>IFERROR((INDEX(CostoMarginal_P1[[#Data],[24]],(MATCH(CostoMarginal_P2[[#This Row],[Fecha]],CostoMarginal_P1[[#Data],[Fecha]],0)))),"N/A")</f>
        <v>6090.54</v>
      </c>
    </row>
    <row r="350" spans="1:6" x14ac:dyDescent="0.25">
      <c r="A350" s="18">
        <v>2021</v>
      </c>
      <c r="B350" s="18">
        <v>12</v>
      </c>
      <c r="C350" s="7">
        <v>15</v>
      </c>
      <c r="D350" s="2">
        <v>13</v>
      </c>
      <c r="E350" s="26">
        <f t="shared" si="5"/>
        <v>44545</v>
      </c>
      <c r="F350" s="22">
        <f>IFERROR((INDEX(CostoMarginal_P1[[#Data],[24]],(MATCH(CostoMarginal_P2[[#This Row],[Fecha]],CostoMarginal_P1[[#Data],[Fecha]],0)))),"N/A")</f>
        <v>6090.54</v>
      </c>
    </row>
    <row r="351" spans="1:6" x14ac:dyDescent="0.25">
      <c r="A351" s="18">
        <v>2021</v>
      </c>
      <c r="B351" s="18">
        <v>12</v>
      </c>
      <c r="C351" s="7">
        <v>15</v>
      </c>
      <c r="D351" s="2">
        <v>14</v>
      </c>
      <c r="E351" s="26">
        <f t="shared" si="5"/>
        <v>44545</v>
      </c>
      <c r="F351" s="22">
        <f>IFERROR((INDEX(CostoMarginal_P1[[#Data],[24]],(MATCH(CostoMarginal_P2[[#This Row],[Fecha]],CostoMarginal_P1[[#Data],[Fecha]],0)))),"N/A")</f>
        <v>6090.54</v>
      </c>
    </row>
    <row r="352" spans="1:6" x14ac:dyDescent="0.25">
      <c r="A352" s="18">
        <v>2021</v>
      </c>
      <c r="B352" s="18">
        <v>12</v>
      </c>
      <c r="C352" s="7">
        <v>15</v>
      </c>
      <c r="D352" s="2">
        <v>15</v>
      </c>
      <c r="E352" s="26">
        <f t="shared" si="5"/>
        <v>44545</v>
      </c>
      <c r="F352" s="22">
        <f>IFERROR((INDEX(CostoMarginal_P1[[#Data],[24]],(MATCH(CostoMarginal_P2[[#This Row],[Fecha]],CostoMarginal_P1[[#Data],[Fecha]],0)))),"N/A")</f>
        <v>6090.54</v>
      </c>
    </row>
    <row r="353" spans="1:6" x14ac:dyDescent="0.25">
      <c r="A353" s="18">
        <v>2021</v>
      </c>
      <c r="B353" s="18">
        <v>12</v>
      </c>
      <c r="C353" s="7">
        <v>15</v>
      </c>
      <c r="D353" s="2">
        <v>16</v>
      </c>
      <c r="E353" s="26">
        <f t="shared" si="5"/>
        <v>44545</v>
      </c>
      <c r="F353" s="22">
        <f>IFERROR((INDEX(CostoMarginal_P1[[#Data],[24]],(MATCH(CostoMarginal_P2[[#This Row],[Fecha]],CostoMarginal_P1[[#Data],[Fecha]],0)))),"N/A")</f>
        <v>6090.54</v>
      </c>
    </row>
    <row r="354" spans="1:6" x14ac:dyDescent="0.25">
      <c r="A354" s="18">
        <v>2021</v>
      </c>
      <c r="B354" s="18">
        <v>12</v>
      </c>
      <c r="C354" s="7">
        <v>15</v>
      </c>
      <c r="D354" s="2">
        <v>17</v>
      </c>
      <c r="E354" s="26">
        <f t="shared" si="5"/>
        <v>44545</v>
      </c>
      <c r="F354" s="22">
        <f>IFERROR((INDEX(CostoMarginal_P1[[#Data],[24]],(MATCH(CostoMarginal_P2[[#This Row],[Fecha]],CostoMarginal_P1[[#Data],[Fecha]],0)))),"N/A")</f>
        <v>6090.54</v>
      </c>
    </row>
    <row r="355" spans="1:6" x14ac:dyDescent="0.25">
      <c r="A355" s="18">
        <v>2021</v>
      </c>
      <c r="B355" s="18">
        <v>12</v>
      </c>
      <c r="C355" s="7">
        <v>15</v>
      </c>
      <c r="D355" s="2">
        <v>18</v>
      </c>
      <c r="E355" s="26">
        <f t="shared" si="5"/>
        <v>44545</v>
      </c>
      <c r="F355" s="22">
        <f>IFERROR((INDEX(CostoMarginal_P1[[#Data],[24]],(MATCH(CostoMarginal_P2[[#This Row],[Fecha]],CostoMarginal_P1[[#Data],[Fecha]],0)))),"N/A")</f>
        <v>6090.54</v>
      </c>
    </row>
    <row r="356" spans="1:6" x14ac:dyDescent="0.25">
      <c r="A356" s="18">
        <v>2021</v>
      </c>
      <c r="B356" s="18">
        <v>12</v>
      </c>
      <c r="C356" s="7">
        <v>15</v>
      </c>
      <c r="D356" s="2">
        <v>19</v>
      </c>
      <c r="E356" s="26">
        <f t="shared" si="5"/>
        <v>44545</v>
      </c>
      <c r="F356" s="22">
        <f>IFERROR((INDEX(CostoMarginal_P1[[#Data],[24]],(MATCH(CostoMarginal_P2[[#This Row],[Fecha]],CostoMarginal_P1[[#Data],[Fecha]],0)))),"N/A")</f>
        <v>6090.54</v>
      </c>
    </row>
    <row r="357" spans="1:6" x14ac:dyDescent="0.25">
      <c r="A357" s="18">
        <v>2021</v>
      </c>
      <c r="B357" s="18">
        <v>12</v>
      </c>
      <c r="C357" s="7">
        <v>15</v>
      </c>
      <c r="D357" s="2">
        <v>20</v>
      </c>
      <c r="E357" s="26">
        <f t="shared" si="5"/>
        <v>44545</v>
      </c>
      <c r="F357" s="22">
        <f>IFERROR((INDEX(CostoMarginal_P1[[#Data],[24]],(MATCH(CostoMarginal_P2[[#This Row],[Fecha]],CostoMarginal_P1[[#Data],[Fecha]],0)))),"N/A")</f>
        <v>6090.54</v>
      </c>
    </row>
    <row r="358" spans="1:6" x14ac:dyDescent="0.25">
      <c r="A358" s="18">
        <v>2021</v>
      </c>
      <c r="B358" s="18">
        <v>12</v>
      </c>
      <c r="C358" s="7">
        <v>15</v>
      </c>
      <c r="D358" s="2">
        <v>21</v>
      </c>
      <c r="E358" s="26">
        <f t="shared" si="5"/>
        <v>44545</v>
      </c>
      <c r="F358" s="22">
        <f>IFERROR((INDEX(CostoMarginal_P1[[#Data],[24]],(MATCH(CostoMarginal_P2[[#This Row],[Fecha]],CostoMarginal_P1[[#Data],[Fecha]],0)))),"N/A")</f>
        <v>6090.54</v>
      </c>
    </row>
    <row r="359" spans="1:6" x14ac:dyDescent="0.25">
      <c r="A359" s="18">
        <v>2021</v>
      </c>
      <c r="B359" s="18">
        <v>12</v>
      </c>
      <c r="C359" s="7">
        <v>15</v>
      </c>
      <c r="D359" s="2">
        <v>22</v>
      </c>
      <c r="E359" s="26">
        <f t="shared" si="5"/>
        <v>44545</v>
      </c>
      <c r="F359" s="22">
        <f>IFERROR((INDEX(CostoMarginal_P1[[#Data],[24]],(MATCH(CostoMarginal_P2[[#This Row],[Fecha]],CostoMarginal_P1[[#Data],[Fecha]],0)))),"N/A")</f>
        <v>6090.54</v>
      </c>
    </row>
    <row r="360" spans="1:6" x14ac:dyDescent="0.25">
      <c r="A360" s="18">
        <v>2021</v>
      </c>
      <c r="B360" s="18">
        <v>12</v>
      </c>
      <c r="C360" s="7">
        <v>15</v>
      </c>
      <c r="D360" s="2">
        <v>23</v>
      </c>
      <c r="E360" s="26">
        <f t="shared" si="5"/>
        <v>44545</v>
      </c>
      <c r="F360" s="22">
        <f>IFERROR((INDEX(CostoMarginal_P1[[#Data],[24]],(MATCH(CostoMarginal_P2[[#This Row],[Fecha]],CostoMarginal_P1[[#Data],[Fecha]],0)))),"N/A")</f>
        <v>6090.54</v>
      </c>
    </row>
    <row r="361" spans="1:6" x14ac:dyDescent="0.25">
      <c r="A361" s="18">
        <v>2021</v>
      </c>
      <c r="B361" s="18">
        <v>12</v>
      </c>
      <c r="C361" s="7">
        <v>15</v>
      </c>
      <c r="D361" s="2">
        <v>24</v>
      </c>
      <c r="E361" s="26">
        <f t="shared" si="5"/>
        <v>44545</v>
      </c>
      <c r="F361" s="22">
        <f>IFERROR((INDEX(CostoMarginal_P1[[#Data],[24]],(MATCH(CostoMarginal_P2[[#This Row],[Fecha]],CostoMarginal_P1[[#Data],[Fecha]],0)))),"N/A")</f>
        <v>6090.54</v>
      </c>
    </row>
    <row r="362" spans="1:6" x14ac:dyDescent="0.25">
      <c r="A362" s="18">
        <v>2021</v>
      </c>
      <c r="B362" s="18">
        <v>12</v>
      </c>
      <c r="C362" s="7">
        <v>16</v>
      </c>
      <c r="D362" s="2">
        <v>1</v>
      </c>
      <c r="E362" s="26">
        <f t="shared" si="5"/>
        <v>44546</v>
      </c>
      <c r="F362" s="22">
        <f>IFERROR((INDEX(CostoMarginal_P1[[#Data],[24]],(MATCH(CostoMarginal_P2[[#This Row],[Fecha]],CostoMarginal_P1[[#Data],[Fecha]],0)))),"N/A")</f>
        <v>6277.01</v>
      </c>
    </row>
    <row r="363" spans="1:6" x14ac:dyDescent="0.25">
      <c r="A363" s="18">
        <v>2021</v>
      </c>
      <c r="B363" s="18">
        <v>12</v>
      </c>
      <c r="C363" s="7">
        <v>16</v>
      </c>
      <c r="D363" s="2">
        <v>2</v>
      </c>
      <c r="E363" s="26">
        <f t="shared" si="5"/>
        <v>44546</v>
      </c>
      <c r="F363" s="22">
        <f>IFERROR((INDEX(CostoMarginal_P1[[#Data],[24]],(MATCH(CostoMarginal_P2[[#This Row],[Fecha]],CostoMarginal_P1[[#Data],[Fecha]],0)))),"N/A")</f>
        <v>6277.01</v>
      </c>
    </row>
    <row r="364" spans="1:6" x14ac:dyDescent="0.25">
      <c r="A364" s="18">
        <v>2021</v>
      </c>
      <c r="B364" s="18">
        <v>12</v>
      </c>
      <c r="C364" s="7">
        <v>16</v>
      </c>
      <c r="D364" s="2">
        <v>3</v>
      </c>
      <c r="E364" s="26">
        <f t="shared" si="5"/>
        <v>44546</v>
      </c>
      <c r="F364" s="22">
        <f>IFERROR((INDEX(CostoMarginal_P1[[#Data],[24]],(MATCH(CostoMarginal_P2[[#This Row],[Fecha]],CostoMarginal_P1[[#Data],[Fecha]],0)))),"N/A")</f>
        <v>6277.01</v>
      </c>
    </row>
    <row r="365" spans="1:6" x14ac:dyDescent="0.25">
      <c r="A365" s="18">
        <v>2021</v>
      </c>
      <c r="B365" s="18">
        <v>12</v>
      </c>
      <c r="C365" s="7">
        <v>16</v>
      </c>
      <c r="D365" s="2">
        <v>4</v>
      </c>
      <c r="E365" s="26">
        <f t="shared" si="5"/>
        <v>44546</v>
      </c>
      <c r="F365" s="22">
        <f>IFERROR((INDEX(CostoMarginal_P1[[#Data],[24]],(MATCH(CostoMarginal_P2[[#This Row],[Fecha]],CostoMarginal_P1[[#Data],[Fecha]],0)))),"N/A")</f>
        <v>6277.01</v>
      </c>
    </row>
    <row r="366" spans="1:6" x14ac:dyDescent="0.25">
      <c r="A366" s="18">
        <v>2021</v>
      </c>
      <c r="B366" s="18">
        <v>12</v>
      </c>
      <c r="C366" s="7">
        <v>16</v>
      </c>
      <c r="D366" s="2">
        <v>5</v>
      </c>
      <c r="E366" s="26">
        <f t="shared" si="5"/>
        <v>44546</v>
      </c>
      <c r="F366" s="22">
        <f>IFERROR((INDEX(CostoMarginal_P1[[#Data],[24]],(MATCH(CostoMarginal_P2[[#This Row],[Fecha]],CostoMarginal_P1[[#Data],[Fecha]],0)))),"N/A")</f>
        <v>6277.01</v>
      </c>
    </row>
    <row r="367" spans="1:6" x14ac:dyDescent="0.25">
      <c r="A367" s="18">
        <v>2021</v>
      </c>
      <c r="B367" s="18">
        <v>12</v>
      </c>
      <c r="C367" s="7">
        <v>16</v>
      </c>
      <c r="D367" s="2">
        <v>6</v>
      </c>
      <c r="E367" s="26">
        <f t="shared" si="5"/>
        <v>44546</v>
      </c>
      <c r="F367" s="22">
        <f>IFERROR((INDEX(CostoMarginal_P1[[#Data],[24]],(MATCH(CostoMarginal_P2[[#This Row],[Fecha]],CostoMarginal_P1[[#Data],[Fecha]],0)))),"N/A")</f>
        <v>6277.01</v>
      </c>
    </row>
    <row r="368" spans="1:6" x14ac:dyDescent="0.25">
      <c r="A368" s="18">
        <v>2021</v>
      </c>
      <c r="B368" s="18">
        <v>12</v>
      </c>
      <c r="C368" s="7">
        <v>16</v>
      </c>
      <c r="D368" s="2">
        <v>7</v>
      </c>
      <c r="E368" s="26">
        <f t="shared" si="5"/>
        <v>44546</v>
      </c>
      <c r="F368" s="22">
        <f>IFERROR((INDEX(CostoMarginal_P1[[#Data],[24]],(MATCH(CostoMarginal_P2[[#This Row],[Fecha]],CostoMarginal_P1[[#Data],[Fecha]],0)))),"N/A")</f>
        <v>6277.01</v>
      </c>
    </row>
    <row r="369" spans="1:6" x14ac:dyDescent="0.25">
      <c r="A369" s="18">
        <v>2021</v>
      </c>
      <c r="B369" s="18">
        <v>12</v>
      </c>
      <c r="C369" s="7">
        <v>16</v>
      </c>
      <c r="D369" s="2">
        <v>8</v>
      </c>
      <c r="E369" s="26">
        <f t="shared" si="5"/>
        <v>44546</v>
      </c>
      <c r="F369" s="22">
        <f>IFERROR((INDEX(CostoMarginal_P1[[#Data],[24]],(MATCH(CostoMarginal_P2[[#This Row],[Fecha]],CostoMarginal_P1[[#Data],[Fecha]],0)))),"N/A")</f>
        <v>6277.01</v>
      </c>
    </row>
    <row r="370" spans="1:6" x14ac:dyDescent="0.25">
      <c r="A370" s="18">
        <v>2021</v>
      </c>
      <c r="B370" s="18">
        <v>12</v>
      </c>
      <c r="C370" s="7">
        <v>16</v>
      </c>
      <c r="D370" s="2">
        <v>9</v>
      </c>
      <c r="E370" s="26">
        <f t="shared" si="5"/>
        <v>44546</v>
      </c>
      <c r="F370" s="22">
        <f>IFERROR((INDEX(CostoMarginal_P1[[#Data],[24]],(MATCH(CostoMarginal_P2[[#This Row],[Fecha]],CostoMarginal_P1[[#Data],[Fecha]],0)))),"N/A")</f>
        <v>6277.01</v>
      </c>
    </row>
    <row r="371" spans="1:6" x14ac:dyDescent="0.25">
      <c r="A371" s="18">
        <v>2021</v>
      </c>
      <c r="B371" s="18">
        <v>12</v>
      </c>
      <c r="C371" s="7">
        <v>16</v>
      </c>
      <c r="D371" s="2">
        <v>10</v>
      </c>
      <c r="E371" s="26">
        <f t="shared" si="5"/>
        <v>44546</v>
      </c>
      <c r="F371" s="22">
        <f>IFERROR((INDEX(CostoMarginal_P1[[#Data],[24]],(MATCH(CostoMarginal_P2[[#This Row],[Fecha]],CostoMarginal_P1[[#Data],[Fecha]],0)))),"N/A")</f>
        <v>6277.01</v>
      </c>
    </row>
    <row r="372" spans="1:6" x14ac:dyDescent="0.25">
      <c r="A372" s="18">
        <v>2021</v>
      </c>
      <c r="B372" s="18">
        <v>12</v>
      </c>
      <c r="C372" s="7">
        <v>16</v>
      </c>
      <c r="D372" s="2">
        <v>11</v>
      </c>
      <c r="E372" s="26">
        <f t="shared" si="5"/>
        <v>44546</v>
      </c>
      <c r="F372" s="22">
        <f>IFERROR((INDEX(CostoMarginal_P1[[#Data],[24]],(MATCH(CostoMarginal_P2[[#This Row],[Fecha]],CostoMarginal_P1[[#Data],[Fecha]],0)))),"N/A")</f>
        <v>6277.01</v>
      </c>
    </row>
    <row r="373" spans="1:6" x14ac:dyDescent="0.25">
      <c r="A373" s="18">
        <v>2021</v>
      </c>
      <c r="B373" s="18">
        <v>12</v>
      </c>
      <c r="C373" s="7">
        <v>16</v>
      </c>
      <c r="D373" s="2">
        <v>12</v>
      </c>
      <c r="E373" s="26">
        <f t="shared" si="5"/>
        <v>44546</v>
      </c>
      <c r="F373" s="22">
        <f>IFERROR((INDEX(CostoMarginal_P1[[#Data],[24]],(MATCH(CostoMarginal_P2[[#This Row],[Fecha]],CostoMarginal_P1[[#Data],[Fecha]],0)))),"N/A")</f>
        <v>6277.01</v>
      </c>
    </row>
    <row r="374" spans="1:6" x14ac:dyDescent="0.25">
      <c r="A374" s="18">
        <v>2021</v>
      </c>
      <c r="B374" s="18">
        <v>12</v>
      </c>
      <c r="C374" s="7">
        <v>16</v>
      </c>
      <c r="D374" s="2">
        <v>13</v>
      </c>
      <c r="E374" s="26">
        <f t="shared" si="5"/>
        <v>44546</v>
      </c>
      <c r="F374" s="22">
        <f>IFERROR((INDEX(CostoMarginal_P1[[#Data],[24]],(MATCH(CostoMarginal_P2[[#This Row],[Fecha]],CostoMarginal_P1[[#Data],[Fecha]],0)))),"N/A")</f>
        <v>6277.01</v>
      </c>
    </row>
    <row r="375" spans="1:6" x14ac:dyDescent="0.25">
      <c r="A375" s="18">
        <v>2021</v>
      </c>
      <c r="B375" s="18">
        <v>12</v>
      </c>
      <c r="C375" s="7">
        <v>16</v>
      </c>
      <c r="D375" s="2">
        <v>14</v>
      </c>
      <c r="E375" s="26">
        <f t="shared" si="5"/>
        <v>44546</v>
      </c>
      <c r="F375" s="22">
        <f>IFERROR((INDEX(CostoMarginal_P1[[#Data],[24]],(MATCH(CostoMarginal_P2[[#This Row],[Fecha]],CostoMarginal_P1[[#Data],[Fecha]],0)))),"N/A")</f>
        <v>6277.01</v>
      </c>
    </row>
    <row r="376" spans="1:6" x14ac:dyDescent="0.25">
      <c r="A376" s="18">
        <v>2021</v>
      </c>
      <c r="B376" s="18">
        <v>12</v>
      </c>
      <c r="C376" s="7">
        <v>16</v>
      </c>
      <c r="D376" s="2">
        <v>15</v>
      </c>
      <c r="E376" s="26">
        <f t="shared" si="5"/>
        <v>44546</v>
      </c>
      <c r="F376" s="22">
        <f>IFERROR((INDEX(CostoMarginal_P1[[#Data],[24]],(MATCH(CostoMarginal_P2[[#This Row],[Fecha]],CostoMarginal_P1[[#Data],[Fecha]],0)))),"N/A")</f>
        <v>6277.01</v>
      </c>
    </row>
    <row r="377" spans="1:6" x14ac:dyDescent="0.25">
      <c r="A377" s="18">
        <v>2021</v>
      </c>
      <c r="B377" s="18">
        <v>12</v>
      </c>
      <c r="C377" s="7">
        <v>16</v>
      </c>
      <c r="D377" s="2">
        <v>16</v>
      </c>
      <c r="E377" s="26">
        <f t="shared" si="5"/>
        <v>44546</v>
      </c>
      <c r="F377" s="22">
        <f>IFERROR((INDEX(CostoMarginal_P1[[#Data],[24]],(MATCH(CostoMarginal_P2[[#This Row],[Fecha]],CostoMarginal_P1[[#Data],[Fecha]],0)))),"N/A")</f>
        <v>6277.01</v>
      </c>
    </row>
    <row r="378" spans="1:6" x14ac:dyDescent="0.25">
      <c r="A378" s="18">
        <v>2021</v>
      </c>
      <c r="B378" s="18">
        <v>12</v>
      </c>
      <c r="C378" s="7">
        <v>16</v>
      </c>
      <c r="D378" s="2">
        <v>17</v>
      </c>
      <c r="E378" s="26">
        <f t="shared" si="5"/>
        <v>44546</v>
      </c>
      <c r="F378" s="22">
        <f>IFERROR((INDEX(CostoMarginal_P1[[#Data],[24]],(MATCH(CostoMarginal_P2[[#This Row],[Fecha]],CostoMarginal_P1[[#Data],[Fecha]],0)))),"N/A")</f>
        <v>6277.01</v>
      </c>
    </row>
    <row r="379" spans="1:6" x14ac:dyDescent="0.25">
      <c r="A379" s="18">
        <v>2021</v>
      </c>
      <c r="B379" s="18">
        <v>12</v>
      </c>
      <c r="C379" s="7">
        <v>16</v>
      </c>
      <c r="D379" s="2">
        <v>18</v>
      </c>
      <c r="E379" s="26">
        <f t="shared" si="5"/>
        <v>44546</v>
      </c>
      <c r="F379" s="22">
        <f>IFERROR((INDEX(CostoMarginal_P1[[#Data],[24]],(MATCH(CostoMarginal_P2[[#This Row],[Fecha]],CostoMarginal_P1[[#Data],[Fecha]],0)))),"N/A")</f>
        <v>6277.01</v>
      </c>
    </row>
    <row r="380" spans="1:6" x14ac:dyDescent="0.25">
      <c r="A380" s="18">
        <v>2021</v>
      </c>
      <c r="B380" s="18">
        <v>12</v>
      </c>
      <c r="C380" s="7">
        <v>16</v>
      </c>
      <c r="D380" s="2">
        <v>19</v>
      </c>
      <c r="E380" s="26">
        <f t="shared" si="5"/>
        <v>44546</v>
      </c>
      <c r="F380" s="22">
        <f>IFERROR((INDEX(CostoMarginal_P1[[#Data],[24]],(MATCH(CostoMarginal_P2[[#This Row],[Fecha]],CostoMarginal_P1[[#Data],[Fecha]],0)))),"N/A")</f>
        <v>6277.01</v>
      </c>
    </row>
    <row r="381" spans="1:6" x14ac:dyDescent="0.25">
      <c r="A381" s="18">
        <v>2021</v>
      </c>
      <c r="B381" s="18">
        <v>12</v>
      </c>
      <c r="C381" s="7">
        <v>16</v>
      </c>
      <c r="D381" s="2">
        <v>20</v>
      </c>
      <c r="E381" s="26">
        <f t="shared" si="5"/>
        <v>44546</v>
      </c>
      <c r="F381" s="22">
        <f>IFERROR((INDEX(CostoMarginal_P1[[#Data],[24]],(MATCH(CostoMarginal_P2[[#This Row],[Fecha]],CostoMarginal_P1[[#Data],[Fecha]],0)))),"N/A")</f>
        <v>6277.01</v>
      </c>
    </row>
    <row r="382" spans="1:6" x14ac:dyDescent="0.25">
      <c r="A382" s="18">
        <v>2021</v>
      </c>
      <c r="B382" s="18">
        <v>12</v>
      </c>
      <c r="C382" s="7">
        <v>16</v>
      </c>
      <c r="D382" s="2">
        <v>21</v>
      </c>
      <c r="E382" s="26">
        <f t="shared" si="5"/>
        <v>44546</v>
      </c>
      <c r="F382" s="22">
        <f>IFERROR((INDEX(CostoMarginal_P1[[#Data],[24]],(MATCH(CostoMarginal_P2[[#This Row],[Fecha]],CostoMarginal_P1[[#Data],[Fecha]],0)))),"N/A")</f>
        <v>6277.01</v>
      </c>
    </row>
    <row r="383" spans="1:6" x14ac:dyDescent="0.25">
      <c r="A383" s="18">
        <v>2021</v>
      </c>
      <c r="B383" s="18">
        <v>12</v>
      </c>
      <c r="C383" s="7">
        <v>16</v>
      </c>
      <c r="D383" s="2">
        <v>22</v>
      </c>
      <c r="E383" s="26">
        <f t="shared" si="5"/>
        <v>44546</v>
      </c>
      <c r="F383" s="22">
        <f>IFERROR((INDEX(CostoMarginal_P1[[#Data],[24]],(MATCH(CostoMarginal_P2[[#This Row],[Fecha]],CostoMarginal_P1[[#Data],[Fecha]],0)))),"N/A")</f>
        <v>6277.01</v>
      </c>
    </row>
    <row r="384" spans="1:6" x14ac:dyDescent="0.25">
      <c r="A384" s="18">
        <v>2021</v>
      </c>
      <c r="B384" s="18">
        <v>12</v>
      </c>
      <c r="C384" s="7">
        <v>16</v>
      </c>
      <c r="D384" s="2">
        <v>23</v>
      </c>
      <c r="E384" s="26">
        <f t="shared" si="5"/>
        <v>44546</v>
      </c>
      <c r="F384" s="22">
        <f>IFERROR((INDEX(CostoMarginal_P1[[#Data],[24]],(MATCH(CostoMarginal_P2[[#This Row],[Fecha]],CostoMarginal_P1[[#Data],[Fecha]],0)))),"N/A")</f>
        <v>6277.01</v>
      </c>
    </row>
    <row r="385" spans="1:6" x14ac:dyDescent="0.25">
      <c r="A385" s="18">
        <v>2021</v>
      </c>
      <c r="B385" s="18">
        <v>12</v>
      </c>
      <c r="C385" s="7">
        <v>16</v>
      </c>
      <c r="D385" s="2">
        <v>24</v>
      </c>
      <c r="E385" s="26">
        <f t="shared" si="5"/>
        <v>44546</v>
      </c>
      <c r="F385" s="22">
        <f>IFERROR((INDEX(CostoMarginal_P1[[#Data],[24]],(MATCH(CostoMarginal_P2[[#This Row],[Fecha]],CostoMarginal_P1[[#Data],[Fecha]],0)))),"N/A")</f>
        <v>6277.01</v>
      </c>
    </row>
    <row r="386" spans="1:6" x14ac:dyDescent="0.25">
      <c r="A386" s="18">
        <v>2021</v>
      </c>
      <c r="B386" s="18">
        <v>12</v>
      </c>
      <c r="C386" s="6">
        <v>17</v>
      </c>
      <c r="D386" s="1">
        <v>1</v>
      </c>
      <c r="E386" s="26">
        <f t="shared" ref="E386:E449" si="6">DATE(A386,B386,C386)</f>
        <v>44547</v>
      </c>
      <c r="F386" s="22">
        <f>IFERROR((INDEX(CostoMarginal_P1[[#Data],[24]],(MATCH(CostoMarginal_P2[[#This Row],[Fecha]],CostoMarginal_P1[[#Data],[Fecha]],0)))),"N/A")</f>
        <v>6295.31</v>
      </c>
    </row>
    <row r="387" spans="1:6" x14ac:dyDescent="0.25">
      <c r="A387" s="18">
        <v>2021</v>
      </c>
      <c r="B387" s="18">
        <v>12</v>
      </c>
      <c r="C387" s="7">
        <v>17</v>
      </c>
      <c r="D387" s="2">
        <v>2</v>
      </c>
      <c r="E387" s="26">
        <f t="shared" si="6"/>
        <v>44547</v>
      </c>
      <c r="F387" s="22">
        <f>IFERROR((INDEX(CostoMarginal_P1[[#Data],[24]],(MATCH(CostoMarginal_P2[[#This Row],[Fecha]],CostoMarginal_P1[[#Data],[Fecha]],0)))),"N/A")</f>
        <v>6295.31</v>
      </c>
    </row>
    <row r="388" spans="1:6" x14ac:dyDescent="0.25">
      <c r="A388" s="18">
        <v>2021</v>
      </c>
      <c r="B388" s="18">
        <v>12</v>
      </c>
      <c r="C388" s="7">
        <v>17</v>
      </c>
      <c r="D388" s="2">
        <v>3</v>
      </c>
      <c r="E388" s="26">
        <f t="shared" si="6"/>
        <v>44547</v>
      </c>
      <c r="F388" s="22">
        <f>IFERROR((INDEX(CostoMarginal_P1[[#Data],[24]],(MATCH(CostoMarginal_P2[[#This Row],[Fecha]],CostoMarginal_P1[[#Data],[Fecha]],0)))),"N/A")</f>
        <v>6295.31</v>
      </c>
    </row>
    <row r="389" spans="1:6" x14ac:dyDescent="0.25">
      <c r="A389" s="18">
        <v>2021</v>
      </c>
      <c r="B389" s="18">
        <v>12</v>
      </c>
      <c r="C389" s="7">
        <v>17</v>
      </c>
      <c r="D389" s="2">
        <v>4</v>
      </c>
      <c r="E389" s="26">
        <f t="shared" si="6"/>
        <v>44547</v>
      </c>
      <c r="F389" s="22">
        <f>IFERROR((INDEX(CostoMarginal_P1[[#Data],[24]],(MATCH(CostoMarginal_P2[[#This Row],[Fecha]],CostoMarginal_P1[[#Data],[Fecha]],0)))),"N/A")</f>
        <v>6295.31</v>
      </c>
    </row>
    <row r="390" spans="1:6" x14ac:dyDescent="0.25">
      <c r="A390" s="18">
        <v>2021</v>
      </c>
      <c r="B390" s="18">
        <v>12</v>
      </c>
      <c r="C390" s="7">
        <v>17</v>
      </c>
      <c r="D390" s="2">
        <v>5</v>
      </c>
      <c r="E390" s="26">
        <f t="shared" si="6"/>
        <v>44547</v>
      </c>
      <c r="F390" s="22">
        <f>IFERROR((INDEX(CostoMarginal_P1[[#Data],[24]],(MATCH(CostoMarginal_P2[[#This Row],[Fecha]],CostoMarginal_P1[[#Data],[Fecha]],0)))),"N/A")</f>
        <v>6295.31</v>
      </c>
    </row>
    <row r="391" spans="1:6" x14ac:dyDescent="0.25">
      <c r="A391" s="18">
        <v>2021</v>
      </c>
      <c r="B391" s="18">
        <v>12</v>
      </c>
      <c r="C391" s="7">
        <v>17</v>
      </c>
      <c r="D391" s="2">
        <v>6</v>
      </c>
      <c r="E391" s="26">
        <f t="shared" si="6"/>
        <v>44547</v>
      </c>
      <c r="F391" s="22">
        <f>IFERROR((INDEX(CostoMarginal_P1[[#Data],[24]],(MATCH(CostoMarginal_P2[[#This Row],[Fecha]],CostoMarginal_P1[[#Data],[Fecha]],0)))),"N/A")</f>
        <v>6295.31</v>
      </c>
    </row>
    <row r="392" spans="1:6" x14ac:dyDescent="0.25">
      <c r="A392" s="18">
        <v>2021</v>
      </c>
      <c r="B392" s="18">
        <v>12</v>
      </c>
      <c r="C392" s="7">
        <v>17</v>
      </c>
      <c r="D392" s="2">
        <v>7</v>
      </c>
      <c r="E392" s="26">
        <f t="shared" si="6"/>
        <v>44547</v>
      </c>
      <c r="F392" s="22">
        <f>IFERROR((INDEX(CostoMarginal_P1[[#Data],[24]],(MATCH(CostoMarginal_P2[[#This Row],[Fecha]],CostoMarginal_P1[[#Data],[Fecha]],0)))),"N/A")</f>
        <v>6295.31</v>
      </c>
    </row>
    <row r="393" spans="1:6" x14ac:dyDescent="0.25">
      <c r="A393" s="18">
        <v>2021</v>
      </c>
      <c r="B393" s="18">
        <v>12</v>
      </c>
      <c r="C393" s="7">
        <v>17</v>
      </c>
      <c r="D393" s="2">
        <v>8</v>
      </c>
      <c r="E393" s="26">
        <f t="shared" si="6"/>
        <v>44547</v>
      </c>
      <c r="F393" s="22">
        <f>IFERROR((INDEX(CostoMarginal_P1[[#Data],[24]],(MATCH(CostoMarginal_P2[[#This Row],[Fecha]],CostoMarginal_P1[[#Data],[Fecha]],0)))),"N/A")</f>
        <v>6295.31</v>
      </c>
    </row>
    <row r="394" spans="1:6" x14ac:dyDescent="0.25">
      <c r="A394" s="18">
        <v>2021</v>
      </c>
      <c r="B394" s="18">
        <v>12</v>
      </c>
      <c r="C394" s="7">
        <v>17</v>
      </c>
      <c r="D394" s="2">
        <v>9</v>
      </c>
      <c r="E394" s="26">
        <f t="shared" si="6"/>
        <v>44547</v>
      </c>
      <c r="F394" s="22">
        <f>IFERROR((INDEX(CostoMarginal_P1[[#Data],[24]],(MATCH(CostoMarginal_P2[[#This Row],[Fecha]],CostoMarginal_P1[[#Data],[Fecha]],0)))),"N/A")</f>
        <v>6295.31</v>
      </c>
    </row>
    <row r="395" spans="1:6" x14ac:dyDescent="0.25">
      <c r="A395" s="18">
        <v>2021</v>
      </c>
      <c r="B395" s="18">
        <v>12</v>
      </c>
      <c r="C395" s="7">
        <v>17</v>
      </c>
      <c r="D395" s="2">
        <v>10</v>
      </c>
      <c r="E395" s="26">
        <f t="shared" si="6"/>
        <v>44547</v>
      </c>
      <c r="F395" s="22">
        <f>IFERROR((INDEX(CostoMarginal_P1[[#Data],[24]],(MATCH(CostoMarginal_P2[[#This Row],[Fecha]],CostoMarginal_P1[[#Data],[Fecha]],0)))),"N/A")</f>
        <v>6295.31</v>
      </c>
    </row>
    <row r="396" spans="1:6" x14ac:dyDescent="0.25">
      <c r="A396" s="18">
        <v>2021</v>
      </c>
      <c r="B396" s="18">
        <v>12</v>
      </c>
      <c r="C396" s="7">
        <v>17</v>
      </c>
      <c r="D396" s="2">
        <v>11</v>
      </c>
      <c r="E396" s="26">
        <f t="shared" si="6"/>
        <v>44547</v>
      </c>
      <c r="F396" s="22">
        <f>IFERROR((INDEX(CostoMarginal_P1[[#Data],[24]],(MATCH(CostoMarginal_P2[[#This Row],[Fecha]],CostoMarginal_P1[[#Data],[Fecha]],0)))),"N/A")</f>
        <v>6295.31</v>
      </c>
    </row>
    <row r="397" spans="1:6" x14ac:dyDescent="0.25">
      <c r="A397" s="18">
        <v>2021</v>
      </c>
      <c r="B397" s="18">
        <v>12</v>
      </c>
      <c r="C397" s="7">
        <v>17</v>
      </c>
      <c r="D397" s="2">
        <v>12</v>
      </c>
      <c r="E397" s="26">
        <f t="shared" si="6"/>
        <v>44547</v>
      </c>
      <c r="F397" s="22">
        <f>IFERROR((INDEX(CostoMarginal_P1[[#Data],[24]],(MATCH(CostoMarginal_P2[[#This Row],[Fecha]],CostoMarginal_P1[[#Data],[Fecha]],0)))),"N/A")</f>
        <v>6295.31</v>
      </c>
    </row>
    <row r="398" spans="1:6" x14ac:dyDescent="0.25">
      <c r="A398" s="18">
        <v>2021</v>
      </c>
      <c r="B398" s="18">
        <v>12</v>
      </c>
      <c r="C398" s="7">
        <v>17</v>
      </c>
      <c r="D398" s="2">
        <v>13</v>
      </c>
      <c r="E398" s="26">
        <f t="shared" si="6"/>
        <v>44547</v>
      </c>
      <c r="F398" s="22">
        <f>IFERROR((INDEX(CostoMarginal_P1[[#Data],[24]],(MATCH(CostoMarginal_P2[[#This Row],[Fecha]],CostoMarginal_P1[[#Data],[Fecha]],0)))),"N/A")</f>
        <v>6295.31</v>
      </c>
    </row>
    <row r="399" spans="1:6" x14ac:dyDescent="0.25">
      <c r="A399" s="18">
        <v>2021</v>
      </c>
      <c r="B399" s="18">
        <v>12</v>
      </c>
      <c r="C399" s="7">
        <v>17</v>
      </c>
      <c r="D399" s="2">
        <v>14</v>
      </c>
      <c r="E399" s="26">
        <f t="shared" si="6"/>
        <v>44547</v>
      </c>
      <c r="F399" s="22">
        <f>IFERROR((INDEX(CostoMarginal_P1[[#Data],[24]],(MATCH(CostoMarginal_P2[[#This Row],[Fecha]],CostoMarginal_P1[[#Data],[Fecha]],0)))),"N/A")</f>
        <v>6295.31</v>
      </c>
    </row>
    <row r="400" spans="1:6" x14ac:dyDescent="0.25">
      <c r="A400" s="18">
        <v>2021</v>
      </c>
      <c r="B400" s="18">
        <v>12</v>
      </c>
      <c r="C400" s="7">
        <v>17</v>
      </c>
      <c r="D400" s="2">
        <v>15</v>
      </c>
      <c r="E400" s="26">
        <f t="shared" si="6"/>
        <v>44547</v>
      </c>
      <c r="F400" s="22">
        <f>IFERROR((INDEX(CostoMarginal_P1[[#Data],[24]],(MATCH(CostoMarginal_P2[[#This Row],[Fecha]],CostoMarginal_P1[[#Data],[Fecha]],0)))),"N/A")</f>
        <v>6295.31</v>
      </c>
    </row>
    <row r="401" spans="1:6" x14ac:dyDescent="0.25">
      <c r="A401" s="18">
        <v>2021</v>
      </c>
      <c r="B401" s="18">
        <v>12</v>
      </c>
      <c r="C401" s="7">
        <v>17</v>
      </c>
      <c r="D401" s="2">
        <v>16</v>
      </c>
      <c r="E401" s="26">
        <f t="shared" si="6"/>
        <v>44547</v>
      </c>
      <c r="F401" s="22">
        <f>IFERROR((INDEX(CostoMarginal_P1[[#Data],[24]],(MATCH(CostoMarginal_P2[[#This Row],[Fecha]],CostoMarginal_P1[[#Data],[Fecha]],0)))),"N/A")</f>
        <v>6295.31</v>
      </c>
    </row>
    <row r="402" spans="1:6" x14ac:dyDescent="0.25">
      <c r="A402" s="18">
        <v>2021</v>
      </c>
      <c r="B402" s="18">
        <v>12</v>
      </c>
      <c r="C402" s="7">
        <v>17</v>
      </c>
      <c r="D402" s="2">
        <v>17</v>
      </c>
      <c r="E402" s="26">
        <f t="shared" si="6"/>
        <v>44547</v>
      </c>
      <c r="F402" s="22">
        <f>IFERROR((INDEX(CostoMarginal_P1[[#Data],[24]],(MATCH(CostoMarginal_P2[[#This Row],[Fecha]],CostoMarginal_P1[[#Data],[Fecha]],0)))),"N/A")</f>
        <v>6295.31</v>
      </c>
    </row>
    <row r="403" spans="1:6" x14ac:dyDescent="0.25">
      <c r="A403" s="18">
        <v>2021</v>
      </c>
      <c r="B403" s="18">
        <v>12</v>
      </c>
      <c r="C403" s="7">
        <v>17</v>
      </c>
      <c r="D403" s="2">
        <v>18</v>
      </c>
      <c r="E403" s="26">
        <f t="shared" si="6"/>
        <v>44547</v>
      </c>
      <c r="F403" s="22">
        <f>IFERROR((INDEX(CostoMarginal_P1[[#Data],[24]],(MATCH(CostoMarginal_P2[[#This Row],[Fecha]],CostoMarginal_P1[[#Data],[Fecha]],0)))),"N/A")</f>
        <v>6295.31</v>
      </c>
    </row>
    <row r="404" spans="1:6" x14ac:dyDescent="0.25">
      <c r="A404" s="18">
        <v>2021</v>
      </c>
      <c r="B404" s="18">
        <v>12</v>
      </c>
      <c r="C404" s="7">
        <v>17</v>
      </c>
      <c r="D404" s="2">
        <v>19</v>
      </c>
      <c r="E404" s="26">
        <f t="shared" si="6"/>
        <v>44547</v>
      </c>
      <c r="F404" s="22">
        <f>IFERROR((INDEX(CostoMarginal_P1[[#Data],[24]],(MATCH(CostoMarginal_P2[[#This Row],[Fecha]],CostoMarginal_P1[[#Data],[Fecha]],0)))),"N/A")</f>
        <v>6295.31</v>
      </c>
    </row>
    <row r="405" spans="1:6" x14ac:dyDescent="0.25">
      <c r="A405" s="18">
        <v>2021</v>
      </c>
      <c r="B405" s="18">
        <v>12</v>
      </c>
      <c r="C405" s="7">
        <v>17</v>
      </c>
      <c r="D405" s="2">
        <v>20</v>
      </c>
      <c r="E405" s="26">
        <f t="shared" si="6"/>
        <v>44547</v>
      </c>
      <c r="F405" s="22">
        <f>IFERROR((INDEX(CostoMarginal_P1[[#Data],[24]],(MATCH(CostoMarginal_P2[[#This Row],[Fecha]],CostoMarginal_P1[[#Data],[Fecha]],0)))),"N/A")</f>
        <v>6295.31</v>
      </c>
    </row>
    <row r="406" spans="1:6" x14ac:dyDescent="0.25">
      <c r="A406" s="18">
        <v>2021</v>
      </c>
      <c r="B406" s="18">
        <v>12</v>
      </c>
      <c r="C406" s="7">
        <v>17</v>
      </c>
      <c r="D406" s="2">
        <v>21</v>
      </c>
      <c r="E406" s="26">
        <f t="shared" si="6"/>
        <v>44547</v>
      </c>
      <c r="F406" s="22">
        <f>IFERROR((INDEX(CostoMarginal_P1[[#Data],[24]],(MATCH(CostoMarginal_P2[[#This Row],[Fecha]],CostoMarginal_P1[[#Data],[Fecha]],0)))),"N/A")</f>
        <v>6295.31</v>
      </c>
    </row>
    <row r="407" spans="1:6" x14ac:dyDescent="0.25">
      <c r="A407" s="18">
        <v>2021</v>
      </c>
      <c r="B407" s="18">
        <v>12</v>
      </c>
      <c r="C407" s="7">
        <v>17</v>
      </c>
      <c r="D407" s="2">
        <v>22</v>
      </c>
      <c r="E407" s="26">
        <f t="shared" si="6"/>
        <v>44547</v>
      </c>
      <c r="F407" s="22">
        <f>IFERROR((INDEX(CostoMarginal_P1[[#Data],[24]],(MATCH(CostoMarginal_P2[[#This Row],[Fecha]],CostoMarginal_P1[[#Data],[Fecha]],0)))),"N/A")</f>
        <v>6295.31</v>
      </c>
    </row>
    <row r="408" spans="1:6" x14ac:dyDescent="0.25">
      <c r="A408" s="18">
        <v>2021</v>
      </c>
      <c r="B408" s="18">
        <v>12</v>
      </c>
      <c r="C408" s="7">
        <v>17</v>
      </c>
      <c r="D408" s="2">
        <v>23</v>
      </c>
      <c r="E408" s="26">
        <f t="shared" si="6"/>
        <v>44547</v>
      </c>
      <c r="F408" s="22">
        <f>IFERROR((INDEX(CostoMarginal_P1[[#Data],[24]],(MATCH(CostoMarginal_P2[[#This Row],[Fecha]],CostoMarginal_P1[[#Data],[Fecha]],0)))),"N/A")</f>
        <v>6295.31</v>
      </c>
    </row>
    <row r="409" spans="1:6" x14ac:dyDescent="0.25">
      <c r="A409" s="18">
        <v>2021</v>
      </c>
      <c r="B409" s="18">
        <v>12</v>
      </c>
      <c r="C409" s="7">
        <v>17</v>
      </c>
      <c r="D409" s="2">
        <v>24</v>
      </c>
      <c r="E409" s="26">
        <f t="shared" si="6"/>
        <v>44547</v>
      </c>
      <c r="F409" s="22">
        <f>IFERROR((INDEX(CostoMarginal_P1[[#Data],[24]],(MATCH(CostoMarginal_P2[[#This Row],[Fecha]],CostoMarginal_P1[[#Data],[Fecha]],0)))),"N/A")</f>
        <v>6295.31</v>
      </c>
    </row>
    <row r="410" spans="1:6" x14ac:dyDescent="0.25">
      <c r="A410" s="18">
        <v>2021</v>
      </c>
      <c r="B410" s="18">
        <v>12</v>
      </c>
      <c r="C410" s="7">
        <v>18</v>
      </c>
      <c r="D410" s="2">
        <v>1</v>
      </c>
      <c r="E410" s="26">
        <f t="shared" si="6"/>
        <v>44548</v>
      </c>
      <c r="F410" s="22">
        <f>IFERROR((INDEX(CostoMarginal_P1[[#Data],[24]],(MATCH(CostoMarginal_P2[[#This Row],[Fecha]],CostoMarginal_P1[[#Data],[Fecha]],0)))),"N/A")</f>
        <v>6282.23</v>
      </c>
    </row>
    <row r="411" spans="1:6" x14ac:dyDescent="0.25">
      <c r="A411" s="18">
        <v>2021</v>
      </c>
      <c r="B411" s="18">
        <v>12</v>
      </c>
      <c r="C411" s="7">
        <v>18</v>
      </c>
      <c r="D411" s="2">
        <v>2</v>
      </c>
      <c r="E411" s="26">
        <f t="shared" si="6"/>
        <v>44548</v>
      </c>
      <c r="F411" s="22">
        <f>IFERROR((INDEX(CostoMarginal_P1[[#Data],[24]],(MATCH(CostoMarginal_P2[[#This Row],[Fecha]],CostoMarginal_P1[[#Data],[Fecha]],0)))),"N/A")</f>
        <v>6282.23</v>
      </c>
    </row>
    <row r="412" spans="1:6" x14ac:dyDescent="0.25">
      <c r="A412" s="18">
        <v>2021</v>
      </c>
      <c r="B412" s="18">
        <v>12</v>
      </c>
      <c r="C412" s="7">
        <v>18</v>
      </c>
      <c r="D412" s="2">
        <v>3</v>
      </c>
      <c r="E412" s="26">
        <f t="shared" si="6"/>
        <v>44548</v>
      </c>
      <c r="F412" s="22">
        <f>IFERROR((INDEX(CostoMarginal_P1[[#Data],[24]],(MATCH(CostoMarginal_P2[[#This Row],[Fecha]],CostoMarginal_P1[[#Data],[Fecha]],0)))),"N/A")</f>
        <v>6282.23</v>
      </c>
    </row>
    <row r="413" spans="1:6" x14ac:dyDescent="0.25">
      <c r="A413" s="18">
        <v>2021</v>
      </c>
      <c r="B413" s="18">
        <v>12</v>
      </c>
      <c r="C413" s="7">
        <v>18</v>
      </c>
      <c r="D413" s="2">
        <v>4</v>
      </c>
      <c r="E413" s="26">
        <f t="shared" si="6"/>
        <v>44548</v>
      </c>
      <c r="F413" s="22">
        <f>IFERROR((INDEX(CostoMarginal_P1[[#Data],[24]],(MATCH(CostoMarginal_P2[[#This Row],[Fecha]],CostoMarginal_P1[[#Data],[Fecha]],0)))),"N/A")</f>
        <v>6282.23</v>
      </c>
    </row>
    <row r="414" spans="1:6" x14ac:dyDescent="0.25">
      <c r="A414" s="18">
        <v>2021</v>
      </c>
      <c r="B414" s="18">
        <v>12</v>
      </c>
      <c r="C414" s="7">
        <v>18</v>
      </c>
      <c r="D414" s="2">
        <v>5</v>
      </c>
      <c r="E414" s="26">
        <f t="shared" si="6"/>
        <v>44548</v>
      </c>
      <c r="F414" s="22">
        <f>IFERROR((INDEX(CostoMarginal_P1[[#Data],[24]],(MATCH(CostoMarginal_P2[[#This Row],[Fecha]],CostoMarginal_P1[[#Data],[Fecha]],0)))),"N/A")</f>
        <v>6282.23</v>
      </c>
    </row>
    <row r="415" spans="1:6" x14ac:dyDescent="0.25">
      <c r="A415" s="18">
        <v>2021</v>
      </c>
      <c r="B415" s="18">
        <v>12</v>
      </c>
      <c r="C415" s="7">
        <v>18</v>
      </c>
      <c r="D415" s="2">
        <v>6</v>
      </c>
      <c r="E415" s="26">
        <f t="shared" si="6"/>
        <v>44548</v>
      </c>
      <c r="F415" s="22">
        <f>IFERROR((INDEX(CostoMarginal_P1[[#Data],[24]],(MATCH(CostoMarginal_P2[[#This Row],[Fecha]],CostoMarginal_P1[[#Data],[Fecha]],0)))),"N/A")</f>
        <v>6282.23</v>
      </c>
    </row>
    <row r="416" spans="1:6" x14ac:dyDescent="0.25">
      <c r="A416" s="18">
        <v>2021</v>
      </c>
      <c r="B416" s="18">
        <v>12</v>
      </c>
      <c r="C416" s="7">
        <v>18</v>
      </c>
      <c r="D416" s="2">
        <v>7</v>
      </c>
      <c r="E416" s="26">
        <f t="shared" si="6"/>
        <v>44548</v>
      </c>
      <c r="F416" s="22">
        <f>IFERROR((INDEX(CostoMarginal_P1[[#Data],[24]],(MATCH(CostoMarginal_P2[[#This Row],[Fecha]],CostoMarginal_P1[[#Data],[Fecha]],0)))),"N/A")</f>
        <v>6282.23</v>
      </c>
    </row>
    <row r="417" spans="1:6" x14ac:dyDescent="0.25">
      <c r="A417" s="18">
        <v>2021</v>
      </c>
      <c r="B417" s="18">
        <v>12</v>
      </c>
      <c r="C417" s="7">
        <v>18</v>
      </c>
      <c r="D417" s="2">
        <v>8</v>
      </c>
      <c r="E417" s="26">
        <f t="shared" si="6"/>
        <v>44548</v>
      </c>
      <c r="F417" s="22">
        <f>IFERROR((INDEX(CostoMarginal_P1[[#Data],[24]],(MATCH(CostoMarginal_P2[[#This Row],[Fecha]],CostoMarginal_P1[[#Data],[Fecha]],0)))),"N/A")</f>
        <v>6282.23</v>
      </c>
    </row>
    <row r="418" spans="1:6" x14ac:dyDescent="0.25">
      <c r="A418" s="18">
        <v>2021</v>
      </c>
      <c r="B418" s="18">
        <v>12</v>
      </c>
      <c r="C418" s="7">
        <v>18</v>
      </c>
      <c r="D418" s="2">
        <v>9</v>
      </c>
      <c r="E418" s="26">
        <f t="shared" si="6"/>
        <v>44548</v>
      </c>
      <c r="F418" s="22">
        <f>IFERROR((INDEX(CostoMarginal_P1[[#Data],[24]],(MATCH(CostoMarginal_P2[[#This Row],[Fecha]],CostoMarginal_P1[[#Data],[Fecha]],0)))),"N/A")</f>
        <v>6282.23</v>
      </c>
    </row>
    <row r="419" spans="1:6" x14ac:dyDescent="0.25">
      <c r="A419" s="18">
        <v>2021</v>
      </c>
      <c r="B419" s="18">
        <v>12</v>
      </c>
      <c r="C419" s="7">
        <v>18</v>
      </c>
      <c r="D419" s="2">
        <v>10</v>
      </c>
      <c r="E419" s="26">
        <f t="shared" si="6"/>
        <v>44548</v>
      </c>
      <c r="F419" s="22">
        <f>IFERROR((INDEX(CostoMarginal_P1[[#Data],[24]],(MATCH(CostoMarginal_P2[[#This Row],[Fecha]],CostoMarginal_P1[[#Data],[Fecha]],0)))),"N/A")</f>
        <v>6282.23</v>
      </c>
    </row>
    <row r="420" spans="1:6" x14ac:dyDescent="0.25">
      <c r="A420" s="18">
        <v>2021</v>
      </c>
      <c r="B420" s="18">
        <v>12</v>
      </c>
      <c r="C420" s="7">
        <v>18</v>
      </c>
      <c r="D420" s="2">
        <v>11</v>
      </c>
      <c r="E420" s="26">
        <f t="shared" si="6"/>
        <v>44548</v>
      </c>
      <c r="F420" s="22">
        <f>IFERROR((INDEX(CostoMarginal_P1[[#Data],[24]],(MATCH(CostoMarginal_P2[[#This Row],[Fecha]],CostoMarginal_P1[[#Data],[Fecha]],0)))),"N/A")</f>
        <v>6282.23</v>
      </c>
    </row>
    <row r="421" spans="1:6" x14ac:dyDescent="0.25">
      <c r="A421" s="18">
        <v>2021</v>
      </c>
      <c r="B421" s="18">
        <v>12</v>
      </c>
      <c r="C421" s="7">
        <v>18</v>
      </c>
      <c r="D421" s="2">
        <v>12</v>
      </c>
      <c r="E421" s="26">
        <f t="shared" si="6"/>
        <v>44548</v>
      </c>
      <c r="F421" s="22">
        <f>IFERROR((INDEX(CostoMarginal_P1[[#Data],[24]],(MATCH(CostoMarginal_P2[[#This Row],[Fecha]],CostoMarginal_P1[[#Data],[Fecha]],0)))),"N/A")</f>
        <v>6282.23</v>
      </c>
    </row>
    <row r="422" spans="1:6" x14ac:dyDescent="0.25">
      <c r="A422" s="18">
        <v>2021</v>
      </c>
      <c r="B422" s="18">
        <v>12</v>
      </c>
      <c r="C422" s="7">
        <v>18</v>
      </c>
      <c r="D422" s="2">
        <v>13</v>
      </c>
      <c r="E422" s="26">
        <f t="shared" si="6"/>
        <v>44548</v>
      </c>
      <c r="F422" s="22">
        <f>IFERROR((INDEX(CostoMarginal_P1[[#Data],[24]],(MATCH(CostoMarginal_P2[[#This Row],[Fecha]],CostoMarginal_P1[[#Data],[Fecha]],0)))),"N/A")</f>
        <v>6282.23</v>
      </c>
    </row>
    <row r="423" spans="1:6" x14ac:dyDescent="0.25">
      <c r="A423" s="18">
        <v>2021</v>
      </c>
      <c r="B423" s="18">
        <v>12</v>
      </c>
      <c r="C423" s="7">
        <v>18</v>
      </c>
      <c r="D423" s="2">
        <v>14</v>
      </c>
      <c r="E423" s="26">
        <f t="shared" si="6"/>
        <v>44548</v>
      </c>
      <c r="F423" s="22">
        <f>IFERROR((INDEX(CostoMarginal_P1[[#Data],[24]],(MATCH(CostoMarginal_P2[[#This Row],[Fecha]],CostoMarginal_P1[[#Data],[Fecha]],0)))),"N/A")</f>
        <v>6282.23</v>
      </c>
    </row>
    <row r="424" spans="1:6" x14ac:dyDescent="0.25">
      <c r="A424" s="18">
        <v>2021</v>
      </c>
      <c r="B424" s="18">
        <v>12</v>
      </c>
      <c r="C424" s="7">
        <v>18</v>
      </c>
      <c r="D424" s="2">
        <v>15</v>
      </c>
      <c r="E424" s="26">
        <f t="shared" si="6"/>
        <v>44548</v>
      </c>
      <c r="F424" s="22">
        <f>IFERROR((INDEX(CostoMarginal_P1[[#Data],[24]],(MATCH(CostoMarginal_P2[[#This Row],[Fecha]],CostoMarginal_P1[[#Data],[Fecha]],0)))),"N/A")</f>
        <v>6282.23</v>
      </c>
    </row>
    <row r="425" spans="1:6" x14ac:dyDescent="0.25">
      <c r="A425" s="18">
        <v>2021</v>
      </c>
      <c r="B425" s="18">
        <v>12</v>
      </c>
      <c r="C425" s="7">
        <v>18</v>
      </c>
      <c r="D425" s="2">
        <v>16</v>
      </c>
      <c r="E425" s="26">
        <f t="shared" si="6"/>
        <v>44548</v>
      </c>
      <c r="F425" s="22">
        <f>IFERROR((INDEX(CostoMarginal_P1[[#Data],[24]],(MATCH(CostoMarginal_P2[[#This Row],[Fecha]],CostoMarginal_P1[[#Data],[Fecha]],0)))),"N/A")</f>
        <v>6282.23</v>
      </c>
    </row>
    <row r="426" spans="1:6" x14ac:dyDescent="0.25">
      <c r="A426" s="18">
        <v>2021</v>
      </c>
      <c r="B426" s="18">
        <v>12</v>
      </c>
      <c r="C426" s="7">
        <v>18</v>
      </c>
      <c r="D426" s="2">
        <v>17</v>
      </c>
      <c r="E426" s="26">
        <f t="shared" si="6"/>
        <v>44548</v>
      </c>
      <c r="F426" s="22">
        <f>IFERROR((INDEX(CostoMarginal_P1[[#Data],[24]],(MATCH(CostoMarginal_P2[[#This Row],[Fecha]],CostoMarginal_P1[[#Data],[Fecha]],0)))),"N/A")</f>
        <v>6282.23</v>
      </c>
    </row>
    <row r="427" spans="1:6" x14ac:dyDescent="0.25">
      <c r="A427" s="18">
        <v>2021</v>
      </c>
      <c r="B427" s="18">
        <v>12</v>
      </c>
      <c r="C427" s="7">
        <v>18</v>
      </c>
      <c r="D427" s="2">
        <v>18</v>
      </c>
      <c r="E427" s="26">
        <f t="shared" si="6"/>
        <v>44548</v>
      </c>
      <c r="F427" s="22">
        <f>IFERROR((INDEX(CostoMarginal_P1[[#Data],[24]],(MATCH(CostoMarginal_P2[[#This Row],[Fecha]],CostoMarginal_P1[[#Data],[Fecha]],0)))),"N/A")</f>
        <v>6282.23</v>
      </c>
    </row>
    <row r="428" spans="1:6" x14ac:dyDescent="0.25">
      <c r="A428" s="18">
        <v>2021</v>
      </c>
      <c r="B428" s="18">
        <v>12</v>
      </c>
      <c r="C428" s="7">
        <v>18</v>
      </c>
      <c r="D428" s="2">
        <v>19</v>
      </c>
      <c r="E428" s="26">
        <f t="shared" si="6"/>
        <v>44548</v>
      </c>
      <c r="F428" s="22">
        <f>IFERROR((INDEX(CostoMarginal_P1[[#Data],[24]],(MATCH(CostoMarginal_P2[[#This Row],[Fecha]],CostoMarginal_P1[[#Data],[Fecha]],0)))),"N/A")</f>
        <v>6282.23</v>
      </c>
    </row>
    <row r="429" spans="1:6" x14ac:dyDescent="0.25">
      <c r="A429" s="18">
        <v>2021</v>
      </c>
      <c r="B429" s="18">
        <v>12</v>
      </c>
      <c r="C429" s="7">
        <v>18</v>
      </c>
      <c r="D429" s="2">
        <v>20</v>
      </c>
      <c r="E429" s="26">
        <f t="shared" si="6"/>
        <v>44548</v>
      </c>
      <c r="F429" s="22">
        <f>IFERROR((INDEX(CostoMarginal_P1[[#Data],[24]],(MATCH(CostoMarginal_P2[[#This Row],[Fecha]],CostoMarginal_P1[[#Data],[Fecha]],0)))),"N/A")</f>
        <v>6282.23</v>
      </c>
    </row>
    <row r="430" spans="1:6" x14ac:dyDescent="0.25">
      <c r="A430" s="18">
        <v>2021</v>
      </c>
      <c r="B430" s="18">
        <v>12</v>
      </c>
      <c r="C430" s="7">
        <v>18</v>
      </c>
      <c r="D430" s="2">
        <v>21</v>
      </c>
      <c r="E430" s="26">
        <f t="shared" si="6"/>
        <v>44548</v>
      </c>
      <c r="F430" s="22">
        <f>IFERROR((INDEX(CostoMarginal_P1[[#Data],[24]],(MATCH(CostoMarginal_P2[[#This Row],[Fecha]],CostoMarginal_P1[[#Data],[Fecha]],0)))),"N/A")</f>
        <v>6282.23</v>
      </c>
    </row>
    <row r="431" spans="1:6" x14ac:dyDescent="0.25">
      <c r="A431" s="18">
        <v>2021</v>
      </c>
      <c r="B431" s="18">
        <v>12</v>
      </c>
      <c r="C431" s="7">
        <v>18</v>
      </c>
      <c r="D431" s="2">
        <v>22</v>
      </c>
      <c r="E431" s="26">
        <f t="shared" si="6"/>
        <v>44548</v>
      </c>
      <c r="F431" s="22">
        <f>IFERROR((INDEX(CostoMarginal_P1[[#Data],[24]],(MATCH(CostoMarginal_P2[[#This Row],[Fecha]],CostoMarginal_P1[[#Data],[Fecha]],0)))),"N/A")</f>
        <v>6282.23</v>
      </c>
    </row>
    <row r="432" spans="1:6" x14ac:dyDescent="0.25">
      <c r="A432" s="18">
        <v>2021</v>
      </c>
      <c r="B432" s="18">
        <v>12</v>
      </c>
      <c r="C432" s="7">
        <v>18</v>
      </c>
      <c r="D432" s="2">
        <v>23</v>
      </c>
      <c r="E432" s="26">
        <f t="shared" si="6"/>
        <v>44548</v>
      </c>
      <c r="F432" s="22">
        <f>IFERROR((INDEX(CostoMarginal_P1[[#Data],[24]],(MATCH(CostoMarginal_P2[[#This Row],[Fecha]],CostoMarginal_P1[[#Data],[Fecha]],0)))),"N/A")</f>
        <v>6282.23</v>
      </c>
    </row>
    <row r="433" spans="1:6" x14ac:dyDescent="0.25">
      <c r="A433" s="18">
        <v>2021</v>
      </c>
      <c r="B433" s="18">
        <v>12</v>
      </c>
      <c r="C433" s="7">
        <v>18</v>
      </c>
      <c r="D433" s="2">
        <v>24</v>
      </c>
      <c r="E433" s="26">
        <f t="shared" si="6"/>
        <v>44548</v>
      </c>
      <c r="F433" s="22">
        <f>IFERROR((INDEX(CostoMarginal_P1[[#Data],[24]],(MATCH(CostoMarginal_P2[[#This Row],[Fecha]],CostoMarginal_P1[[#Data],[Fecha]],0)))),"N/A")</f>
        <v>6282.23</v>
      </c>
    </row>
    <row r="434" spans="1:6" x14ac:dyDescent="0.25">
      <c r="A434" s="18">
        <v>2021</v>
      </c>
      <c r="B434" s="18">
        <v>12</v>
      </c>
      <c r="C434" s="7">
        <v>19</v>
      </c>
      <c r="D434" s="2">
        <v>1</v>
      </c>
      <c r="E434" s="26">
        <f t="shared" si="6"/>
        <v>44549</v>
      </c>
      <c r="F434" s="22">
        <f>IFERROR((INDEX(CostoMarginal_P1[[#Data],[24]],(MATCH(CostoMarginal_P2[[#This Row],[Fecha]],CostoMarginal_P1[[#Data],[Fecha]],0)))),"N/A")</f>
        <v>6253.61</v>
      </c>
    </row>
    <row r="435" spans="1:6" x14ac:dyDescent="0.25">
      <c r="A435" s="18">
        <v>2021</v>
      </c>
      <c r="B435" s="18">
        <v>12</v>
      </c>
      <c r="C435" s="7">
        <v>19</v>
      </c>
      <c r="D435" s="2">
        <v>2</v>
      </c>
      <c r="E435" s="26">
        <f t="shared" si="6"/>
        <v>44549</v>
      </c>
      <c r="F435" s="22">
        <f>IFERROR((INDEX(CostoMarginal_P1[[#Data],[24]],(MATCH(CostoMarginal_P2[[#This Row],[Fecha]],CostoMarginal_P1[[#Data],[Fecha]],0)))),"N/A")</f>
        <v>6253.61</v>
      </c>
    </row>
    <row r="436" spans="1:6" x14ac:dyDescent="0.25">
      <c r="A436" s="18">
        <v>2021</v>
      </c>
      <c r="B436" s="18">
        <v>12</v>
      </c>
      <c r="C436" s="7">
        <v>19</v>
      </c>
      <c r="D436" s="2">
        <v>3</v>
      </c>
      <c r="E436" s="26">
        <f t="shared" si="6"/>
        <v>44549</v>
      </c>
      <c r="F436" s="22">
        <f>IFERROR((INDEX(CostoMarginal_P1[[#Data],[24]],(MATCH(CostoMarginal_P2[[#This Row],[Fecha]],CostoMarginal_P1[[#Data],[Fecha]],0)))),"N/A")</f>
        <v>6253.61</v>
      </c>
    </row>
    <row r="437" spans="1:6" x14ac:dyDescent="0.25">
      <c r="A437" s="18">
        <v>2021</v>
      </c>
      <c r="B437" s="18">
        <v>12</v>
      </c>
      <c r="C437" s="7">
        <v>19</v>
      </c>
      <c r="D437" s="2">
        <v>4</v>
      </c>
      <c r="E437" s="26">
        <f t="shared" si="6"/>
        <v>44549</v>
      </c>
      <c r="F437" s="22">
        <f>IFERROR((INDEX(CostoMarginal_P1[[#Data],[24]],(MATCH(CostoMarginal_P2[[#This Row],[Fecha]],CostoMarginal_P1[[#Data],[Fecha]],0)))),"N/A")</f>
        <v>6253.61</v>
      </c>
    </row>
    <row r="438" spans="1:6" x14ac:dyDescent="0.25">
      <c r="A438" s="18">
        <v>2021</v>
      </c>
      <c r="B438" s="18">
        <v>12</v>
      </c>
      <c r="C438" s="7">
        <v>19</v>
      </c>
      <c r="D438" s="2">
        <v>5</v>
      </c>
      <c r="E438" s="26">
        <f t="shared" si="6"/>
        <v>44549</v>
      </c>
      <c r="F438" s="22">
        <f>IFERROR((INDEX(CostoMarginal_P1[[#Data],[24]],(MATCH(CostoMarginal_P2[[#This Row],[Fecha]],CostoMarginal_P1[[#Data],[Fecha]],0)))),"N/A")</f>
        <v>6253.61</v>
      </c>
    </row>
    <row r="439" spans="1:6" x14ac:dyDescent="0.25">
      <c r="A439" s="18">
        <v>2021</v>
      </c>
      <c r="B439" s="18">
        <v>12</v>
      </c>
      <c r="C439" s="7">
        <v>19</v>
      </c>
      <c r="D439" s="2">
        <v>6</v>
      </c>
      <c r="E439" s="26">
        <f t="shared" si="6"/>
        <v>44549</v>
      </c>
      <c r="F439" s="22">
        <f>IFERROR((INDEX(CostoMarginal_P1[[#Data],[24]],(MATCH(CostoMarginal_P2[[#This Row],[Fecha]],CostoMarginal_P1[[#Data],[Fecha]],0)))),"N/A")</f>
        <v>6253.61</v>
      </c>
    </row>
    <row r="440" spans="1:6" x14ac:dyDescent="0.25">
      <c r="A440" s="18">
        <v>2021</v>
      </c>
      <c r="B440" s="18">
        <v>12</v>
      </c>
      <c r="C440" s="7">
        <v>19</v>
      </c>
      <c r="D440" s="2">
        <v>7</v>
      </c>
      <c r="E440" s="26">
        <f t="shared" si="6"/>
        <v>44549</v>
      </c>
      <c r="F440" s="22">
        <f>IFERROR((INDEX(CostoMarginal_P1[[#Data],[24]],(MATCH(CostoMarginal_P2[[#This Row],[Fecha]],CostoMarginal_P1[[#Data],[Fecha]],0)))),"N/A")</f>
        <v>6253.61</v>
      </c>
    </row>
    <row r="441" spans="1:6" x14ac:dyDescent="0.25">
      <c r="A441" s="18">
        <v>2021</v>
      </c>
      <c r="B441" s="18">
        <v>12</v>
      </c>
      <c r="C441" s="7">
        <v>19</v>
      </c>
      <c r="D441" s="2">
        <v>8</v>
      </c>
      <c r="E441" s="26">
        <f t="shared" si="6"/>
        <v>44549</v>
      </c>
      <c r="F441" s="22">
        <f>IFERROR((INDEX(CostoMarginal_P1[[#Data],[24]],(MATCH(CostoMarginal_P2[[#This Row],[Fecha]],CostoMarginal_P1[[#Data],[Fecha]],0)))),"N/A")</f>
        <v>6253.61</v>
      </c>
    </row>
    <row r="442" spans="1:6" x14ac:dyDescent="0.25">
      <c r="A442" s="18">
        <v>2021</v>
      </c>
      <c r="B442" s="18">
        <v>12</v>
      </c>
      <c r="C442" s="7">
        <v>19</v>
      </c>
      <c r="D442" s="2">
        <v>9</v>
      </c>
      <c r="E442" s="26">
        <f t="shared" si="6"/>
        <v>44549</v>
      </c>
      <c r="F442" s="22">
        <f>IFERROR((INDEX(CostoMarginal_P1[[#Data],[24]],(MATCH(CostoMarginal_P2[[#This Row],[Fecha]],CostoMarginal_P1[[#Data],[Fecha]],0)))),"N/A")</f>
        <v>6253.61</v>
      </c>
    </row>
    <row r="443" spans="1:6" x14ac:dyDescent="0.25">
      <c r="A443" s="18">
        <v>2021</v>
      </c>
      <c r="B443" s="18">
        <v>12</v>
      </c>
      <c r="C443" s="7">
        <v>19</v>
      </c>
      <c r="D443" s="2">
        <v>10</v>
      </c>
      <c r="E443" s="26">
        <f t="shared" si="6"/>
        <v>44549</v>
      </c>
      <c r="F443" s="22">
        <f>IFERROR((INDEX(CostoMarginal_P1[[#Data],[24]],(MATCH(CostoMarginal_P2[[#This Row],[Fecha]],CostoMarginal_P1[[#Data],[Fecha]],0)))),"N/A")</f>
        <v>6253.61</v>
      </c>
    </row>
    <row r="444" spans="1:6" x14ac:dyDescent="0.25">
      <c r="A444" s="18">
        <v>2021</v>
      </c>
      <c r="B444" s="18">
        <v>12</v>
      </c>
      <c r="C444" s="7">
        <v>19</v>
      </c>
      <c r="D444" s="2">
        <v>11</v>
      </c>
      <c r="E444" s="26">
        <f t="shared" si="6"/>
        <v>44549</v>
      </c>
      <c r="F444" s="22">
        <f>IFERROR((INDEX(CostoMarginal_P1[[#Data],[24]],(MATCH(CostoMarginal_P2[[#This Row],[Fecha]],CostoMarginal_P1[[#Data],[Fecha]],0)))),"N/A")</f>
        <v>6253.61</v>
      </c>
    </row>
    <row r="445" spans="1:6" x14ac:dyDescent="0.25">
      <c r="A445" s="18">
        <v>2021</v>
      </c>
      <c r="B445" s="18">
        <v>12</v>
      </c>
      <c r="C445" s="7">
        <v>19</v>
      </c>
      <c r="D445" s="2">
        <v>12</v>
      </c>
      <c r="E445" s="26">
        <f t="shared" si="6"/>
        <v>44549</v>
      </c>
      <c r="F445" s="22">
        <f>IFERROR((INDEX(CostoMarginal_P1[[#Data],[24]],(MATCH(CostoMarginal_P2[[#This Row],[Fecha]],CostoMarginal_P1[[#Data],[Fecha]],0)))),"N/A")</f>
        <v>6253.61</v>
      </c>
    </row>
    <row r="446" spans="1:6" x14ac:dyDescent="0.25">
      <c r="A446" s="18">
        <v>2021</v>
      </c>
      <c r="B446" s="18">
        <v>12</v>
      </c>
      <c r="C446" s="7">
        <v>19</v>
      </c>
      <c r="D446" s="2">
        <v>13</v>
      </c>
      <c r="E446" s="26">
        <f t="shared" si="6"/>
        <v>44549</v>
      </c>
      <c r="F446" s="22">
        <f>IFERROR((INDEX(CostoMarginal_P1[[#Data],[24]],(MATCH(CostoMarginal_P2[[#This Row],[Fecha]],CostoMarginal_P1[[#Data],[Fecha]],0)))),"N/A")</f>
        <v>6253.61</v>
      </c>
    </row>
    <row r="447" spans="1:6" x14ac:dyDescent="0.25">
      <c r="A447" s="18">
        <v>2021</v>
      </c>
      <c r="B447" s="18">
        <v>12</v>
      </c>
      <c r="C447" s="7">
        <v>19</v>
      </c>
      <c r="D447" s="2">
        <v>14</v>
      </c>
      <c r="E447" s="26">
        <f t="shared" si="6"/>
        <v>44549</v>
      </c>
      <c r="F447" s="22">
        <f>IFERROR((INDEX(CostoMarginal_P1[[#Data],[24]],(MATCH(CostoMarginal_P2[[#This Row],[Fecha]],CostoMarginal_P1[[#Data],[Fecha]],0)))),"N/A")</f>
        <v>6253.61</v>
      </c>
    </row>
    <row r="448" spans="1:6" x14ac:dyDescent="0.25">
      <c r="A448" s="18">
        <v>2021</v>
      </c>
      <c r="B448" s="18">
        <v>12</v>
      </c>
      <c r="C448" s="7">
        <v>19</v>
      </c>
      <c r="D448" s="2">
        <v>15</v>
      </c>
      <c r="E448" s="26">
        <f t="shared" si="6"/>
        <v>44549</v>
      </c>
      <c r="F448" s="22">
        <f>IFERROR((INDEX(CostoMarginal_P1[[#Data],[24]],(MATCH(CostoMarginal_P2[[#This Row],[Fecha]],CostoMarginal_P1[[#Data],[Fecha]],0)))),"N/A")</f>
        <v>6253.61</v>
      </c>
    </row>
    <row r="449" spans="1:6" x14ac:dyDescent="0.25">
      <c r="A449" s="18">
        <v>2021</v>
      </c>
      <c r="B449" s="18">
        <v>12</v>
      </c>
      <c r="C449" s="7">
        <v>19</v>
      </c>
      <c r="D449" s="2">
        <v>16</v>
      </c>
      <c r="E449" s="26">
        <f t="shared" si="6"/>
        <v>44549</v>
      </c>
      <c r="F449" s="22">
        <f>IFERROR((INDEX(CostoMarginal_P1[[#Data],[24]],(MATCH(CostoMarginal_P2[[#This Row],[Fecha]],CostoMarginal_P1[[#Data],[Fecha]],0)))),"N/A")</f>
        <v>6253.61</v>
      </c>
    </row>
    <row r="450" spans="1:6" x14ac:dyDescent="0.25">
      <c r="A450" s="18">
        <v>2021</v>
      </c>
      <c r="B450" s="18">
        <v>12</v>
      </c>
      <c r="C450" s="7">
        <v>19</v>
      </c>
      <c r="D450" s="2">
        <v>17</v>
      </c>
      <c r="E450" s="26">
        <f t="shared" ref="E450:E513" si="7">DATE(A450,B450,C450)</f>
        <v>44549</v>
      </c>
      <c r="F450" s="22">
        <f>IFERROR((INDEX(CostoMarginal_P1[[#Data],[24]],(MATCH(CostoMarginal_P2[[#This Row],[Fecha]],CostoMarginal_P1[[#Data],[Fecha]],0)))),"N/A")</f>
        <v>6253.61</v>
      </c>
    </row>
    <row r="451" spans="1:6" x14ac:dyDescent="0.25">
      <c r="A451" s="18">
        <v>2021</v>
      </c>
      <c r="B451" s="18">
        <v>12</v>
      </c>
      <c r="C451" s="7">
        <v>19</v>
      </c>
      <c r="D451" s="2">
        <v>18</v>
      </c>
      <c r="E451" s="26">
        <f t="shared" si="7"/>
        <v>44549</v>
      </c>
      <c r="F451" s="22">
        <f>IFERROR((INDEX(CostoMarginal_P1[[#Data],[24]],(MATCH(CostoMarginal_P2[[#This Row],[Fecha]],CostoMarginal_P1[[#Data],[Fecha]],0)))),"N/A")</f>
        <v>6253.61</v>
      </c>
    </row>
    <row r="452" spans="1:6" x14ac:dyDescent="0.25">
      <c r="A452" s="18">
        <v>2021</v>
      </c>
      <c r="B452" s="18">
        <v>12</v>
      </c>
      <c r="C452" s="7">
        <v>19</v>
      </c>
      <c r="D452" s="2">
        <v>19</v>
      </c>
      <c r="E452" s="26">
        <f t="shared" si="7"/>
        <v>44549</v>
      </c>
      <c r="F452" s="22">
        <f>IFERROR((INDEX(CostoMarginal_P1[[#Data],[24]],(MATCH(CostoMarginal_P2[[#This Row],[Fecha]],CostoMarginal_P1[[#Data],[Fecha]],0)))),"N/A")</f>
        <v>6253.61</v>
      </c>
    </row>
    <row r="453" spans="1:6" x14ac:dyDescent="0.25">
      <c r="A453" s="18">
        <v>2021</v>
      </c>
      <c r="B453" s="18">
        <v>12</v>
      </c>
      <c r="C453" s="7">
        <v>19</v>
      </c>
      <c r="D453" s="2">
        <v>20</v>
      </c>
      <c r="E453" s="26">
        <f t="shared" si="7"/>
        <v>44549</v>
      </c>
      <c r="F453" s="22">
        <f>IFERROR((INDEX(CostoMarginal_P1[[#Data],[24]],(MATCH(CostoMarginal_P2[[#This Row],[Fecha]],CostoMarginal_P1[[#Data],[Fecha]],0)))),"N/A")</f>
        <v>6253.61</v>
      </c>
    </row>
    <row r="454" spans="1:6" x14ac:dyDescent="0.25">
      <c r="A454" s="18">
        <v>2021</v>
      </c>
      <c r="B454" s="18">
        <v>12</v>
      </c>
      <c r="C454" s="7">
        <v>19</v>
      </c>
      <c r="D454" s="2">
        <v>21</v>
      </c>
      <c r="E454" s="26">
        <f t="shared" si="7"/>
        <v>44549</v>
      </c>
      <c r="F454" s="22">
        <f>IFERROR((INDEX(CostoMarginal_P1[[#Data],[24]],(MATCH(CostoMarginal_P2[[#This Row],[Fecha]],CostoMarginal_P1[[#Data],[Fecha]],0)))),"N/A")</f>
        <v>6253.61</v>
      </c>
    </row>
    <row r="455" spans="1:6" x14ac:dyDescent="0.25">
      <c r="A455" s="18">
        <v>2021</v>
      </c>
      <c r="B455" s="18">
        <v>12</v>
      </c>
      <c r="C455" s="7">
        <v>19</v>
      </c>
      <c r="D455" s="2">
        <v>22</v>
      </c>
      <c r="E455" s="26">
        <f t="shared" si="7"/>
        <v>44549</v>
      </c>
      <c r="F455" s="22">
        <f>IFERROR((INDEX(CostoMarginal_P1[[#Data],[24]],(MATCH(CostoMarginal_P2[[#This Row],[Fecha]],CostoMarginal_P1[[#Data],[Fecha]],0)))),"N/A")</f>
        <v>6253.61</v>
      </c>
    </row>
    <row r="456" spans="1:6" x14ac:dyDescent="0.25">
      <c r="A456" s="18">
        <v>2021</v>
      </c>
      <c r="B456" s="18">
        <v>12</v>
      </c>
      <c r="C456" s="7">
        <v>19</v>
      </c>
      <c r="D456" s="2">
        <v>23</v>
      </c>
      <c r="E456" s="26">
        <f t="shared" si="7"/>
        <v>44549</v>
      </c>
      <c r="F456" s="22">
        <f>IFERROR((INDEX(CostoMarginal_P1[[#Data],[24]],(MATCH(CostoMarginal_P2[[#This Row],[Fecha]],CostoMarginal_P1[[#Data],[Fecha]],0)))),"N/A")</f>
        <v>6253.61</v>
      </c>
    </row>
    <row r="457" spans="1:6" x14ac:dyDescent="0.25">
      <c r="A457" s="18">
        <v>2021</v>
      </c>
      <c r="B457" s="18">
        <v>12</v>
      </c>
      <c r="C457" s="7">
        <v>19</v>
      </c>
      <c r="D457" s="2">
        <v>24</v>
      </c>
      <c r="E457" s="26">
        <f t="shared" si="7"/>
        <v>44549</v>
      </c>
      <c r="F457" s="22">
        <f>IFERROR((INDEX(CostoMarginal_P1[[#Data],[24]],(MATCH(CostoMarginal_P2[[#This Row],[Fecha]],CostoMarginal_P1[[#Data],[Fecha]],0)))),"N/A")</f>
        <v>6253.61</v>
      </c>
    </row>
    <row r="458" spans="1:6" x14ac:dyDescent="0.25">
      <c r="A458" s="18">
        <v>2021</v>
      </c>
      <c r="B458" s="18">
        <v>12</v>
      </c>
      <c r="C458" s="7">
        <v>20</v>
      </c>
      <c r="D458" s="2">
        <v>1</v>
      </c>
      <c r="E458" s="26">
        <f t="shared" si="7"/>
        <v>44550</v>
      </c>
      <c r="F458" s="22">
        <f>IFERROR((INDEX(CostoMarginal_P1[[#Data],[24]],(MATCH(CostoMarginal_P2[[#This Row],[Fecha]],CostoMarginal_P1[[#Data],[Fecha]],0)))),"N/A")</f>
        <v>5731.21</v>
      </c>
    </row>
    <row r="459" spans="1:6" x14ac:dyDescent="0.25">
      <c r="A459" s="18">
        <v>2021</v>
      </c>
      <c r="B459" s="18">
        <v>12</v>
      </c>
      <c r="C459" s="7">
        <v>20</v>
      </c>
      <c r="D459" s="2">
        <v>2</v>
      </c>
      <c r="E459" s="26">
        <f t="shared" si="7"/>
        <v>44550</v>
      </c>
      <c r="F459" s="22">
        <f>IFERROR((INDEX(CostoMarginal_P1[[#Data],[24]],(MATCH(CostoMarginal_P2[[#This Row],[Fecha]],CostoMarginal_P1[[#Data],[Fecha]],0)))),"N/A")</f>
        <v>5731.21</v>
      </c>
    </row>
    <row r="460" spans="1:6" x14ac:dyDescent="0.25">
      <c r="A460" s="18">
        <v>2021</v>
      </c>
      <c r="B460" s="18">
        <v>12</v>
      </c>
      <c r="C460" s="7">
        <v>20</v>
      </c>
      <c r="D460" s="2">
        <v>3</v>
      </c>
      <c r="E460" s="26">
        <f t="shared" si="7"/>
        <v>44550</v>
      </c>
      <c r="F460" s="22">
        <f>IFERROR((INDEX(CostoMarginal_P1[[#Data],[24]],(MATCH(CostoMarginal_P2[[#This Row],[Fecha]],CostoMarginal_P1[[#Data],[Fecha]],0)))),"N/A")</f>
        <v>5731.21</v>
      </c>
    </row>
    <row r="461" spans="1:6" x14ac:dyDescent="0.25">
      <c r="A461" s="18">
        <v>2021</v>
      </c>
      <c r="B461" s="18">
        <v>12</v>
      </c>
      <c r="C461" s="7">
        <v>20</v>
      </c>
      <c r="D461" s="2">
        <v>4</v>
      </c>
      <c r="E461" s="26">
        <f t="shared" si="7"/>
        <v>44550</v>
      </c>
      <c r="F461" s="22">
        <f>IFERROR((INDEX(CostoMarginal_P1[[#Data],[24]],(MATCH(CostoMarginal_P2[[#This Row],[Fecha]],CostoMarginal_P1[[#Data],[Fecha]],0)))),"N/A")</f>
        <v>5731.21</v>
      </c>
    </row>
    <row r="462" spans="1:6" x14ac:dyDescent="0.25">
      <c r="A462" s="18">
        <v>2021</v>
      </c>
      <c r="B462" s="18">
        <v>12</v>
      </c>
      <c r="C462" s="7">
        <v>20</v>
      </c>
      <c r="D462" s="2">
        <v>5</v>
      </c>
      <c r="E462" s="26">
        <f t="shared" si="7"/>
        <v>44550</v>
      </c>
      <c r="F462" s="22">
        <f>IFERROR((INDEX(CostoMarginal_P1[[#Data],[24]],(MATCH(CostoMarginal_P2[[#This Row],[Fecha]],CostoMarginal_P1[[#Data],[Fecha]],0)))),"N/A")</f>
        <v>5731.21</v>
      </c>
    </row>
    <row r="463" spans="1:6" x14ac:dyDescent="0.25">
      <c r="A463" s="18">
        <v>2021</v>
      </c>
      <c r="B463" s="18">
        <v>12</v>
      </c>
      <c r="C463" s="7">
        <v>20</v>
      </c>
      <c r="D463" s="2">
        <v>6</v>
      </c>
      <c r="E463" s="26">
        <f t="shared" si="7"/>
        <v>44550</v>
      </c>
      <c r="F463" s="22">
        <f>IFERROR((INDEX(CostoMarginal_P1[[#Data],[24]],(MATCH(CostoMarginal_P2[[#This Row],[Fecha]],CostoMarginal_P1[[#Data],[Fecha]],0)))),"N/A")</f>
        <v>5731.21</v>
      </c>
    </row>
    <row r="464" spans="1:6" x14ac:dyDescent="0.25">
      <c r="A464" s="18">
        <v>2021</v>
      </c>
      <c r="B464" s="18">
        <v>12</v>
      </c>
      <c r="C464" s="7">
        <v>20</v>
      </c>
      <c r="D464" s="2">
        <v>7</v>
      </c>
      <c r="E464" s="26">
        <f t="shared" si="7"/>
        <v>44550</v>
      </c>
      <c r="F464" s="22">
        <f>IFERROR((INDEX(CostoMarginal_P1[[#Data],[24]],(MATCH(CostoMarginal_P2[[#This Row],[Fecha]],CostoMarginal_P1[[#Data],[Fecha]],0)))),"N/A")</f>
        <v>5731.21</v>
      </c>
    </row>
    <row r="465" spans="1:6" x14ac:dyDescent="0.25">
      <c r="A465" s="18">
        <v>2021</v>
      </c>
      <c r="B465" s="18">
        <v>12</v>
      </c>
      <c r="C465" s="7">
        <v>20</v>
      </c>
      <c r="D465" s="2">
        <v>8</v>
      </c>
      <c r="E465" s="26">
        <f t="shared" si="7"/>
        <v>44550</v>
      </c>
      <c r="F465" s="22">
        <f>IFERROR((INDEX(CostoMarginal_P1[[#Data],[24]],(MATCH(CostoMarginal_P2[[#This Row],[Fecha]],CostoMarginal_P1[[#Data],[Fecha]],0)))),"N/A")</f>
        <v>5731.21</v>
      </c>
    </row>
    <row r="466" spans="1:6" x14ac:dyDescent="0.25">
      <c r="A466" s="18">
        <v>2021</v>
      </c>
      <c r="B466" s="18">
        <v>12</v>
      </c>
      <c r="C466" s="7">
        <v>20</v>
      </c>
      <c r="D466" s="2">
        <v>9</v>
      </c>
      <c r="E466" s="26">
        <f t="shared" si="7"/>
        <v>44550</v>
      </c>
      <c r="F466" s="22">
        <f>IFERROR((INDEX(CostoMarginal_P1[[#Data],[24]],(MATCH(CostoMarginal_P2[[#This Row],[Fecha]],CostoMarginal_P1[[#Data],[Fecha]],0)))),"N/A")</f>
        <v>5731.21</v>
      </c>
    </row>
    <row r="467" spans="1:6" x14ac:dyDescent="0.25">
      <c r="A467" s="18">
        <v>2021</v>
      </c>
      <c r="B467" s="18">
        <v>12</v>
      </c>
      <c r="C467" s="7">
        <v>20</v>
      </c>
      <c r="D467" s="2">
        <v>10</v>
      </c>
      <c r="E467" s="26">
        <f t="shared" si="7"/>
        <v>44550</v>
      </c>
      <c r="F467" s="22">
        <f>IFERROR((INDEX(CostoMarginal_P1[[#Data],[24]],(MATCH(CostoMarginal_P2[[#This Row],[Fecha]],CostoMarginal_P1[[#Data],[Fecha]],0)))),"N/A")</f>
        <v>5731.21</v>
      </c>
    </row>
    <row r="468" spans="1:6" x14ac:dyDescent="0.25">
      <c r="A468" s="18">
        <v>2021</v>
      </c>
      <c r="B468" s="18">
        <v>12</v>
      </c>
      <c r="C468" s="7">
        <v>20</v>
      </c>
      <c r="D468" s="2">
        <v>11</v>
      </c>
      <c r="E468" s="26">
        <f t="shared" si="7"/>
        <v>44550</v>
      </c>
      <c r="F468" s="22">
        <f>IFERROR((INDEX(CostoMarginal_P1[[#Data],[24]],(MATCH(CostoMarginal_P2[[#This Row],[Fecha]],CostoMarginal_P1[[#Data],[Fecha]],0)))),"N/A")</f>
        <v>5731.21</v>
      </c>
    </row>
    <row r="469" spans="1:6" x14ac:dyDescent="0.25">
      <c r="A469" s="18">
        <v>2021</v>
      </c>
      <c r="B469" s="18">
        <v>12</v>
      </c>
      <c r="C469" s="7">
        <v>20</v>
      </c>
      <c r="D469" s="2">
        <v>12</v>
      </c>
      <c r="E469" s="26">
        <f t="shared" si="7"/>
        <v>44550</v>
      </c>
      <c r="F469" s="22">
        <f>IFERROR((INDEX(CostoMarginal_P1[[#Data],[24]],(MATCH(CostoMarginal_P2[[#This Row],[Fecha]],CostoMarginal_P1[[#Data],[Fecha]],0)))),"N/A")</f>
        <v>5731.21</v>
      </c>
    </row>
    <row r="470" spans="1:6" x14ac:dyDescent="0.25">
      <c r="A470" s="18">
        <v>2021</v>
      </c>
      <c r="B470" s="18">
        <v>12</v>
      </c>
      <c r="C470" s="7">
        <v>20</v>
      </c>
      <c r="D470" s="2">
        <v>13</v>
      </c>
      <c r="E470" s="26">
        <f t="shared" si="7"/>
        <v>44550</v>
      </c>
      <c r="F470" s="22">
        <f>IFERROR((INDEX(CostoMarginal_P1[[#Data],[24]],(MATCH(CostoMarginal_P2[[#This Row],[Fecha]],CostoMarginal_P1[[#Data],[Fecha]],0)))),"N/A")</f>
        <v>5731.21</v>
      </c>
    </row>
    <row r="471" spans="1:6" x14ac:dyDescent="0.25">
      <c r="A471" s="18">
        <v>2021</v>
      </c>
      <c r="B471" s="18">
        <v>12</v>
      </c>
      <c r="C471" s="7">
        <v>20</v>
      </c>
      <c r="D471" s="2">
        <v>14</v>
      </c>
      <c r="E471" s="26">
        <f t="shared" si="7"/>
        <v>44550</v>
      </c>
      <c r="F471" s="22">
        <f>IFERROR((INDEX(CostoMarginal_P1[[#Data],[24]],(MATCH(CostoMarginal_P2[[#This Row],[Fecha]],CostoMarginal_P1[[#Data],[Fecha]],0)))),"N/A")</f>
        <v>5731.21</v>
      </c>
    </row>
    <row r="472" spans="1:6" x14ac:dyDescent="0.25">
      <c r="A472" s="18">
        <v>2021</v>
      </c>
      <c r="B472" s="18">
        <v>12</v>
      </c>
      <c r="C472" s="7">
        <v>20</v>
      </c>
      <c r="D472" s="2">
        <v>15</v>
      </c>
      <c r="E472" s="26">
        <f t="shared" si="7"/>
        <v>44550</v>
      </c>
      <c r="F472" s="22">
        <f>IFERROR((INDEX(CostoMarginal_P1[[#Data],[24]],(MATCH(CostoMarginal_P2[[#This Row],[Fecha]],CostoMarginal_P1[[#Data],[Fecha]],0)))),"N/A")</f>
        <v>5731.21</v>
      </c>
    </row>
    <row r="473" spans="1:6" x14ac:dyDescent="0.25">
      <c r="A473" s="18">
        <v>2021</v>
      </c>
      <c r="B473" s="18">
        <v>12</v>
      </c>
      <c r="C473" s="7">
        <v>20</v>
      </c>
      <c r="D473" s="2">
        <v>16</v>
      </c>
      <c r="E473" s="26">
        <f t="shared" si="7"/>
        <v>44550</v>
      </c>
      <c r="F473" s="22">
        <f>IFERROR((INDEX(CostoMarginal_P1[[#Data],[24]],(MATCH(CostoMarginal_P2[[#This Row],[Fecha]],CostoMarginal_P1[[#Data],[Fecha]],0)))),"N/A")</f>
        <v>5731.21</v>
      </c>
    </row>
    <row r="474" spans="1:6" x14ac:dyDescent="0.25">
      <c r="A474" s="18">
        <v>2021</v>
      </c>
      <c r="B474" s="18">
        <v>12</v>
      </c>
      <c r="C474" s="7">
        <v>20</v>
      </c>
      <c r="D474" s="2">
        <v>17</v>
      </c>
      <c r="E474" s="26">
        <f t="shared" si="7"/>
        <v>44550</v>
      </c>
      <c r="F474" s="22">
        <f>IFERROR((INDEX(CostoMarginal_P1[[#Data],[24]],(MATCH(CostoMarginal_P2[[#This Row],[Fecha]],CostoMarginal_P1[[#Data],[Fecha]],0)))),"N/A")</f>
        <v>5731.21</v>
      </c>
    </row>
    <row r="475" spans="1:6" x14ac:dyDescent="0.25">
      <c r="A475" s="18">
        <v>2021</v>
      </c>
      <c r="B475" s="18">
        <v>12</v>
      </c>
      <c r="C475" s="7">
        <v>20</v>
      </c>
      <c r="D475" s="2">
        <v>18</v>
      </c>
      <c r="E475" s="26">
        <f t="shared" si="7"/>
        <v>44550</v>
      </c>
      <c r="F475" s="22">
        <f>IFERROR((INDEX(CostoMarginal_P1[[#Data],[24]],(MATCH(CostoMarginal_P2[[#This Row],[Fecha]],CostoMarginal_P1[[#Data],[Fecha]],0)))),"N/A")</f>
        <v>5731.21</v>
      </c>
    </row>
    <row r="476" spans="1:6" x14ac:dyDescent="0.25">
      <c r="A476" s="18">
        <v>2021</v>
      </c>
      <c r="B476" s="18">
        <v>12</v>
      </c>
      <c r="C476" s="7">
        <v>20</v>
      </c>
      <c r="D476" s="2">
        <v>19</v>
      </c>
      <c r="E476" s="26">
        <f t="shared" si="7"/>
        <v>44550</v>
      </c>
      <c r="F476" s="22">
        <f>IFERROR((INDEX(CostoMarginal_P1[[#Data],[24]],(MATCH(CostoMarginal_P2[[#This Row],[Fecha]],CostoMarginal_P1[[#Data],[Fecha]],0)))),"N/A")</f>
        <v>5731.21</v>
      </c>
    </row>
    <row r="477" spans="1:6" x14ac:dyDescent="0.25">
      <c r="A477" s="18">
        <v>2021</v>
      </c>
      <c r="B477" s="18">
        <v>12</v>
      </c>
      <c r="C477" s="7">
        <v>20</v>
      </c>
      <c r="D477" s="2">
        <v>20</v>
      </c>
      <c r="E477" s="26">
        <f t="shared" si="7"/>
        <v>44550</v>
      </c>
      <c r="F477" s="22">
        <f>IFERROR((INDEX(CostoMarginal_P1[[#Data],[24]],(MATCH(CostoMarginal_P2[[#This Row],[Fecha]],CostoMarginal_P1[[#Data],[Fecha]],0)))),"N/A")</f>
        <v>5731.21</v>
      </c>
    </row>
    <row r="478" spans="1:6" x14ac:dyDescent="0.25">
      <c r="A478" s="18">
        <v>2021</v>
      </c>
      <c r="B478" s="18">
        <v>12</v>
      </c>
      <c r="C478" s="7">
        <v>20</v>
      </c>
      <c r="D478" s="2">
        <v>21</v>
      </c>
      <c r="E478" s="26">
        <f t="shared" si="7"/>
        <v>44550</v>
      </c>
      <c r="F478" s="22">
        <f>IFERROR((INDEX(CostoMarginal_P1[[#Data],[24]],(MATCH(CostoMarginal_P2[[#This Row],[Fecha]],CostoMarginal_P1[[#Data],[Fecha]],0)))),"N/A")</f>
        <v>5731.21</v>
      </c>
    </row>
    <row r="479" spans="1:6" x14ac:dyDescent="0.25">
      <c r="A479" s="18">
        <v>2021</v>
      </c>
      <c r="B479" s="18">
        <v>12</v>
      </c>
      <c r="C479" s="7">
        <v>20</v>
      </c>
      <c r="D479" s="2">
        <v>22</v>
      </c>
      <c r="E479" s="26">
        <f t="shared" si="7"/>
        <v>44550</v>
      </c>
      <c r="F479" s="22">
        <f>IFERROR((INDEX(CostoMarginal_P1[[#Data],[24]],(MATCH(CostoMarginal_P2[[#This Row],[Fecha]],CostoMarginal_P1[[#Data],[Fecha]],0)))),"N/A")</f>
        <v>5731.21</v>
      </c>
    </row>
    <row r="480" spans="1:6" x14ac:dyDescent="0.25">
      <c r="A480" s="18">
        <v>2021</v>
      </c>
      <c r="B480" s="18">
        <v>12</v>
      </c>
      <c r="C480" s="7">
        <v>20</v>
      </c>
      <c r="D480" s="2">
        <v>23</v>
      </c>
      <c r="E480" s="26">
        <f t="shared" si="7"/>
        <v>44550</v>
      </c>
      <c r="F480" s="22">
        <f>IFERROR((INDEX(CostoMarginal_P1[[#Data],[24]],(MATCH(CostoMarginal_P2[[#This Row],[Fecha]],CostoMarginal_P1[[#Data],[Fecha]],0)))),"N/A")</f>
        <v>5731.21</v>
      </c>
    </row>
    <row r="481" spans="1:6" x14ac:dyDescent="0.25">
      <c r="A481" s="18">
        <v>2021</v>
      </c>
      <c r="B481" s="18">
        <v>12</v>
      </c>
      <c r="C481" s="7">
        <v>20</v>
      </c>
      <c r="D481" s="2">
        <v>24</v>
      </c>
      <c r="E481" s="26">
        <f t="shared" si="7"/>
        <v>44550</v>
      </c>
      <c r="F481" s="22">
        <f>IFERROR((INDEX(CostoMarginal_P1[[#Data],[24]],(MATCH(CostoMarginal_P2[[#This Row],[Fecha]],CostoMarginal_P1[[#Data],[Fecha]],0)))),"N/A")</f>
        <v>5731.21</v>
      </c>
    </row>
    <row r="482" spans="1:6" x14ac:dyDescent="0.25">
      <c r="A482" s="18">
        <v>2021</v>
      </c>
      <c r="B482" s="18">
        <v>12</v>
      </c>
      <c r="C482" s="7">
        <v>21</v>
      </c>
      <c r="D482" s="2">
        <v>1</v>
      </c>
      <c r="E482" s="26">
        <f t="shared" si="7"/>
        <v>44551</v>
      </c>
      <c r="F482" s="22">
        <f>IFERROR((INDEX(CostoMarginal_P1[[#Data],[24]],(MATCH(CostoMarginal_P2[[#This Row],[Fecha]],CostoMarginal_P1[[#Data],[Fecha]],0)))),"N/A")</f>
        <v>6201.52</v>
      </c>
    </row>
    <row r="483" spans="1:6" x14ac:dyDescent="0.25">
      <c r="A483" s="18">
        <v>2021</v>
      </c>
      <c r="B483" s="18">
        <v>12</v>
      </c>
      <c r="C483" s="7">
        <v>21</v>
      </c>
      <c r="D483" s="2">
        <v>2</v>
      </c>
      <c r="E483" s="26">
        <f t="shared" si="7"/>
        <v>44551</v>
      </c>
      <c r="F483" s="22">
        <f>IFERROR((INDEX(CostoMarginal_P1[[#Data],[24]],(MATCH(CostoMarginal_P2[[#This Row],[Fecha]],CostoMarginal_P1[[#Data],[Fecha]],0)))),"N/A")</f>
        <v>6201.52</v>
      </c>
    </row>
    <row r="484" spans="1:6" x14ac:dyDescent="0.25">
      <c r="A484" s="18">
        <v>2021</v>
      </c>
      <c r="B484" s="18">
        <v>12</v>
      </c>
      <c r="C484" s="7">
        <v>21</v>
      </c>
      <c r="D484" s="2">
        <v>3</v>
      </c>
      <c r="E484" s="26">
        <f t="shared" si="7"/>
        <v>44551</v>
      </c>
      <c r="F484" s="22">
        <f>IFERROR((INDEX(CostoMarginal_P1[[#Data],[24]],(MATCH(CostoMarginal_P2[[#This Row],[Fecha]],CostoMarginal_P1[[#Data],[Fecha]],0)))),"N/A")</f>
        <v>6201.52</v>
      </c>
    </row>
    <row r="485" spans="1:6" x14ac:dyDescent="0.25">
      <c r="A485" s="18">
        <v>2021</v>
      </c>
      <c r="B485" s="18">
        <v>12</v>
      </c>
      <c r="C485" s="7">
        <v>21</v>
      </c>
      <c r="D485" s="2">
        <v>4</v>
      </c>
      <c r="E485" s="26">
        <f t="shared" si="7"/>
        <v>44551</v>
      </c>
      <c r="F485" s="22">
        <f>IFERROR((INDEX(CostoMarginal_P1[[#Data],[24]],(MATCH(CostoMarginal_P2[[#This Row],[Fecha]],CostoMarginal_P1[[#Data],[Fecha]],0)))),"N/A")</f>
        <v>6201.52</v>
      </c>
    </row>
    <row r="486" spans="1:6" x14ac:dyDescent="0.25">
      <c r="A486" s="18">
        <v>2021</v>
      </c>
      <c r="B486" s="18">
        <v>12</v>
      </c>
      <c r="C486" s="7">
        <v>21</v>
      </c>
      <c r="D486" s="2">
        <v>5</v>
      </c>
      <c r="E486" s="26">
        <f t="shared" si="7"/>
        <v>44551</v>
      </c>
      <c r="F486" s="22">
        <f>IFERROR((INDEX(CostoMarginal_P1[[#Data],[24]],(MATCH(CostoMarginal_P2[[#This Row],[Fecha]],CostoMarginal_P1[[#Data],[Fecha]],0)))),"N/A")</f>
        <v>6201.52</v>
      </c>
    </row>
    <row r="487" spans="1:6" x14ac:dyDescent="0.25">
      <c r="A487" s="18">
        <v>2021</v>
      </c>
      <c r="B487" s="18">
        <v>12</v>
      </c>
      <c r="C487" s="7">
        <v>21</v>
      </c>
      <c r="D487" s="2">
        <v>6</v>
      </c>
      <c r="E487" s="26">
        <f t="shared" si="7"/>
        <v>44551</v>
      </c>
      <c r="F487" s="22">
        <f>IFERROR((INDEX(CostoMarginal_P1[[#Data],[24]],(MATCH(CostoMarginal_P2[[#This Row],[Fecha]],CostoMarginal_P1[[#Data],[Fecha]],0)))),"N/A")</f>
        <v>6201.52</v>
      </c>
    </row>
    <row r="488" spans="1:6" x14ac:dyDescent="0.25">
      <c r="A488" s="18">
        <v>2021</v>
      </c>
      <c r="B488" s="18">
        <v>12</v>
      </c>
      <c r="C488" s="7">
        <v>21</v>
      </c>
      <c r="D488" s="2">
        <v>7</v>
      </c>
      <c r="E488" s="26">
        <f t="shared" si="7"/>
        <v>44551</v>
      </c>
      <c r="F488" s="22">
        <f>IFERROR((INDEX(CostoMarginal_P1[[#Data],[24]],(MATCH(CostoMarginal_P2[[#This Row],[Fecha]],CostoMarginal_P1[[#Data],[Fecha]],0)))),"N/A")</f>
        <v>6201.52</v>
      </c>
    </row>
    <row r="489" spans="1:6" x14ac:dyDescent="0.25">
      <c r="A489" s="18">
        <v>2021</v>
      </c>
      <c r="B489" s="18">
        <v>12</v>
      </c>
      <c r="C489" s="7">
        <v>21</v>
      </c>
      <c r="D489" s="2">
        <v>8</v>
      </c>
      <c r="E489" s="26">
        <f t="shared" si="7"/>
        <v>44551</v>
      </c>
      <c r="F489" s="22">
        <f>IFERROR((INDEX(CostoMarginal_P1[[#Data],[24]],(MATCH(CostoMarginal_P2[[#This Row],[Fecha]],CostoMarginal_P1[[#Data],[Fecha]],0)))),"N/A")</f>
        <v>6201.52</v>
      </c>
    </row>
    <row r="490" spans="1:6" x14ac:dyDescent="0.25">
      <c r="A490" s="18">
        <v>2021</v>
      </c>
      <c r="B490" s="18">
        <v>12</v>
      </c>
      <c r="C490" s="7">
        <v>21</v>
      </c>
      <c r="D490" s="2">
        <v>9</v>
      </c>
      <c r="E490" s="26">
        <f t="shared" si="7"/>
        <v>44551</v>
      </c>
      <c r="F490" s="22">
        <f>IFERROR((INDEX(CostoMarginal_P1[[#Data],[24]],(MATCH(CostoMarginal_P2[[#This Row],[Fecha]],CostoMarginal_P1[[#Data],[Fecha]],0)))),"N/A")</f>
        <v>6201.52</v>
      </c>
    </row>
    <row r="491" spans="1:6" x14ac:dyDescent="0.25">
      <c r="A491" s="18">
        <v>2021</v>
      </c>
      <c r="B491" s="18">
        <v>12</v>
      </c>
      <c r="C491" s="7">
        <v>21</v>
      </c>
      <c r="D491" s="2">
        <v>10</v>
      </c>
      <c r="E491" s="26">
        <f t="shared" si="7"/>
        <v>44551</v>
      </c>
      <c r="F491" s="22">
        <f>IFERROR((INDEX(CostoMarginal_P1[[#Data],[24]],(MATCH(CostoMarginal_P2[[#This Row],[Fecha]],CostoMarginal_P1[[#Data],[Fecha]],0)))),"N/A")</f>
        <v>6201.52</v>
      </c>
    </row>
    <row r="492" spans="1:6" x14ac:dyDescent="0.25">
      <c r="A492" s="18">
        <v>2021</v>
      </c>
      <c r="B492" s="18">
        <v>12</v>
      </c>
      <c r="C492" s="7">
        <v>21</v>
      </c>
      <c r="D492" s="2">
        <v>11</v>
      </c>
      <c r="E492" s="26">
        <f t="shared" si="7"/>
        <v>44551</v>
      </c>
      <c r="F492" s="22">
        <f>IFERROR((INDEX(CostoMarginal_P1[[#Data],[24]],(MATCH(CostoMarginal_P2[[#This Row],[Fecha]],CostoMarginal_P1[[#Data],[Fecha]],0)))),"N/A")</f>
        <v>6201.52</v>
      </c>
    </row>
    <row r="493" spans="1:6" x14ac:dyDescent="0.25">
      <c r="A493" s="18">
        <v>2021</v>
      </c>
      <c r="B493" s="18">
        <v>12</v>
      </c>
      <c r="C493" s="7">
        <v>21</v>
      </c>
      <c r="D493" s="2">
        <v>12</v>
      </c>
      <c r="E493" s="26">
        <f t="shared" si="7"/>
        <v>44551</v>
      </c>
      <c r="F493" s="22">
        <f>IFERROR((INDEX(CostoMarginal_P1[[#Data],[24]],(MATCH(CostoMarginal_P2[[#This Row],[Fecha]],CostoMarginal_P1[[#Data],[Fecha]],0)))),"N/A")</f>
        <v>6201.52</v>
      </c>
    </row>
    <row r="494" spans="1:6" x14ac:dyDescent="0.25">
      <c r="A494" s="18">
        <v>2021</v>
      </c>
      <c r="B494" s="18">
        <v>12</v>
      </c>
      <c r="C494" s="7">
        <v>21</v>
      </c>
      <c r="D494" s="2">
        <v>13</v>
      </c>
      <c r="E494" s="26">
        <f t="shared" si="7"/>
        <v>44551</v>
      </c>
      <c r="F494" s="22">
        <f>IFERROR((INDEX(CostoMarginal_P1[[#Data],[24]],(MATCH(CostoMarginal_P2[[#This Row],[Fecha]],CostoMarginal_P1[[#Data],[Fecha]],0)))),"N/A")</f>
        <v>6201.52</v>
      </c>
    </row>
    <row r="495" spans="1:6" x14ac:dyDescent="0.25">
      <c r="A495" s="18">
        <v>2021</v>
      </c>
      <c r="B495" s="18">
        <v>12</v>
      </c>
      <c r="C495" s="7">
        <v>21</v>
      </c>
      <c r="D495" s="2">
        <v>14</v>
      </c>
      <c r="E495" s="26">
        <f t="shared" si="7"/>
        <v>44551</v>
      </c>
      <c r="F495" s="22">
        <f>IFERROR((INDEX(CostoMarginal_P1[[#Data],[24]],(MATCH(CostoMarginal_P2[[#This Row],[Fecha]],CostoMarginal_P1[[#Data],[Fecha]],0)))),"N/A")</f>
        <v>6201.52</v>
      </c>
    </row>
    <row r="496" spans="1:6" x14ac:dyDescent="0.25">
      <c r="A496" s="18">
        <v>2021</v>
      </c>
      <c r="B496" s="18">
        <v>12</v>
      </c>
      <c r="C496" s="7">
        <v>21</v>
      </c>
      <c r="D496" s="2">
        <v>15</v>
      </c>
      <c r="E496" s="26">
        <f t="shared" si="7"/>
        <v>44551</v>
      </c>
      <c r="F496" s="22">
        <f>IFERROR((INDEX(CostoMarginal_P1[[#Data],[24]],(MATCH(CostoMarginal_P2[[#This Row],[Fecha]],CostoMarginal_P1[[#Data],[Fecha]],0)))),"N/A")</f>
        <v>6201.52</v>
      </c>
    </row>
    <row r="497" spans="1:6" x14ac:dyDescent="0.25">
      <c r="A497" s="18">
        <v>2021</v>
      </c>
      <c r="B497" s="18">
        <v>12</v>
      </c>
      <c r="C497" s="7">
        <v>21</v>
      </c>
      <c r="D497" s="2">
        <v>16</v>
      </c>
      <c r="E497" s="26">
        <f t="shared" si="7"/>
        <v>44551</v>
      </c>
      <c r="F497" s="22">
        <f>IFERROR((INDEX(CostoMarginal_P1[[#Data],[24]],(MATCH(CostoMarginal_P2[[#This Row],[Fecha]],CostoMarginal_P1[[#Data],[Fecha]],0)))),"N/A")</f>
        <v>6201.52</v>
      </c>
    </row>
    <row r="498" spans="1:6" x14ac:dyDescent="0.25">
      <c r="A498" s="18">
        <v>2021</v>
      </c>
      <c r="B498" s="18">
        <v>12</v>
      </c>
      <c r="C498" s="7">
        <v>21</v>
      </c>
      <c r="D498" s="2">
        <v>17</v>
      </c>
      <c r="E498" s="26">
        <f t="shared" si="7"/>
        <v>44551</v>
      </c>
      <c r="F498" s="22">
        <f>IFERROR((INDEX(CostoMarginal_P1[[#Data],[24]],(MATCH(CostoMarginal_P2[[#This Row],[Fecha]],CostoMarginal_P1[[#Data],[Fecha]],0)))),"N/A")</f>
        <v>6201.52</v>
      </c>
    </row>
    <row r="499" spans="1:6" x14ac:dyDescent="0.25">
      <c r="A499" s="18">
        <v>2021</v>
      </c>
      <c r="B499" s="18">
        <v>12</v>
      </c>
      <c r="C499" s="7">
        <v>21</v>
      </c>
      <c r="D499" s="2">
        <v>18</v>
      </c>
      <c r="E499" s="26">
        <f t="shared" si="7"/>
        <v>44551</v>
      </c>
      <c r="F499" s="22">
        <f>IFERROR((INDEX(CostoMarginal_P1[[#Data],[24]],(MATCH(CostoMarginal_P2[[#This Row],[Fecha]],CostoMarginal_P1[[#Data],[Fecha]],0)))),"N/A")</f>
        <v>6201.52</v>
      </c>
    </row>
    <row r="500" spans="1:6" x14ac:dyDescent="0.25">
      <c r="A500" s="18">
        <v>2021</v>
      </c>
      <c r="B500" s="18">
        <v>12</v>
      </c>
      <c r="C500" s="7">
        <v>21</v>
      </c>
      <c r="D500" s="2">
        <v>19</v>
      </c>
      <c r="E500" s="26">
        <f t="shared" si="7"/>
        <v>44551</v>
      </c>
      <c r="F500" s="22">
        <f>IFERROR((INDEX(CostoMarginal_P1[[#Data],[24]],(MATCH(CostoMarginal_P2[[#This Row],[Fecha]],CostoMarginal_P1[[#Data],[Fecha]],0)))),"N/A")</f>
        <v>6201.52</v>
      </c>
    </row>
    <row r="501" spans="1:6" x14ac:dyDescent="0.25">
      <c r="A501" s="18">
        <v>2021</v>
      </c>
      <c r="B501" s="18">
        <v>12</v>
      </c>
      <c r="C501" s="7">
        <v>21</v>
      </c>
      <c r="D501" s="2">
        <v>20</v>
      </c>
      <c r="E501" s="26">
        <f t="shared" si="7"/>
        <v>44551</v>
      </c>
      <c r="F501" s="22">
        <f>IFERROR((INDEX(CostoMarginal_P1[[#Data],[24]],(MATCH(CostoMarginal_P2[[#This Row],[Fecha]],CostoMarginal_P1[[#Data],[Fecha]],0)))),"N/A")</f>
        <v>6201.52</v>
      </c>
    </row>
    <row r="502" spans="1:6" x14ac:dyDescent="0.25">
      <c r="A502" s="18">
        <v>2021</v>
      </c>
      <c r="B502" s="18">
        <v>12</v>
      </c>
      <c r="C502" s="7">
        <v>21</v>
      </c>
      <c r="D502" s="2">
        <v>21</v>
      </c>
      <c r="E502" s="26">
        <f t="shared" si="7"/>
        <v>44551</v>
      </c>
      <c r="F502" s="22">
        <f>IFERROR((INDEX(CostoMarginal_P1[[#Data],[24]],(MATCH(CostoMarginal_P2[[#This Row],[Fecha]],CostoMarginal_P1[[#Data],[Fecha]],0)))),"N/A")</f>
        <v>6201.52</v>
      </c>
    </row>
    <row r="503" spans="1:6" x14ac:dyDescent="0.25">
      <c r="A503" s="18">
        <v>2021</v>
      </c>
      <c r="B503" s="18">
        <v>12</v>
      </c>
      <c r="C503" s="7">
        <v>21</v>
      </c>
      <c r="D503" s="2">
        <v>22</v>
      </c>
      <c r="E503" s="26">
        <f t="shared" si="7"/>
        <v>44551</v>
      </c>
      <c r="F503" s="22">
        <f>IFERROR((INDEX(CostoMarginal_P1[[#Data],[24]],(MATCH(CostoMarginal_P2[[#This Row],[Fecha]],CostoMarginal_P1[[#Data],[Fecha]],0)))),"N/A")</f>
        <v>6201.52</v>
      </c>
    </row>
    <row r="504" spans="1:6" x14ac:dyDescent="0.25">
      <c r="A504" s="18">
        <v>2021</v>
      </c>
      <c r="B504" s="18">
        <v>12</v>
      </c>
      <c r="C504" s="7">
        <v>21</v>
      </c>
      <c r="D504" s="2">
        <v>23</v>
      </c>
      <c r="E504" s="26">
        <f t="shared" si="7"/>
        <v>44551</v>
      </c>
      <c r="F504" s="22">
        <f>IFERROR((INDEX(CostoMarginal_P1[[#Data],[24]],(MATCH(CostoMarginal_P2[[#This Row],[Fecha]],CostoMarginal_P1[[#Data],[Fecha]],0)))),"N/A")</f>
        <v>6201.52</v>
      </c>
    </row>
    <row r="505" spans="1:6" x14ac:dyDescent="0.25">
      <c r="A505" s="18">
        <v>2021</v>
      </c>
      <c r="B505" s="18">
        <v>12</v>
      </c>
      <c r="C505" s="7">
        <v>21</v>
      </c>
      <c r="D505" s="2">
        <v>24</v>
      </c>
      <c r="E505" s="26">
        <f t="shared" si="7"/>
        <v>44551</v>
      </c>
      <c r="F505" s="22">
        <f>IFERROR((INDEX(CostoMarginal_P1[[#Data],[24]],(MATCH(CostoMarginal_P2[[#This Row],[Fecha]],CostoMarginal_P1[[#Data],[Fecha]],0)))),"N/A")</f>
        <v>6201.52</v>
      </c>
    </row>
    <row r="506" spans="1:6" x14ac:dyDescent="0.25">
      <c r="A506" s="18">
        <v>2021</v>
      </c>
      <c r="B506" s="18">
        <v>12</v>
      </c>
      <c r="C506" s="7">
        <v>22</v>
      </c>
      <c r="D506" s="2">
        <v>1</v>
      </c>
      <c r="E506" s="26">
        <f t="shared" si="7"/>
        <v>44552</v>
      </c>
      <c r="F506" s="22">
        <f>IFERROR((INDEX(CostoMarginal_P1[[#Data],[24]],(MATCH(CostoMarginal_P2[[#This Row],[Fecha]],CostoMarginal_P1[[#Data],[Fecha]],0)))),"N/A")</f>
        <v>5661.01</v>
      </c>
    </row>
    <row r="507" spans="1:6" x14ac:dyDescent="0.25">
      <c r="A507" s="18">
        <v>2021</v>
      </c>
      <c r="B507" s="18">
        <v>12</v>
      </c>
      <c r="C507" s="7">
        <v>22</v>
      </c>
      <c r="D507" s="2">
        <v>2</v>
      </c>
      <c r="E507" s="26">
        <f t="shared" si="7"/>
        <v>44552</v>
      </c>
      <c r="F507" s="22">
        <f>IFERROR((INDEX(CostoMarginal_P1[[#Data],[24]],(MATCH(CostoMarginal_P2[[#This Row],[Fecha]],CostoMarginal_P1[[#Data],[Fecha]],0)))),"N/A")</f>
        <v>5661.01</v>
      </c>
    </row>
    <row r="508" spans="1:6" x14ac:dyDescent="0.25">
      <c r="A508" s="18">
        <v>2021</v>
      </c>
      <c r="B508" s="18">
        <v>12</v>
      </c>
      <c r="C508" s="7">
        <v>22</v>
      </c>
      <c r="D508" s="2">
        <v>3</v>
      </c>
      <c r="E508" s="26">
        <f t="shared" si="7"/>
        <v>44552</v>
      </c>
      <c r="F508" s="22">
        <f>IFERROR((INDEX(CostoMarginal_P1[[#Data],[24]],(MATCH(CostoMarginal_P2[[#This Row],[Fecha]],CostoMarginal_P1[[#Data],[Fecha]],0)))),"N/A")</f>
        <v>5661.01</v>
      </c>
    </row>
    <row r="509" spans="1:6" x14ac:dyDescent="0.25">
      <c r="A509" s="18">
        <v>2021</v>
      </c>
      <c r="B509" s="18">
        <v>12</v>
      </c>
      <c r="C509" s="7">
        <v>22</v>
      </c>
      <c r="D509" s="2">
        <v>4</v>
      </c>
      <c r="E509" s="26">
        <f t="shared" si="7"/>
        <v>44552</v>
      </c>
      <c r="F509" s="22">
        <f>IFERROR((INDEX(CostoMarginal_P1[[#Data],[24]],(MATCH(CostoMarginal_P2[[#This Row],[Fecha]],CostoMarginal_P1[[#Data],[Fecha]],0)))),"N/A")</f>
        <v>5661.01</v>
      </c>
    </row>
    <row r="510" spans="1:6" x14ac:dyDescent="0.25">
      <c r="A510" s="18">
        <v>2021</v>
      </c>
      <c r="B510" s="18">
        <v>12</v>
      </c>
      <c r="C510" s="7">
        <v>22</v>
      </c>
      <c r="D510" s="2">
        <v>5</v>
      </c>
      <c r="E510" s="26">
        <f t="shared" si="7"/>
        <v>44552</v>
      </c>
      <c r="F510" s="22">
        <f>IFERROR((INDEX(CostoMarginal_P1[[#Data],[24]],(MATCH(CostoMarginal_P2[[#This Row],[Fecha]],CostoMarginal_P1[[#Data],[Fecha]],0)))),"N/A")</f>
        <v>5661.01</v>
      </c>
    </row>
    <row r="511" spans="1:6" x14ac:dyDescent="0.25">
      <c r="A511" s="18">
        <v>2021</v>
      </c>
      <c r="B511" s="18">
        <v>12</v>
      </c>
      <c r="C511" s="7">
        <v>22</v>
      </c>
      <c r="D511" s="2">
        <v>6</v>
      </c>
      <c r="E511" s="26">
        <f t="shared" si="7"/>
        <v>44552</v>
      </c>
      <c r="F511" s="22">
        <f>IFERROR((INDEX(CostoMarginal_P1[[#Data],[24]],(MATCH(CostoMarginal_P2[[#This Row],[Fecha]],CostoMarginal_P1[[#Data],[Fecha]],0)))),"N/A")</f>
        <v>5661.01</v>
      </c>
    </row>
    <row r="512" spans="1:6" x14ac:dyDescent="0.25">
      <c r="A512" s="18">
        <v>2021</v>
      </c>
      <c r="B512" s="18">
        <v>12</v>
      </c>
      <c r="C512" s="7">
        <v>22</v>
      </c>
      <c r="D512" s="2">
        <v>7</v>
      </c>
      <c r="E512" s="26">
        <f t="shared" si="7"/>
        <v>44552</v>
      </c>
      <c r="F512" s="22">
        <f>IFERROR((INDEX(CostoMarginal_P1[[#Data],[24]],(MATCH(CostoMarginal_P2[[#This Row],[Fecha]],CostoMarginal_P1[[#Data],[Fecha]],0)))),"N/A")</f>
        <v>5661.01</v>
      </c>
    </row>
    <row r="513" spans="1:6" x14ac:dyDescent="0.25">
      <c r="A513" s="18">
        <v>2021</v>
      </c>
      <c r="B513" s="18">
        <v>12</v>
      </c>
      <c r="C513" s="7">
        <v>22</v>
      </c>
      <c r="D513" s="2">
        <v>8</v>
      </c>
      <c r="E513" s="26">
        <f t="shared" si="7"/>
        <v>44552</v>
      </c>
      <c r="F513" s="22">
        <f>IFERROR((INDEX(CostoMarginal_P1[[#Data],[24]],(MATCH(CostoMarginal_P2[[#This Row],[Fecha]],CostoMarginal_P1[[#Data],[Fecha]],0)))),"N/A")</f>
        <v>5661.01</v>
      </c>
    </row>
    <row r="514" spans="1:6" x14ac:dyDescent="0.25">
      <c r="A514" s="18">
        <v>2021</v>
      </c>
      <c r="B514" s="18">
        <v>12</v>
      </c>
      <c r="C514" s="7">
        <v>22</v>
      </c>
      <c r="D514" s="2">
        <v>9</v>
      </c>
      <c r="E514" s="26">
        <f t="shared" ref="E514:E577" si="8">DATE(A514,B514,C514)</f>
        <v>44552</v>
      </c>
      <c r="F514" s="22">
        <f>IFERROR((INDEX(CostoMarginal_P1[[#Data],[24]],(MATCH(CostoMarginal_P2[[#This Row],[Fecha]],CostoMarginal_P1[[#Data],[Fecha]],0)))),"N/A")</f>
        <v>5661.01</v>
      </c>
    </row>
    <row r="515" spans="1:6" x14ac:dyDescent="0.25">
      <c r="A515" s="18">
        <v>2021</v>
      </c>
      <c r="B515" s="18">
        <v>12</v>
      </c>
      <c r="C515" s="7">
        <v>22</v>
      </c>
      <c r="D515" s="2">
        <v>10</v>
      </c>
      <c r="E515" s="26">
        <f t="shared" si="8"/>
        <v>44552</v>
      </c>
      <c r="F515" s="22">
        <f>IFERROR((INDEX(CostoMarginal_P1[[#Data],[24]],(MATCH(CostoMarginal_P2[[#This Row],[Fecha]],CostoMarginal_P1[[#Data],[Fecha]],0)))),"N/A")</f>
        <v>5661.01</v>
      </c>
    </row>
    <row r="516" spans="1:6" x14ac:dyDescent="0.25">
      <c r="A516" s="18">
        <v>2021</v>
      </c>
      <c r="B516" s="18">
        <v>12</v>
      </c>
      <c r="C516" s="7">
        <v>22</v>
      </c>
      <c r="D516" s="2">
        <v>11</v>
      </c>
      <c r="E516" s="26">
        <f t="shared" si="8"/>
        <v>44552</v>
      </c>
      <c r="F516" s="22">
        <f>IFERROR((INDEX(CostoMarginal_P1[[#Data],[24]],(MATCH(CostoMarginal_P2[[#This Row],[Fecha]],CostoMarginal_P1[[#Data],[Fecha]],0)))),"N/A")</f>
        <v>5661.01</v>
      </c>
    </row>
    <row r="517" spans="1:6" x14ac:dyDescent="0.25">
      <c r="A517" s="18">
        <v>2021</v>
      </c>
      <c r="B517" s="18">
        <v>12</v>
      </c>
      <c r="C517" s="7">
        <v>22</v>
      </c>
      <c r="D517" s="2">
        <v>12</v>
      </c>
      <c r="E517" s="26">
        <f t="shared" si="8"/>
        <v>44552</v>
      </c>
      <c r="F517" s="22">
        <f>IFERROR((INDEX(CostoMarginal_P1[[#Data],[24]],(MATCH(CostoMarginal_P2[[#This Row],[Fecha]],CostoMarginal_P1[[#Data],[Fecha]],0)))),"N/A")</f>
        <v>5661.01</v>
      </c>
    </row>
    <row r="518" spans="1:6" x14ac:dyDescent="0.25">
      <c r="A518" s="18">
        <v>2021</v>
      </c>
      <c r="B518" s="18">
        <v>12</v>
      </c>
      <c r="C518" s="7">
        <v>22</v>
      </c>
      <c r="D518" s="2">
        <v>13</v>
      </c>
      <c r="E518" s="26">
        <f t="shared" si="8"/>
        <v>44552</v>
      </c>
      <c r="F518" s="22">
        <f>IFERROR((INDEX(CostoMarginal_P1[[#Data],[24]],(MATCH(CostoMarginal_P2[[#This Row],[Fecha]],CostoMarginal_P1[[#Data],[Fecha]],0)))),"N/A")</f>
        <v>5661.01</v>
      </c>
    </row>
    <row r="519" spans="1:6" x14ac:dyDescent="0.25">
      <c r="A519" s="18">
        <v>2021</v>
      </c>
      <c r="B519" s="18">
        <v>12</v>
      </c>
      <c r="C519" s="7">
        <v>22</v>
      </c>
      <c r="D519" s="2">
        <v>14</v>
      </c>
      <c r="E519" s="26">
        <f t="shared" si="8"/>
        <v>44552</v>
      </c>
      <c r="F519" s="22">
        <f>IFERROR((INDEX(CostoMarginal_P1[[#Data],[24]],(MATCH(CostoMarginal_P2[[#This Row],[Fecha]],CostoMarginal_P1[[#Data],[Fecha]],0)))),"N/A")</f>
        <v>5661.01</v>
      </c>
    </row>
    <row r="520" spans="1:6" x14ac:dyDescent="0.25">
      <c r="A520" s="18">
        <v>2021</v>
      </c>
      <c r="B520" s="18">
        <v>12</v>
      </c>
      <c r="C520" s="7">
        <v>22</v>
      </c>
      <c r="D520" s="2">
        <v>15</v>
      </c>
      <c r="E520" s="26">
        <f t="shared" si="8"/>
        <v>44552</v>
      </c>
      <c r="F520" s="22">
        <f>IFERROR((INDEX(CostoMarginal_P1[[#Data],[24]],(MATCH(CostoMarginal_P2[[#This Row],[Fecha]],CostoMarginal_P1[[#Data],[Fecha]],0)))),"N/A")</f>
        <v>5661.01</v>
      </c>
    </row>
    <row r="521" spans="1:6" x14ac:dyDescent="0.25">
      <c r="A521" s="18">
        <v>2021</v>
      </c>
      <c r="B521" s="18">
        <v>12</v>
      </c>
      <c r="C521" s="7">
        <v>22</v>
      </c>
      <c r="D521" s="2">
        <v>16</v>
      </c>
      <c r="E521" s="26">
        <f t="shared" si="8"/>
        <v>44552</v>
      </c>
      <c r="F521" s="22">
        <f>IFERROR((INDEX(CostoMarginal_P1[[#Data],[24]],(MATCH(CostoMarginal_P2[[#This Row],[Fecha]],CostoMarginal_P1[[#Data],[Fecha]],0)))),"N/A")</f>
        <v>5661.01</v>
      </c>
    </row>
    <row r="522" spans="1:6" x14ac:dyDescent="0.25">
      <c r="A522" s="18">
        <v>2021</v>
      </c>
      <c r="B522" s="18">
        <v>12</v>
      </c>
      <c r="C522" s="7">
        <v>22</v>
      </c>
      <c r="D522" s="2">
        <v>17</v>
      </c>
      <c r="E522" s="26">
        <f t="shared" si="8"/>
        <v>44552</v>
      </c>
      <c r="F522" s="22">
        <f>IFERROR((INDEX(CostoMarginal_P1[[#Data],[24]],(MATCH(CostoMarginal_P2[[#This Row],[Fecha]],CostoMarginal_P1[[#Data],[Fecha]],0)))),"N/A")</f>
        <v>5661.01</v>
      </c>
    </row>
    <row r="523" spans="1:6" x14ac:dyDescent="0.25">
      <c r="A523" s="18">
        <v>2021</v>
      </c>
      <c r="B523" s="18">
        <v>12</v>
      </c>
      <c r="C523" s="7">
        <v>22</v>
      </c>
      <c r="D523" s="2">
        <v>18</v>
      </c>
      <c r="E523" s="26">
        <f t="shared" si="8"/>
        <v>44552</v>
      </c>
      <c r="F523" s="22">
        <f>IFERROR((INDEX(CostoMarginal_P1[[#Data],[24]],(MATCH(CostoMarginal_P2[[#This Row],[Fecha]],CostoMarginal_P1[[#Data],[Fecha]],0)))),"N/A")</f>
        <v>5661.01</v>
      </c>
    </row>
    <row r="524" spans="1:6" x14ac:dyDescent="0.25">
      <c r="A524" s="18">
        <v>2021</v>
      </c>
      <c r="B524" s="18">
        <v>12</v>
      </c>
      <c r="C524" s="7">
        <v>22</v>
      </c>
      <c r="D524" s="2">
        <v>19</v>
      </c>
      <c r="E524" s="26">
        <f t="shared" si="8"/>
        <v>44552</v>
      </c>
      <c r="F524" s="22">
        <f>IFERROR((INDEX(CostoMarginal_P1[[#Data],[24]],(MATCH(CostoMarginal_P2[[#This Row],[Fecha]],CostoMarginal_P1[[#Data],[Fecha]],0)))),"N/A")</f>
        <v>5661.01</v>
      </c>
    </row>
    <row r="525" spans="1:6" x14ac:dyDescent="0.25">
      <c r="A525" s="18">
        <v>2021</v>
      </c>
      <c r="B525" s="18">
        <v>12</v>
      </c>
      <c r="C525" s="7">
        <v>22</v>
      </c>
      <c r="D525" s="2">
        <v>20</v>
      </c>
      <c r="E525" s="26">
        <f t="shared" si="8"/>
        <v>44552</v>
      </c>
      <c r="F525" s="22">
        <f>IFERROR((INDEX(CostoMarginal_P1[[#Data],[24]],(MATCH(CostoMarginal_P2[[#This Row],[Fecha]],CostoMarginal_P1[[#Data],[Fecha]],0)))),"N/A")</f>
        <v>5661.01</v>
      </c>
    </row>
    <row r="526" spans="1:6" x14ac:dyDescent="0.25">
      <c r="A526" s="18">
        <v>2021</v>
      </c>
      <c r="B526" s="18">
        <v>12</v>
      </c>
      <c r="C526" s="7">
        <v>22</v>
      </c>
      <c r="D526" s="2">
        <v>21</v>
      </c>
      <c r="E526" s="26">
        <f t="shared" si="8"/>
        <v>44552</v>
      </c>
      <c r="F526" s="22">
        <f>IFERROR((INDEX(CostoMarginal_P1[[#Data],[24]],(MATCH(CostoMarginal_P2[[#This Row],[Fecha]],CostoMarginal_P1[[#Data],[Fecha]],0)))),"N/A")</f>
        <v>5661.01</v>
      </c>
    </row>
    <row r="527" spans="1:6" x14ac:dyDescent="0.25">
      <c r="A527" s="18">
        <v>2021</v>
      </c>
      <c r="B527" s="18">
        <v>12</v>
      </c>
      <c r="C527" s="7">
        <v>22</v>
      </c>
      <c r="D527" s="2">
        <v>22</v>
      </c>
      <c r="E527" s="26">
        <f t="shared" si="8"/>
        <v>44552</v>
      </c>
      <c r="F527" s="22">
        <f>IFERROR((INDEX(CostoMarginal_P1[[#Data],[24]],(MATCH(CostoMarginal_P2[[#This Row],[Fecha]],CostoMarginal_P1[[#Data],[Fecha]],0)))),"N/A")</f>
        <v>5661.01</v>
      </c>
    </row>
    <row r="528" spans="1:6" x14ac:dyDescent="0.25">
      <c r="A528" s="18">
        <v>2021</v>
      </c>
      <c r="B528" s="18">
        <v>12</v>
      </c>
      <c r="C528" s="7">
        <v>22</v>
      </c>
      <c r="D528" s="2">
        <v>23</v>
      </c>
      <c r="E528" s="26">
        <f t="shared" si="8"/>
        <v>44552</v>
      </c>
      <c r="F528" s="22">
        <f>IFERROR((INDEX(CostoMarginal_P1[[#Data],[24]],(MATCH(CostoMarginal_P2[[#This Row],[Fecha]],CostoMarginal_P1[[#Data],[Fecha]],0)))),"N/A")</f>
        <v>5661.01</v>
      </c>
    </row>
    <row r="529" spans="1:6" x14ac:dyDescent="0.25">
      <c r="A529" s="18">
        <v>2021</v>
      </c>
      <c r="B529" s="18">
        <v>12</v>
      </c>
      <c r="C529" s="7">
        <v>22</v>
      </c>
      <c r="D529" s="2">
        <v>24</v>
      </c>
      <c r="E529" s="26">
        <f t="shared" si="8"/>
        <v>44552</v>
      </c>
      <c r="F529" s="22">
        <f>IFERROR((INDEX(CostoMarginal_P1[[#Data],[24]],(MATCH(CostoMarginal_P2[[#This Row],[Fecha]],CostoMarginal_P1[[#Data],[Fecha]],0)))),"N/A")</f>
        <v>5661.01</v>
      </c>
    </row>
    <row r="530" spans="1:6" x14ac:dyDescent="0.25">
      <c r="A530" s="18">
        <v>2021</v>
      </c>
      <c r="B530" s="18">
        <v>12</v>
      </c>
      <c r="C530" s="7">
        <v>23</v>
      </c>
      <c r="D530" s="2">
        <v>1</v>
      </c>
      <c r="E530" s="26">
        <f t="shared" si="8"/>
        <v>44553</v>
      </c>
      <c r="F530" s="22">
        <f>IFERROR((INDEX(CostoMarginal_P1[[#Data],[24]],(MATCH(CostoMarginal_P2[[#This Row],[Fecha]],CostoMarginal_P1[[#Data],[Fecha]],0)))),"N/A")</f>
        <v>5766.61</v>
      </c>
    </row>
    <row r="531" spans="1:6" x14ac:dyDescent="0.25">
      <c r="A531" s="18">
        <v>2021</v>
      </c>
      <c r="B531" s="18">
        <v>12</v>
      </c>
      <c r="C531" s="7">
        <v>23</v>
      </c>
      <c r="D531" s="2">
        <v>2</v>
      </c>
      <c r="E531" s="26">
        <f t="shared" si="8"/>
        <v>44553</v>
      </c>
      <c r="F531" s="22">
        <f>IFERROR((INDEX(CostoMarginal_P1[[#Data],[24]],(MATCH(CostoMarginal_P2[[#This Row],[Fecha]],CostoMarginal_P1[[#Data],[Fecha]],0)))),"N/A")</f>
        <v>5766.61</v>
      </c>
    </row>
    <row r="532" spans="1:6" x14ac:dyDescent="0.25">
      <c r="A532" s="18">
        <v>2021</v>
      </c>
      <c r="B532" s="18">
        <v>12</v>
      </c>
      <c r="C532" s="7">
        <v>23</v>
      </c>
      <c r="D532" s="2">
        <v>3</v>
      </c>
      <c r="E532" s="26">
        <f t="shared" si="8"/>
        <v>44553</v>
      </c>
      <c r="F532" s="22">
        <f>IFERROR((INDEX(CostoMarginal_P1[[#Data],[24]],(MATCH(CostoMarginal_P2[[#This Row],[Fecha]],CostoMarginal_P1[[#Data],[Fecha]],0)))),"N/A")</f>
        <v>5766.61</v>
      </c>
    </row>
    <row r="533" spans="1:6" x14ac:dyDescent="0.25">
      <c r="A533" s="18">
        <v>2021</v>
      </c>
      <c r="B533" s="18">
        <v>12</v>
      </c>
      <c r="C533" s="7">
        <v>23</v>
      </c>
      <c r="D533" s="2">
        <v>4</v>
      </c>
      <c r="E533" s="26">
        <f t="shared" si="8"/>
        <v>44553</v>
      </c>
      <c r="F533" s="22">
        <f>IFERROR((INDEX(CostoMarginal_P1[[#Data],[24]],(MATCH(CostoMarginal_P2[[#This Row],[Fecha]],CostoMarginal_P1[[#Data],[Fecha]],0)))),"N/A")</f>
        <v>5766.61</v>
      </c>
    </row>
    <row r="534" spans="1:6" x14ac:dyDescent="0.25">
      <c r="A534" s="18">
        <v>2021</v>
      </c>
      <c r="B534" s="18">
        <v>12</v>
      </c>
      <c r="C534" s="7">
        <v>23</v>
      </c>
      <c r="D534" s="2">
        <v>5</v>
      </c>
      <c r="E534" s="26">
        <f t="shared" si="8"/>
        <v>44553</v>
      </c>
      <c r="F534" s="22">
        <f>IFERROR((INDEX(CostoMarginal_P1[[#Data],[24]],(MATCH(CostoMarginal_P2[[#This Row],[Fecha]],CostoMarginal_P1[[#Data],[Fecha]],0)))),"N/A")</f>
        <v>5766.61</v>
      </c>
    </row>
    <row r="535" spans="1:6" x14ac:dyDescent="0.25">
      <c r="A535" s="18">
        <v>2021</v>
      </c>
      <c r="B535" s="18">
        <v>12</v>
      </c>
      <c r="C535" s="7">
        <v>23</v>
      </c>
      <c r="D535" s="2">
        <v>6</v>
      </c>
      <c r="E535" s="26">
        <f t="shared" si="8"/>
        <v>44553</v>
      </c>
      <c r="F535" s="22">
        <f>IFERROR((INDEX(CostoMarginal_P1[[#Data],[24]],(MATCH(CostoMarginal_P2[[#This Row],[Fecha]],CostoMarginal_P1[[#Data],[Fecha]],0)))),"N/A")</f>
        <v>5766.61</v>
      </c>
    </row>
    <row r="536" spans="1:6" x14ac:dyDescent="0.25">
      <c r="A536" s="18">
        <v>2021</v>
      </c>
      <c r="B536" s="18">
        <v>12</v>
      </c>
      <c r="C536" s="7">
        <v>23</v>
      </c>
      <c r="D536" s="2">
        <v>7</v>
      </c>
      <c r="E536" s="26">
        <f t="shared" si="8"/>
        <v>44553</v>
      </c>
      <c r="F536" s="22">
        <f>IFERROR((INDEX(CostoMarginal_P1[[#Data],[24]],(MATCH(CostoMarginal_P2[[#This Row],[Fecha]],CostoMarginal_P1[[#Data],[Fecha]],0)))),"N/A")</f>
        <v>5766.61</v>
      </c>
    </row>
    <row r="537" spans="1:6" x14ac:dyDescent="0.25">
      <c r="A537" s="18">
        <v>2021</v>
      </c>
      <c r="B537" s="18">
        <v>12</v>
      </c>
      <c r="C537" s="7">
        <v>23</v>
      </c>
      <c r="D537" s="2">
        <v>8</v>
      </c>
      <c r="E537" s="26">
        <f t="shared" si="8"/>
        <v>44553</v>
      </c>
      <c r="F537" s="22">
        <f>IFERROR((INDEX(CostoMarginal_P1[[#Data],[24]],(MATCH(CostoMarginal_P2[[#This Row],[Fecha]],CostoMarginal_P1[[#Data],[Fecha]],0)))),"N/A")</f>
        <v>5766.61</v>
      </c>
    </row>
    <row r="538" spans="1:6" x14ac:dyDescent="0.25">
      <c r="A538" s="18">
        <v>2021</v>
      </c>
      <c r="B538" s="18">
        <v>12</v>
      </c>
      <c r="C538" s="7">
        <v>23</v>
      </c>
      <c r="D538" s="2">
        <v>9</v>
      </c>
      <c r="E538" s="26">
        <f t="shared" si="8"/>
        <v>44553</v>
      </c>
      <c r="F538" s="22">
        <f>IFERROR((INDEX(CostoMarginal_P1[[#Data],[24]],(MATCH(CostoMarginal_P2[[#This Row],[Fecha]],CostoMarginal_P1[[#Data],[Fecha]],0)))),"N/A")</f>
        <v>5766.61</v>
      </c>
    </row>
    <row r="539" spans="1:6" x14ac:dyDescent="0.25">
      <c r="A539" s="18">
        <v>2021</v>
      </c>
      <c r="B539" s="18">
        <v>12</v>
      </c>
      <c r="C539" s="7">
        <v>23</v>
      </c>
      <c r="D539" s="2">
        <v>10</v>
      </c>
      <c r="E539" s="26">
        <f t="shared" si="8"/>
        <v>44553</v>
      </c>
      <c r="F539" s="22">
        <f>IFERROR((INDEX(CostoMarginal_P1[[#Data],[24]],(MATCH(CostoMarginal_P2[[#This Row],[Fecha]],CostoMarginal_P1[[#Data],[Fecha]],0)))),"N/A")</f>
        <v>5766.61</v>
      </c>
    </row>
    <row r="540" spans="1:6" x14ac:dyDescent="0.25">
      <c r="A540" s="18">
        <v>2021</v>
      </c>
      <c r="B540" s="18">
        <v>12</v>
      </c>
      <c r="C540" s="7">
        <v>23</v>
      </c>
      <c r="D540" s="2">
        <v>11</v>
      </c>
      <c r="E540" s="26">
        <f t="shared" si="8"/>
        <v>44553</v>
      </c>
      <c r="F540" s="22">
        <f>IFERROR((INDEX(CostoMarginal_P1[[#Data],[24]],(MATCH(CostoMarginal_P2[[#This Row],[Fecha]],CostoMarginal_P1[[#Data],[Fecha]],0)))),"N/A")</f>
        <v>5766.61</v>
      </c>
    </row>
    <row r="541" spans="1:6" x14ac:dyDescent="0.25">
      <c r="A541" s="18">
        <v>2021</v>
      </c>
      <c r="B541" s="18">
        <v>12</v>
      </c>
      <c r="C541" s="7">
        <v>23</v>
      </c>
      <c r="D541" s="2">
        <v>12</v>
      </c>
      <c r="E541" s="26">
        <f t="shared" si="8"/>
        <v>44553</v>
      </c>
      <c r="F541" s="22">
        <f>IFERROR((INDEX(CostoMarginal_P1[[#Data],[24]],(MATCH(CostoMarginal_P2[[#This Row],[Fecha]],CostoMarginal_P1[[#Data],[Fecha]],0)))),"N/A")</f>
        <v>5766.61</v>
      </c>
    </row>
    <row r="542" spans="1:6" x14ac:dyDescent="0.25">
      <c r="A542" s="18">
        <v>2021</v>
      </c>
      <c r="B542" s="18">
        <v>12</v>
      </c>
      <c r="C542" s="7">
        <v>23</v>
      </c>
      <c r="D542" s="2">
        <v>13</v>
      </c>
      <c r="E542" s="26">
        <f t="shared" si="8"/>
        <v>44553</v>
      </c>
      <c r="F542" s="22">
        <f>IFERROR((INDEX(CostoMarginal_P1[[#Data],[24]],(MATCH(CostoMarginal_P2[[#This Row],[Fecha]],CostoMarginal_P1[[#Data],[Fecha]],0)))),"N/A")</f>
        <v>5766.61</v>
      </c>
    </row>
    <row r="543" spans="1:6" x14ac:dyDescent="0.25">
      <c r="A543" s="18">
        <v>2021</v>
      </c>
      <c r="B543" s="18">
        <v>12</v>
      </c>
      <c r="C543" s="7">
        <v>23</v>
      </c>
      <c r="D543" s="2">
        <v>14</v>
      </c>
      <c r="E543" s="26">
        <f t="shared" si="8"/>
        <v>44553</v>
      </c>
      <c r="F543" s="22">
        <f>IFERROR((INDEX(CostoMarginal_P1[[#Data],[24]],(MATCH(CostoMarginal_P2[[#This Row],[Fecha]],CostoMarginal_P1[[#Data],[Fecha]],0)))),"N/A")</f>
        <v>5766.61</v>
      </c>
    </row>
    <row r="544" spans="1:6" x14ac:dyDescent="0.25">
      <c r="A544" s="18">
        <v>2021</v>
      </c>
      <c r="B544" s="18">
        <v>12</v>
      </c>
      <c r="C544" s="7">
        <v>23</v>
      </c>
      <c r="D544" s="2">
        <v>15</v>
      </c>
      <c r="E544" s="26">
        <f t="shared" si="8"/>
        <v>44553</v>
      </c>
      <c r="F544" s="22">
        <f>IFERROR((INDEX(CostoMarginal_P1[[#Data],[24]],(MATCH(CostoMarginal_P2[[#This Row],[Fecha]],CostoMarginal_P1[[#Data],[Fecha]],0)))),"N/A")</f>
        <v>5766.61</v>
      </c>
    </row>
    <row r="545" spans="1:6" x14ac:dyDescent="0.25">
      <c r="A545" s="18">
        <v>2021</v>
      </c>
      <c r="B545" s="18">
        <v>12</v>
      </c>
      <c r="C545" s="7">
        <v>23</v>
      </c>
      <c r="D545" s="2">
        <v>16</v>
      </c>
      <c r="E545" s="26">
        <f t="shared" si="8"/>
        <v>44553</v>
      </c>
      <c r="F545" s="22">
        <f>IFERROR((INDEX(CostoMarginal_P1[[#Data],[24]],(MATCH(CostoMarginal_P2[[#This Row],[Fecha]],CostoMarginal_P1[[#Data],[Fecha]],0)))),"N/A")</f>
        <v>5766.61</v>
      </c>
    </row>
    <row r="546" spans="1:6" x14ac:dyDescent="0.25">
      <c r="A546" s="18">
        <v>2021</v>
      </c>
      <c r="B546" s="18">
        <v>12</v>
      </c>
      <c r="C546" s="7">
        <v>23</v>
      </c>
      <c r="D546" s="2">
        <v>17</v>
      </c>
      <c r="E546" s="26">
        <f t="shared" si="8"/>
        <v>44553</v>
      </c>
      <c r="F546" s="22">
        <f>IFERROR((INDEX(CostoMarginal_P1[[#Data],[24]],(MATCH(CostoMarginal_P2[[#This Row],[Fecha]],CostoMarginal_P1[[#Data],[Fecha]],0)))),"N/A")</f>
        <v>5766.61</v>
      </c>
    </row>
    <row r="547" spans="1:6" x14ac:dyDescent="0.25">
      <c r="A547" s="18">
        <v>2021</v>
      </c>
      <c r="B547" s="18">
        <v>12</v>
      </c>
      <c r="C547" s="7">
        <v>23</v>
      </c>
      <c r="D547" s="2">
        <v>18</v>
      </c>
      <c r="E547" s="26">
        <f t="shared" si="8"/>
        <v>44553</v>
      </c>
      <c r="F547" s="22">
        <f>IFERROR((INDEX(CostoMarginal_P1[[#Data],[24]],(MATCH(CostoMarginal_P2[[#This Row],[Fecha]],CostoMarginal_P1[[#Data],[Fecha]],0)))),"N/A")</f>
        <v>5766.61</v>
      </c>
    </row>
    <row r="548" spans="1:6" x14ac:dyDescent="0.25">
      <c r="A548" s="18">
        <v>2021</v>
      </c>
      <c r="B548" s="18">
        <v>12</v>
      </c>
      <c r="C548" s="7">
        <v>23</v>
      </c>
      <c r="D548" s="2">
        <v>19</v>
      </c>
      <c r="E548" s="26">
        <f t="shared" si="8"/>
        <v>44553</v>
      </c>
      <c r="F548" s="22">
        <f>IFERROR((INDEX(CostoMarginal_P1[[#Data],[24]],(MATCH(CostoMarginal_P2[[#This Row],[Fecha]],CostoMarginal_P1[[#Data],[Fecha]],0)))),"N/A")</f>
        <v>5766.61</v>
      </c>
    </row>
    <row r="549" spans="1:6" x14ac:dyDescent="0.25">
      <c r="A549" s="18">
        <v>2021</v>
      </c>
      <c r="B549" s="18">
        <v>12</v>
      </c>
      <c r="C549" s="7">
        <v>23</v>
      </c>
      <c r="D549" s="2">
        <v>20</v>
      </c>
      <c r="E549" s="26">
        <f t="shared" si="8"/>
        <v>44553</v>
      </c>
      <c r="F549" s="22">
        <f>IFERROR((INDEX(CostoMarginal_P1[[#Data],[24]],(MATCH(CostoMarginal_P2[[#This Row],[Fecha]],CostoMarginal_P1[[#Data],[Fecha]],0)))),"N/A")</f>
        <v>5766.61</v>
      </c>
    </row>
    <row r="550" spans="1:6" x14ac:dyDescent="0.25">
      <c r="A550" s="18">
        <v>2021</v>
      </c>
      <c r="B550" s="18">
        <v>12</v>
      </c>
      <c r="C550" s="7">
        <v>23</v>
      </c>
      <c r="D550" s="2">
        <v>21</v>
      </c>
      <c r="E550" s="26">
        <f t="shared" si="8"/>
        <v>44553</v>
      </c>
      <c r="F550" s="22">
        <f>IFERROR((INDEX(CostoMarginal_P1[[#Data],[24]],(MATCH(CostoMarginal_P2[[#This Row],[Fecha]],CostoMarginal_P1[[#Data],[Fecha]],0)))),"N/A")</f>
        <v>5766.61</v>
      </c>
    </row>
    <row r="551" spans="1:6" x14ac:dyDescent="0.25">
      <c r="A551" s="18">
        <v>2021</v>
      </c>
      <c r="B551" s="18">
        <v>12</v>
      </c>
      <c r="C551" s="7">
        <v>23</v>
      </c>
      <c r="D551" s="2">
        <v>22</v>
      </c>
      <c r="E551" s="26">
        <f t="shared" si="8"/>
        <v>44553</v>
      </c>
      <c r="F551" s="22">
        <f>IFERROR((INDEX(CostoMarginal_P1[[#Data],[24]],(MATCH(CostoMarginal_P2[[#This Row],[Fecha]],CostoMarginal_P1[[#Data],[Fecha]],0)))),"N/A")</f>
        <v>5766.61</v>
      </c>
    </row>
    <row r="552" spans="1:6" x14ac:dyDescent="0.25">
      <c r="A552" s="18">
        <v>2021</v>
      </c>
      <c r="B552" s="18">
        <v>12</v>
      </c>
      <c r="C552" s="7">
        <v>23</v>
      </c>
      <c r="D552" s="2">
        <v>23</v>
      </c>
      <c r="E552" s="26">
        <f t="shared" si="8"/>
        <v>44553</v>
      </c>
      <c r="F552" s="22">
        <f>IFERROR((INDEX(CostoMarginal_P1[[#Data],[24]],(MATCH(CostoMarginal_P2[[#This Row],[Fecha]],CostoMarginal_P1[[#Data],[Fecha]],0)))),"N/A")</f>
        <v>5766.61</v>
      </c>
    </row>
    <row r="553" spans="1:6" x14ac:dyDescent="0.25">
      <c r="A553" s="18">
        <v>2021</v>
      </c>
      <c r="B553" s="18">
        <v>12</v>
      </c>
      <c r="C553" s="7">
        <v>23</v>
      </c>
      <c r="D553" s="2">
        <v>24</v>
      </c>
      <c r="E553" s="26">
        <f t="shared" si="8"/>
        <v>44553</v>
      </c>
      <c r="F553" s="22">
        <f>IFERROR((INDEX(CostoMarginal_P1[[#Data],[24]],(MATCH(CostoMarginal_P2[[#This Row],[Fecha]],CostoMarginal_P1[[#Data],[Fecha]],0)))),"N/A")</f>
        <v>5766.61</v>
      </c>
    </row>
    <row r="554" spans="1:6" x14ac:dyDescent="0.25">
      <c r="A554" s="18">
        <v>2021</v>
      </c>
      <c r="B554" s="18">
        <v>12</v>
      </c>
      <c r="C554" s="6">
        <v>24</v>
      </c>
      <c r="D554" s="1">
        <v>1</v>
      </c>
      <c r="E554" s="26">
        <f t="shared" si="8"/>
        <v>44554</v>
      </c>
      <c r="F554" s="22">
        <f>IFERROR((INDEX(CostoMarginal_P1[[#Data],[24]],(MATCH(CostoMarginal_P2[[#This Row],[Fecha]],CostoMarginal_P1[[#Data],[Fecha]],0)))),"N/A")</f>
        <v>6286.13</v>
      </c>
    </row>
    <row r="555" spans="1:6" x14ac:dyDescent="0.25">
      <c r="A555" s="18">
        <v>2021</v>
      </c>
      <c r="B555" s="18">
        <v>12</v>
      </c>
      <c r="C555" s="7">
        <v>24</v>
      </c>
      <c r="D555" s="2">
        <v>2</v>
      </c>
      <c r="E555" s="26">
        <f t="shared" si="8"/>
        <v>44554</v>
      </c>
      <c r="F555" s="22">
        <f>IFERROR((INDEX(CostoMarginal_P1[[#Data],[24]],(MATCH(CostoMarginal_P2[[#This Row],[Fecha]],CostoMarginal_P1[[#Data],[Fecha]],0)))),"N/A")</f>
        <v>6286.13</v>
      </c>
    </row>
    <row r="556" spans="1:6" x14ac:dyDescent="0.25">
      <c r="A556" s="18">
        <v>2021</v>
      </c>
      <c r="B556" s="18">
        <v>12</v>
      </c>
      <c r="C556" s="7">
        <v>24</v>
      </c>
      <c r="D556" s="2">
        <v>3</v>
      </c>
      <c r="E556" s="26">
        <f t="shared" si="8"/>
        <v>44554</v>
      </c>
      <c r="F556" s="22">
        <f>IFERROR((INDEX(CostoMarginal_P1[[#Data],[24]],(MATCH(CostoMarginal_P2[[#This Row],[Fecha]],CostoMarginal_P1[[#Data],[Fecha]],0)))),"N/A")</f>
        <v>6286.13</v>
      </c>
    </row>
    <row r="557" spans="1:6" x14ac:dyDescent="0.25">
      <c r="A557" s="18">
        <v>2021</v>
      </c>
      <c r="B557" s="18">
        <v>12</v>
      </c>
      <c r="C557" s="7">
        <v>24</v>
      </c>
      <c r="D557" s="2">
        <v>4</v>
      </c>
      <c r="E557" s="26">
        <f t="shared" si="8"/>
        <v>44554</v>
      </c>
      <c r="F557" s="22">
        <f>IFERROR((INDEX(CostoMarginal_P1[[#Data],[24]],(MATCH(CostoMarginal_P2[[#This Row],[Fecha]],CostoMarginal_P1[[#Data],[Fecha]],0)))),"N/A")</f>
        <v>6286.13</v>
      </c>
    </row>
    <row r="558" spans="1:6" x14ac:dyDescent="0.25">
      <c r="A558" s="18">
        <v>2021</v>
      </c>
      <c r="B558" s="18">
        <v>12</v>
      </c>
      <c r="C558" s="7">
        <v>24</v>
      </c>
      <c r="D558" s="2">
        <v>5</v>
      </c>
      <c r="E558" s="26">
        <f t="shared" si="8"/>
        <v>44554</v>
      </c>
      <c r="F558" s="22">
        <f>IFERROR((INDEX(CostoMarginal_P1[[#Data],[24]],(MATCH(CostoMarginal_P2[[#This Row],[Fecha]],CostoMarginal_P1[[#Data],[Fecha]],0)))),"N/A")</f>
        <v>6286.13</v>
      </c>
    </row>
    <row r="559" spans="1:6" x14ac:dyDescent="0.25">
      <c r="A559" s="18">
        <v>2021</v>
      </c>
      <c r="B559" s="18">
        <v>12</v>
      </c>
      <c r="C559" s="7">
        <v>24</v>
      </c>
      <c r="D559" s="2">
        <v>6</v>
      </c>
      <c r="E559" s="26">
        <f t="shared" si="8"/>
        <v>44554</v>
      </c>
      <c r="F559" s="22">
        <f>IFERROR((INDEX(CostoMarginal_P1[[#Data],[24]],(MATCH(CostoMarginal_P2[[#This Row],[Fecha]],CostoMarginal_P1[[#Data],[Fecha]],0)))),"N/A")</f>
        <v>6286.13</v>
      </c>
    </row>
    <row r="560" spans="1:6" x14ac:dyDescent="0.25">
      <c r="A560" s="18">
        <v>2021</v>
      </c>
      <c r="B560" s="18">
        <v>12</v>
      </c>
      <c r="C560" s="7">
        <v>24</v>
      </c>
      <c r="D560" s="2">
        <v>7</v>
      </c>
      <c r="E560" s="26">
        <f t="shared" si="8"/>
        <v>44554</v>
      </c>
      <c r="F560" s="22">
        <f>IFERROR((INDEX(CostoMarginal_P1[[#Data],[24]],(MATCH(CostoMarginal_P2[[#This Row],[Fecha]],CostoMarginal_P1[[#Data],[Fecha]],0)))),"N/A")</f>
        <v>6286.13</v>
      </c>
    </row>
    <row r="561" spans="1:6" x14ac:dyDescent="0.25">
      <c r="A561" s="18">
        <v>2021</v>
      </c>
      <c r="B561" s="18">
        <v>12</v>
      </c>
      <c r="C561" s="7">
        <v>24</v>
      </c>
      <c r="D561" s="2">
        <v>8</v>
      </c>
      <c r="E561" s="26">
        <f t="shared" si="8"/>
        <v>44554</v>
      </c>
      <c r="F561" s="22">
        <f>IFERROR((INDEX(CostoMarginal_P1[[#Data],[24]],(MATCH(CostoMarginal_P2[[#This Row],[Fecha]],CostoMarginal_P1[[#Data],[Fecha]],0)))),"N/A")</f>
        <v>6286.13</v>
      </c>
    </row>
    <row r="562" spans="1:6" x14ac:dyDescent="0.25">
      <c r="A562" s="18">
        <v>2021</v>
      </c>
      <c r="B562" s="18">
        <v>12</v>
      </c>
      <c r="C562" s="7">
        <v>24</v>
      </c>
      <c r="D562" s="2">
        <v>9</v>
      </c>
      <c r="E562" s="26">
        <f t="shared" si="8"/>
        <v>44554</v>
      </c>
      <c r="F562" s="22">
        <f>IFERROR((INDEX(CostoMarginal_P1[[#Data],[24]],(MATCH(CostoMarginal_P2[[#This Row],[Fecha]],CostoMarginal_P1[[#Data],[Fecha]],0)))),"N/A")</f>
        <v>6286.13</v>
      </c>
    </row>
    <row r="563" spans="1:6" x14ac:dyDescent="0.25">
      <c r="A563" s="18">
        <v>2021</v>
      </c>
      <c r="B563" s="18">
        <v>12</v>
      </c>
      <c r="C563" s="7">
        <v>24</v>
      </c>
      <c r="D563" s="2">
        <v>10</v>
      </c>
      <c r="E563" s="26">
        <f t="shared" si="8"/>
        <v>44554</v>
      </c>
      <c r="F563" s="22">
        <f>IFERROR((INDEX(CostoMarginal_P1[[#Data],[24]],(MATCH(CostoMarginal_P2[[#This Row],[Fecha]],CostoMarginal_P1[[#Data],[Fecha]],0)))),"N/A")</f>
        <v>6286.13</v>
      </c>
    </row>
    <row r="564" spans="1:6" x14ac:dyDescent="0.25">
      <c r="A564" s="18">
        <v>2021</v>
      </c>
      <c r="B564" s="18">
        <v>12</v>
      </c>
      <c r="C564" s="7">
        <v>24</v>
      </c>
      <c r="D564" s="2">
        <v>11</v>
      </c>
      <c r="E564" s="26">
        <f t="shared" si="8"/>
        <v>44554</v>
      </c>
      <c r="F564" s="22">
        <f>IFERROR((INDEX(CostoMarginal_P1[[#Data],[24]],(MATCH(CostoMarginal_P2[[#This Row],[Fecha]],CostoMarginal_P1[[#Data],[Fecha]],0)))),"N/A")</f>
        <v>6286.13</v>
      </c>
    </row>
    <row r="565" spans="1:6" x14ac:dyDescent="0.25">
      <c r="A565" s="18">
        <v>2021</v>
      </c>
      <c r="B565" s="18">
        <v>12</v>
      </c>
      <c r="C565" s="7">
        <v>24</v>
      </c>
      <c r="D565" s="2">
        <v>12</v>
      </c>
      <c r="E565" s="26">
        <f t="shared" si="8"/>
        <v>44554</v>
      </c>
      <c r="F565" s="22">
        <f>IFERROR((INDEX(CostoMarginal_P1[[#Data],[24]],(MATCH(CostoMarginal_P2[[#This Row],[Fecha]],CostoMarginal_P1[[#Data],[Fecha]],0)))),"N/A")</f>
        <v>6286.13</v>
      </c>
    </row>
    <row r="566" spans="1:6" x14ac:dyDescent="0.25">
      <c r="A566" s="18">
        <v>2021</v>
      </c>
      <c r="B566" s="18">
        <v>12</v>
      </c>
      <c r="C566" s="7">
        <v>24</v>
      </c>
      <c r="D566" s="2">
        <v>13</v>
      </c>
      <c r="E566" s="26">
        <f t="shared" si="8"/>
        <v>44554</v>
      </c>
      <c r="F566" s="22">
        <f>IFERROR((INDEX(CostoMarginal_P1[[#Data],[24]],(MATCH(CostoMarginal_P2[[#This Row],[Fecha]],CostoMarginal_P1[[#Data],[Fecha]],0)))),"N/A")</f>
        <v>6286.13</v>
      </c>
    </row>
    <row r="567" spans="1:6" x14ac:dyDescent="0.25">
      <c r="A567" s="18">
        <v>2021</v>
      </c>
      <c r="B567" s="18">
        <v>12</v>
      </c>
      <c r="C567" s="7">
        <v>24</v>
      </c>
      <c r="D567" s="2">
        <v>14</v>
      </c>
      <c r="E567" s="26">
        <f t="shared" si="8"/>
        <v>44554</v>
      </c>
      <c r="F567" s="22">
        <f>IFERROR((INDEX(CostoMarginal_P1[[#Data],[24]],(MATCH(CostoMarginal_P2[[#This Row],[Fecha]],CostoMarginal_P1[[#Data],[Fecha]],0)))),"N/A")</f>
        <v>6286.13</v>
      </c>
    </row>
    <row r="568" spans="1:6" x14ac:dyDescent="0.25">
      <c r="A568" s="18">
        <v>2021</v>
      </c>
      <c r="B568" s="18">
        <v>12</v>
      </c>
      <c r="C568" s="7">
        <v>24</v>
      </c>
      <c r="D568" s="2">
        <v>15</v>
      </c>
      <c r="E568" s="26">
        <f t="shared" si="8"/>
        <v>44554</v>
      </c>
      <c r="F568" s="22">
        <f>IFERROR((INDEX(CostoMarginal_P1[[#Data],[24]],(MATCH(CostoMarginal_P2[[#This Row],[Fecha]],CostoMarginal_P1[[#Data],[Fecha]],0)))),"N/A")</f>
        <v>6286.13</v>
      </c>
    </row>
    <row r="569" spans="1:6" x14ac:dyDescent="0.25">
      <c r="A569" s="18">
        <v>2021</v>
      </c>
      <c r="B569" s="18">
        <v>12</v>
      </c>
      <c r="C569" s="7">
        <v>24</v>
      </c>
      <c r="D569" s="2">
        <v>16</v>
      </c>
      <c r="E569" s="26">
        <f t="shared" si="8"/>
        <v>44554</v>
      </c>
      <c r="F569" s="22">
        <f>IFERROR((INDEX(CostoMarginal_P1[[#Data],[24]],(MATCH(CostoMarginal_P2[[#This Row],[Fecha]],CostoMarginal_P1[[#Data],[Fecha]],0)))),"N/A")</f>
        <v>6286.13</v>
      </c>
    </row>
    <row r="570" spans="1:6" x14ac:dyDescent="0.25">
      <c r="A570" s="18">
        <v>2021</v>
      </c>
      <c r="B570" s="18">
        <v>12</v>
      </c>
      <c r="C570" s="7">
        <v>24</v>
      </c>
      <c r="D570" s="2">
        <v>17</v>
      </c>
      <c r="E570" s="26">
        <f t="shared" si="8"/>
        <v>44554</v>
      </c>
      <c r="F570" s="22">
        <f>IFERROR((INDEX(CostoMarginal_P1[[#Data],[24]],(MATCH(CostoMarginal_P2[[#This Row],[Fecha]],CostoMarginal_P1[[#Data],[Fecha]],0)))),"N/A")</f>
        <v>6286.13</v>
      </c>
    </row>
    <row r="571" spans="1:6" x14ac:dyDescent="0.25">
      <c r="A571" s="18">
        <v>2021</v>
      </c>
      <c r="B571" s="18">
        <v>12</v>
      </c>
      <c r="C571" s="7">
        <v>24</v>
      </c>
      <c r="D571" s="2">
        <v>18</v>
      </c>
      <c r="E571" s="26">
        <f t="shared" si="8"/>
        <v>44554</v>
      </c>
      <c r="F571" s="22">
        <f>IFERROR((INDEX(CostoMarginal_P1[[#Data],[24]],(MATCH(CostoMarginal_P2[[#This Row],[Fecha]],CostoMarginal_P1[[#Data],[Fecha]],0)))),"N/A")</f>
        <v>6286.13</v>
      </c>
    </row>
    <row r="572" spans="1:6" x14ac:dyDescent="0.25">
      <c r="A572" s="18">
        <v>2021</v>
      </c>
      <c r="B572" s="18">
        <v>12</v>
      </c>
      <c r="C572" s="7">
        <v>24</v>
      </c>
      <c r="D572" s="2">
        <v>19</v>
      </c>
      <c r="E572" s="26">
        <f t="shared" si="8"/>
        <v>44554</v>
      </c>
      <c r="F572" s="22">
        <f>IFERROR((INDEX(CostoMarginal_P1[[#Data],[24]],(MATCH(CostoMarginal_P2[[#This Row],[Fecha]],CostoMarginal_P1[[#Data],[Fecha]],0)))),"N/A")</f>
        <v>6286.13</v>
      </c>
    </row>
    <row r="573" spans="1:6" x14ac:dyDescent="0.25">
      <c r="A573" s="18">
        <v>2021</v>
      </c>
      <c r="B573" s="18">
        <v>12</v>
      </c>
      <c r="C573" s="7">
        <v>24</v>
      </c>
      <c r="D573" s="2">
        <v>20</v>
      </c>
      <c r="E573" s="26">
        <f t="shared" si="8"/>
        <v>44554</v>
      </c>
      <c r="F573" s="22">
        <f>IFERROR((INDEX(CostoMarginal_P1[[#Data],[24]],(MATCH(CostoMarginal_P2[[#This Row],[Fecha]],CostoMarginal_P1[[#Data],[Fecha]],0)))),"N/A")</f>
        <v>6286.13</v>
      </c>
    </row>
    <row r="574" spans="1:6" x14ac:dyDescent="0.25">
      <c r="A574" s="18">
        <v>2021</v>
      </c>
      <c r="B574" s="18">
        <v>12</v>
      </c>
      <c r="C574" s="7">
        <v>24</v>
      </c>
      <c r="D574" s="2">
        <v>21</v>
      </c>
      <c r="E574" s="26">
        <f t="shared" si="8"/>
        <v>44554</v>
      </c>
      <c r="F574" s="22">
        <f>IFERROR((INDEX(CostoMarginal_P1[[#Data],[24]],(MATCH(CostoMarginal_P2[[#This Row],[Fecha]],CostoMarginal_P1[[#Data],[Fecha]],0)))),"N/A")</f>
        <v>6286.13</v>
      </c>
    </row>
    <row r="575" spans="1:6" x14ac:dyDescent="0.25">
      <c r="A575" s="18">
        <v>2021</v>
      </c>
      <c r="B575" s="18">
        <v>12</v>
      </c>
      <c r="C575" s="7">
        <v>24</v>
      </c>
      <c r="D575" s="2">
        <v>22</v>
      </c>
      <c r="E575" s="26">
        <f t="shared" si="8"/>
        <v>44554</v>
      </c>
      <c r="F575" s="22">
        <f>IFERROR((INDEX(CostoMarginal_P1[[#Data],[24]],(MATCH(CostoMarginal_P2[[#This Row],[Fecha]],CostoMarginal_P1[[#Data],[Fecha]],0)))),"N/A")</f>
        <v>6286.13</v>
      </c>
    </row>
    <row r="576" spans="1:6" x14ac:dyDescent="0.25">
      <c r="A576" s="18">
        <v>2021</v>
      </c>
      <c r="B576" s="18">
        <v>12</v>
      </c>
      <c r="C576" s="7">
        <v>24</v>
      </c>
      <c r="D576" s="2">
        <v>23</v>
      </c>
      <c r="E576" s="26">
        <f t="shared" si="8"/>
        <v>44554</v>
      </c>
      <c r="F576" s="22">
        <f>IFERROR((INDEX(CostoMarginal_P1[[#Data],[24]],(MATCH(CostoMarginal_P2[[#This Row],[Fecha]],CostoMarginal_P1[[#Data],[Fecha]],0)))),"N/A")</f>
        <v>6286.13</v>
      </c>
    </row>
    <row r="577" spans="1:6" x14ac:dyDescent="0.25">
      <c r="A577" s="18">
        <v>2021</v>
      </c>
      <c r="B577" s="18">
        <v>12</v>
      </c>
      <c r="C577" s="7">
        <v>24</v>
      </c>
      <c r="D577" s="2">
        <v>24</v>
      </c>
      <c r="E577" s="26">
        <f t="shared" si="8"/>
        <v>44554</v>
      </c>
      <c r="F577" s="22">
        <f>IFERROR((INDEX(CostoMarginal_P1[[#Data],[24]],(MATCH(CostoMarginal_P2[[#This Row],[Fecha]],CostoMarginal_P1[[#Data],[Fecha]],0)))),"N/A")</f>
        <v>6286.13</v>
      </c>
    </row>
    <row r="578" spans="1:6" x14ac:dyDescent="0.25">
      <c r="A578" s="18">
        <v>2021</v>
      </c>
      <c r="B578" s="18">
        <v>12</v>
      </c>
      <c r="C578" s="7">
        <v>25</v>
      </c>
      <c r="D578" s="2">
        <v>1</v>
      </c>
      <c r="E578" s="26">
        <f t="shared" ref="E578:E641" si="9">DATE(A578,B578,C578)</f>
        <v>44555</v>
      </c>
      <c r="F578" s="22">
        <f>IFERROR((INDEX(CostoMarginal_P1[[#Data],[24]],(MATCH(CostoMarginal_P2[[#This Row],[Fecha]],CostoMarginal_P1[[#Data],[Fecha]],0)))),"N/A")</f>
        <v>6609.9</v>
      </c>
    </row>
    <row r="579" spans="1:6" x14ac:dyDescent="0.25">
      <c r="A579" s="18">
        <v>2021</v>
      </c>
      <c r="B579" s="18">
        <v>12</v>
      </c>
      <c r="C579" s="7">
        <v>25</v>
      </c>
      <c r="D579" s="2">
        <v>2</v>
      </c>
      <c r="E579" s="26">
        <f t="shared" si="9"/>
        <v>44555</v>
      </c>
      <c r="F579" s="22">
        <f>IFERROR((INDEX(CostoMarginal_P1[[#Data],[24]],(MATCH(CostoMarginal_P2[[#This Row],[Fecha]],CostoMarginal_P1[[#Data],[Fecha]],0)))),"N/A")</f>
        <v>6609.9</v>
      </c>
    </row>
    <row r="580" spans="1:6" x14ac:dyDescent="0.25">
      <c r="A580" s="18">
        <v>2021</v>
      </c>
      <c r="B580" s="18">
        <v>12</v>
      </c>
      <c r="C580" s="7">
        <v>25</v>
      </c>
      <c r="D580" s="2">
        <v>3</v>
      </c>
      <c r="E580" s="26">
        <f t="shared" si="9"/>
        <v>44555</v>
      </c>
      <c r="F580" s="22">
        <f>IFERROR((INDEX(CostoMarginal_P1[[#Data],[24]],(MATCH(CostoMarginal_P2[[#This Row],[Fecha]],CostoMarginal_P1[[#Data],[Fecha]],0)))),"N/A")</f>
        <v>6609.9</v>
      </c>
    </row>
    <row r="581" spans="1:6" x14ac:dyDescent="0.25">
      <c r="A581" s="18">
        <v>2021</v>
      </c>
      <c r="B581" s="18">
        <v>12</v>
      </c>
      <c r="C581" s="7">
        <v>25</v>
      </c>
      <c r="D581" s="2">
        <v>4</v>
      </c>
      <c r="E581" s="26">
        <f t="shared" si="9"/>
        <v>44555</v>
      </c>
      <c r="F581" s="22">
        <f>IFERROR((INDEX(CostoMarginal_P1[[#Data],[24]],(MATCH(CostoMarginal_P2[[#This Row],[Fecha]],CostoMarginal_P1[[#Data],[Fecha]],0)))),"N/A")</f>
        <v>6609.9</v>
      </c>
    </row>
    <row r="582" spans="1:6" x14ac:dyDescent="0.25">
      <c r="A582" s="18">
        <v>2021</v>
      </c>
      <c r="B582" s="18">
        <v>12</v>
      </c>
      <c r="C582" s="7">
        <v>25</v>
      </c>
      <c r="D582" s="2">
        <v>5</v>
      </c>
      <c r="E582" s="26">
        <f t="shared" si="9"/>
        <v>44555</v>
      </c>
      <c r="F582" s="22">
        <f>IFERROR((INDEX(CostoMarginal_P1[[#Data],[24]],(MATCH(CostoMarginal_P2[[#This Row],[Fecha]],CostoMarginal_P1[[#Data],[Fecha]],0)))),"N/A")</f>
        <v>6609.9</v>
      </c>
    </row>
    <row r="583" spans="1:6" x14ac:dyDescent="0.25">
      <c r="A583" s="18">
        <v>2021</v>
      </c>
      <c r="B583" s="18">
        <v>12</v>
      </c>
      <c r="C583" s="7">
        <v>25</v>
      </c>
      <c r="D583" s="2">
        <v>6</v>
      </c>
      <c r="E583" s="26">
        <f t="shared" si="9"/>
        <v>44555</v>
      </c>
      <c r="F583" s="22">
        <f>IFERROR((INDEX(CostoMarginal_P1[[#Data],[24]],(MATCH(CostoMarginal_P2[[#This Row],[Fecha]],CostoMarginal_P1[[#Data],[Fecha]],0)))),"N/A")</f>
        <v>6609.9</v>
      </c>
    </row>
    <row r="584" spans="1:6" x14ac:dyDescent="0.25">
      <c r="A584" s="18">
        <v>2021</v>
      </c>
      <c r="B584" s="18">
        <v>12</v>
      </c>
      <c r="C584" s="7">
        <v>25</v>
      </c>
      <c r="D584" s="2">
        <v>7</v>
      </c>
      <c r="E584" s="26">
        <f t="shared" si="9"/>
        <v>44555</v>
      </c>
      <c r="F584" s="22">
        <f>IFERROR((INDEX(CostoMarginal_P1[[#Data],[24]],(MATCH(CostoMarginal_P2[[#This Row],[Fecha]],CostoMarginal_P1[[#Data],[Fecha]],0)))),"N/A")</f>
        <v>6609.9</v>
      </c>
    </row>
    <row r="585" spans="1:6" x14ac:dyDescent="0.25">
      <c r="A585" s="18">
        <v>2021</v>
      </c>
      <c r="B585" s="18">
        <v>12</v>
      </c>
      <c r="C585" s="7">
        <v>25</v>
      </c>
      <c r="D585" s="2">
        <v>8</v>
      </c>
      <c r="E585" s="26">
        <f t="shared" si="9"/>
        <v>44555</v>
      </c>
      <c r="F585" s="22">
        <f>IFERROR((INDEX(CostoMarginal_P1[[#Data],[24]],(MATCH(CostoMarginal_P2[[#This Row],[Fecha]],CostoMarginal_P1[[#Data],[Fecha]],0)))),"N/A")</f>
        <v>6609.9</v>
      </c>
    </row>
    <row r="586" spans="1:6" x14ac:dyDescent="0.25">
      <c r="A586" s="18">
        <v>2021</v>
      </c>
      <c r="B586" s="18">
        <v>12</v>
      </c>
      <c r="C586" s="7">
        <v>25</v>
      </c>
      <c r="D586" s="2">
        <v>9</v>
      </c>
      <c r="E586" s="26">
        <f t="shared" si="9"/>
        <v>44555</v>
      </c>
      <c r="F586" s="22">
        <f>IFERROR((INDEX(CostoMarginal_P1[[#Data],[24]],(MATCH(CostoMarginal_P2[[#This Row],[Fecha]],CostoMarginal_P1[[#Data],[Fecha]],0)))),"N/A")</f>
        <v>6609.9</v>
      </c>
    </row>
    <row r="587" spans="1:6" x14ac:dyDescent="0.25">
      <c r="A587" s="18">
        <v>2021</v>
      </c>
      <c r="B587" s="18">
        <v>12</v>
      </c>
      <c r="C587" s="7">
        <v>25</v>
      </c>
      <c r="D587" s="2">
        <v>10</v>
      </c>
      <c r="E587" s="26">
        <f t="shared" si="9"/>
        <v>44555</v>
      </c>
      <c r="F587" s="22">
        <f>IFERROR((INDEX(CostoMarginal_P1[[#Data],[24]],(MATCH(CostoMarginal_P2[[#This Row],[Fecha]],CostoMarginal_P1[[#Data],[Fecha]],0)))),"N/A")</f>
        <v>6609.9</v>
      </c>
    </row>
    <row r="588" spans="1:6" x14ac:dyDescent="0.25">
      <c r="A588" s="18">
        <v>2021</v>
      </c>
      <c r="B588" s="18">
        <v>12</v>
      </c>
      <c r="C588" s="7">
        <v>25</v>
      </c>
      <c r="D588" s="2">
        <v>11</v>
      </c>
      <c r="E588" s="26">
        <f t="shared" si="9"/>
        <v>44555</v>
      </c>
      <c r="F588" s="22">
        <f>IFERROR((INDEX(CostoMarginal_P1[[#Data],[24]],(MATCH(CostoMarginal_P2[[#This Row],[Fecha]],CostoMarginal_P1[[#Data],[Fecha]],0)))),"N/A")</f>
        <v>6609.9</v>
      </c>
    </row>
    <row r="589" spans="1:6" x14ac:dyDescent="0.25">
      <c r="A589" s="18">
        <v>2021</v>
      </c>
      <c r="B589" s="18">
        <v>12</v>
      </c>
      <c r="C589" s="7">
        <v>25</v>
      </c>
      <c r="D589" s="2">
        <v>12</v>
      </c>
      <c r="E589" s="26">
        <f t="shared" si="9"/>
        <v>44555</v>
      </c>
      <c r="F589" s="22">
        <f>IFERROR((INDEX(CostoMarginal_P1[[#Data],[24]],(MATCH(CostoMarginal_P2[[#This Row],[Fecha]],CostoMarginal_P1[[#Data],[Fecha]],0)))),"N/A")</f>
        <v>6609.9</v>
      </c>
    </row>
    <row r="590" spans="1:6" x14ac:dyDescent="0.25">
      <c r="A590" s="18">
        <v>2021</v>
      </c>
      <c r="B590" s="18">
        <v>12</v>
      </c>
      <c r="C590" s="7">
        <v>25</v>
      </c>
      <c r="D590" s="2">
        <v>13</v>
      </c>
      <c r="E590" s="26">
        <f t="shared" si="9"/>
        <v>44555</v>
      </c>
      <c r="F590" s="22">
        <f>IFERROR((INDEX(CostoMarginal_P1[[#Data],[24]],(MATCH(CostoMarginal_P2[[#This Row],[Fecha]],CostoMarginal_P1[[#Data],[Fecha]],0)))),"N/A")</f>
        <v>6609.9</v>
      </c>
    </row>
    <row r="591" spans="1:6" x14ac:dyDescent="0.25">
      <c r="A591" s="18">
        <v>2021</v>
      </c>
      <c r="B591" s="18">
        <v>12</v>
      </c>
      <c r="C591" s="7">
        <v>25</v>
      </c>
      <c r="D591" s="2">
        <v>14</v>
      </c>
      <c r="E591" s="26">
        <f t="shared" si="9"/>
        <v>44555</v>
      </c>
      <c r="F591" s="22">
        <f>IFERROR((INDEX(CostoMarginal_P1[[#Data],[24]],(MATCH(CostoMarginal_P2[[#This Row],[Fecha]],CostoMarginal_P1[[#Data],[Fecha]],0)))),"N/A")</f>
        <v>6609.9</v>
      </c>
    </row>
    <row r="592" spans="1:6" x14ac:dyDescent="0.25">
      <c r="A592" s="18">
        <v>2021</v>
      </c>
      <c r="B592" s="18">
        <v>12</v>
      </c>
      <c r="C592" s="7">
        <v>25</v>
      </c>
      <c r="D592" s="2">
        <v>15</v>
      </c>
      <c r="E592" s="26">
        <f t="shared" si="9"/>
        <v>44555</v>
      </c>
      <c r="F592" s="22">
        <f>IFERROR((INDEX(CostoMarginal_P1[[#Data],[24]],(MATCH(CostoMarginal_P2[[#This Row],[Fecha]],CostoMarginal_P1[[#Data],[Fecha]],0)))),"N/A")</f>
        <v>6609.9</v>
      </c>
    </row>
    <row r="593" spans="1:6" x14ac:dyDescent="0.25">
      <c r="A593" s="18">
        <v>2021</v>
      </c>
      <c r="B593" s="18">
        <v>12</v>
      </c>
      <c r="C593" s="7">
        <v>25</v>
      </c>
      <c r="D593" s="2">
        <v>16</v>
      </c>
      <c r="E593" s="26">
        <f t="shared" si="9"/>
        <v>44555</v>
      </c>
      <c r="F593" s="22">
        <f>IFERROR((INDEX(CostoMarginal_P1[[#Data],[24]],(MATCH(CostoMarginal_P2[[#This Row],[Fecha]],CostoMarginal_P1[[#Data],[Fecha]],0)))),"N/A")</f>
        <v>6609.9</v>
      </c>
    </row>
    <row r="594" spans="1:6" x14ac:dyDescent="0.25">
      <c r="A594" s="18">
        <v>2021</v>
      </c>
      <c r="B594" s="18">
        <v>12</v>
      </c>
      <c r="C594" s="7">
        <v>25</v>
      </c>
      <c r="D594" s="2">
        <v>17</v>
      </c>
      <c r="E594" s="26">
        <f t="shared" si="9"/>
        <v>44555</v>
      </c>
      <c r="F594" s="22">
        <f>IFERROR((INDEX(CostoMarginal_P1[[#Data],[24]],(MATCH(CostoMarginal_P2[[#This Row],[Fecha]],CostoMarginal_P1[[#Data],[Fecha]],0)))),"N/A")</f>
        <v>6609.9</v>
      </c>
    </row>
    <row r="595" spans="1:6" x14ac:dyDescent="0.25">
      <c r="A595" s="18">
        <v>2021</v>
      </c>
      <c r="B595" s="18">
        <v>12</v>
      </c>
      <c r="C595" s="7">
        <v>25</v>
      </c>
      <c r="D595" s="2">
        <v>18</v>
      </c>
      <c r="E595" s="26">
        <f t="shared" si="9"/>
        <v>44555</v>
      </c>
      <c r="F595" s="22">
        <f>IFERROR((INDEX(CostoMarginal_P1[[#Data],[24]],(MATCH(CostoMarginal_P2[[#This Row],[Fecha]],CostoMarginal_P1[[#Data],[Fecha]],0)))),"N/A")</f>
        <v>6609.9</v>
      </c>
    </row>
    <row r="596" spans="1:6" x14ac:dyDescent="0.25">
      <c r="A596" s="18">
        <v>2021</v>
      </c>
      <c r="B596" s="18">
        <v>12</v>
      </c>
      <c r="C596" s="7">
        <v>25</v>
      </c>
      <c r="D596" s="2">
        <v>19</v>
      </c>
      <c r="E596" s="26">
        <f t="shared" si="9"/>
        <v>44555</v>
      </c>
      <c r="F596" s="22">
        <f>IFERROR((INDEX(CostoMarginal_P1[[#Data],[24]],(MATCH(CostoMarginal_P2[[#This Row],[Fecha]],CostoMarginal_P1[[#Data],[Fecha]],0)))),"N/A")</f>
        <v>6609.9</v>
      </c>
    </row>
    <row r="597" spans="1:6" x14ac:dyDescent="0.25">
      <c r="A597" s="18">
        <v>2021</v>
      </c>
      <c r="B597" s="18">
        <v>12</v>
      </c>
      <c r="C597" s="7">
        <v>25</v>
      </c>
      <c r="D597" s="2">
        <v>20</v>
      </c>
      <c r="E597" s="26">
        <f t="shared" si="9"/>
        <v>44555</v>
      </c>
      <c r="F597" s="22">
        <f>IFERROR((INDEX(CostoMarginal_P1[[#Data],[24]],(MATCH(CostoMarginal_P2[[#This Row],[Fecha]],CostoMarginal_P1[[#Data],[Fecha]],0)))),"N/A")</f>
        <v>6609.9</v>
      </c>
    </row>
    <row r="598" spans="1:6" x14ac:dyDescent="0.25">
      <c r="A598" s="18">
        <v>2021</v>
      </c>
      <c r="B598" s="18">
        <v>12</v>
      </c>
      <c r="C598" s="7">
        <v>25</v>
      </c>
      <c r="D598" s="2">
        <v>21</v>
      </c>
      <c r="E598" s="26">
        <f t="shared" si="9"/>
        <v>44555</v>
      </c>
      <c r="F598" s="22">
        <f>IFERROR((INDEX(CostoMarginal_P1[[#Data],[24]],(MATCH(CostoMarginal_P2[[#This Row],[Fecha]],CostoMarginal_P1[[#Data],[Fecha]],0)))),"N/A")</f>
        <v>6609.9</v>
      </c>
    </row>
    <row r="599" spans="1:6" x14ac:dyDescent="0.25">
      <c r="A599" s="18">
        <v>2021</v>
      </c>
      <c r="B599" s="18">
        <v>12</v>
      </c>
      <c r="C599" s="7">
        <v>25</v>
      </c>
      <c r="D599" s="2">
        <v>22</v>
      </c>
      <c r="E599" s="26">
        <f t="shared" si="9"/>
        <v>44555</v>
      </c>
      <c r="F599" s="22">
        <f>IFERROR((INDEX(CostoMarginal_P1[[#Data],[24]],(MATCH(CostoMarginal_P2[[#This Row],[Fecha]],CostoMarginal_P1[[#Data],[Fecha]],0)))),"N/A")</f>
        <v>6609.9</v>
      </c>
    </row>
    <row r="600" spans="1:6" x14ac:dyDescent="0.25">
      <c r="A600" s="18">
        <v>2021</v>
      </c>
      <c r="B600" s="18">
        <v>12</v>
      </c>
      <c r="C600" s="7">
        <v>25</v>
      </c>
      <c r="D600" s="2">
        <v>23</v>
      </c>
      <c r="E600" s="26">
        <f t="shared" si="9"/>
        <v>44555</v>
      </c>
      <c r="F600" s="22">
        <f>IFERROR((INDEX(CostoMarginal_P1[[#Data],[24]],(MATCH(CostoMarginal_P2[[#This Row],[Fecha]],CostoMarginal_P1[[#Data],[Fecha]],0)))),"N/A")</f>
        <v>6609.9</v>
      </c>
    </row>
    <row r="601" spans="1:6" x14ac:dyDescent="0.25">
      <c r="A601" s="18">
        <v>2021</v>
      </c>
      <c r="B601" s="18">
        <v>12</v>
      </c>
      <c r="C601" s="7">
        <v>25</v>
      </c>
      <c r="D601" s="2">
        <v>24</v>
      </c>
      <c r="E601" s="26">
        <f t="shared" si="9"/>
        <v>44555</v>
      </c>
      <c r="F601" s="22">
        <f>IFERROR((INDEX(CostoMarginal_P1[[#Data],[24]],(MATCH(CostoMarginal_P2[[#This Row],[Fecha]],CostoMarginal_P1[[#Data],[Fecha]],0)))),"N/A")</f>
        <v>6609.9</v>
      </c>
    </row>
    <row r="602" spans="1:6" x14ac:dyDescent="0.25">
      <c r="A602" s="18">
        <v>2021</v>
      </c>
      <c r="B602" s="18">
        <v>12</v>
      </c>
      <c r="C602" s="7">
        <v>26</v>
      </c>
      <c r="D602" s="2">
        <v>1</v>
      </c>
      <c r="E602" s="26">
        <f t="shared" si="9"/>
        <v>44556</v>
      </c>
      <c r="F602" s="22">
        <f>IFERROR((INDEX(CostoMarginal_P1[[#Data],[24]],(MATCH(CostoMarginal_P2[[#This Row],[Fecha]],CostoMarginal_P1[[#Data],[Fecha]],0)))),"N/A")</f>
        <v>7464.75</v>
      </c>
    </row>
    <row r="603" spans="1:6" x14ac:dyDescent="0.25">
      <c r="A603" s="18">
        <v>2021</v>
      </c>
      <c r="B603" s="18">
        <v>12</v>
      </c>
      <c r="C603" s="7">
        <v>26</v>
      </c>
      <c r="D603" s="2">
        <v>2</v>
      </c>
      <c r="E603" s="26">
        <f t="shared" si="9"/>
        <v>44556</v>
      </c>
      <c r="F603" s="22">
        <f>IFERROR((INDEX(CostoMarginal_P1[[#Data],[24]],(MATCH(CostoMarginal_P2[[#This Row],[Fecha]],CostoMarginal_P1[[#Data],[Fecha]],0)))),"N/A")</f>
        <v>7464.75</v>
      </c>
    </row>
    <row r="604" spans="1:6" x14ac:dyDescent="0.25">
      <c r="A604" s="18">
        <v>2021</v>
      </c>
      <c r="B604" s="18">
        <v>12</v>
      </c>
      <c r="C604" s="7">
        <v>26</v>
      </c>
      <c r="D604" s="2">
        <v>3</v>
      </c>
      <c r="E604" s="26">
        <f t="shared" si="9"/>
        <v>44556</v>
      </c>
      <c r="F604" s="22">
        <f>IFERROR((INDEX(CostoMarginal_P1[[#Data],[24]],(MATCH(CostoMarginal_P2[[#This Row],[Fecha]],CostoMarginal_P1[[#Data],[Fecha]],0)))),"N/A")</f>
        <v>7464.75</v>
      </c>
    </row>
    <row r="605" spans="1:6" x14ac:dyDescent="0.25">
      <c r="A605" s="18">
        <v>2021</v>
      </c>
      <c r="B605" s="18">
        <v>12</v>
      </c>
      <c r="C605" s="7">
        <v>26</v>
      </c>
      <c r="D605" s="2">
        <v>4</v>
      </c>
      <c r="E605" s="26">
        <f t="shared" si="9"/>
        <v>44556</v>
      </c>
      <c r="F605" s="22">
        <f>IFERROR((INDEX(CostoMarginal_P1[[#Data],[24]],(MATCH(CostoMarginal_P2[[#This Row],[Fecha]],CostoMarginal_P1[[#Data],[Fecha]],0)))),"N/A")</f>
        <v>7464.75</v>
      </c>
    </row>
    <row r="606" spans="1:6" x14ac:dyDescent="0.25">
      <c r="A606" s="18">
        <v>2021</v>
      </c>
      <c r="B606" s="18">
        <v>12</v>
      </c>
      <c r="C606" s="7">
        <v>26</v>
      </c>
      <c r="D606" s="2">
        <v>5</v>
      </c>
      <c r="E606" s="26">
        <f t="shared" si="9"/>
        <v>44556</v>
      </c>
      <c r="F606" s="22">
        <f>IFERROR((INDEX(CostoMarginal_P1[[#Data],[24]],(MATCH(CostoMarginal_P2[[#This Row],[Fecha]],CostoMarginal_P1[[#Data],[Fecha]],0)))),"N/A")</f>
        <v>7464.75</v>
      </c>
    </row>
    <row r="607" spans="1:6" x14ac:dyDescent="0.25">
      <c r="A607" s="18">
        <v>2021</v>
      </c>
      <c r="B607" s="18">
        <v>12</v>
      </c>
      <c r="C607" s="7">
        <v>26</v>
      </c>
      <c r="D607" s="2">
        <v>6</v>
      </c>
      <c r="E607" s="26">
        <f t="shared" si="9"/>
        <v>44556</v>
      </c>
      <c r="F607" s="22">
        <f>IFERROR((INDEX(CostoMarginal_P1[[#Data],[24]],(MATCH(CostoMarginal_P2[[#This Row],[Fecha]],CostoMarginal_P1[[#Data],[Fecha]],0)))),"N/A")</f>
        <v>7464.75</v>
      </c>
    </row>
    <row r="608" spans="1:6" x14ac:dyDescent="0.25">
      <c r="A608" s="18">
        <v>2021</v>
      </c>
      <c r="B608" s="18">
        <v>12</v>
      </c>
      <c r="C608" s="7">
        <v>26</v>
      </c>
      <c r="D608" s="2">
        <v>7</v>
      </c>
      <c r="E608" s="26">
        <f t="shared" si="9"/>
        <v>44556</v>
      </c>
      <c r="F608" s="22">
        <f>IFERROR((INDEX(CostoMarginal_P1[[#Data],[24]],(MATCH(CostoMarginal_P2[[#This Row],[Fecha]],CostoMarginal_P1[[#Data],[Fecha]],0)))),"N/A")</f>
        <v>7464.75</v>
      </c>
    </row>
    <row r="609" spans="1:6" x14ac:dyDescent="0.25">
      <c r="A609" s="18">
        <v>2021</v>
      </c>
      <c r="B609" s="18">
        <v>12</v>
      </c>
      <c r="C609" s="7">
        <v>26</v>
      </c>
      <c r="D609" s="2">
        <v>8</v>
      </c>
      <c r="E609" s="26">
        <f t="shared" si="9"/>
        <v>44556</v>
      </c>
      <c r="F609" s="22">
        <f>IFERROR((INDEX(CostoMarginal_P1[[#Data],[24]],(MATCH(CostoMarginal_P2[[#This Row],[Fecha]],CostoMarginal_P1[[#Data],[Fecha]],0)))),"N/A")</f>
        <v>7464.75</v>
      </c>
    </row>
    <row r="610" spans="1:6" x14ac:dyDescent="0.25">
      <c r="A610" s="18">
        <v>2021</v>
      </c>
      <c r="B610" s="18">
        <v>12</v>
      </c>
      <c r="C610" s="7">
        <v>26</v>
      </c>
      <c r="D610" s="2">
        <v>9</v>
      </c>
      <c r="E610" s="26">
        <f t="shared" si="9"/>
        <v>44556</v>
      </c>
      <c r="F610" s="22">
        <f>IFERROR((INDEX(CostoMarginal_P1[[#Data],[24]],(MATCH(CostoMarginal_P2[[#This Row],[Fecha]],CostoMarginal_P1[[#Data],[Fecha]],0)))),"N/A")</f>
        <v>7464.75</v>
      </c>
    </row>
    <row r="611" spans="1:6" x14ac:dyDescent="0.25">
      <c r="A611" s="18">
        <v>2021</v>
      </c>
      <c r="B611" s="18">
        <v>12</v>
      </c>
      <c r="C611" s="7">
        <v>26</v>
      </c>
      <c r="D611" s="2">
        <v>10</v>
      </c>
      <c r="E611" s="26">
        <f t="shared" si="9"/>
        <v>44556</v>
      </c>
      <c r="F611" s="22">
        <f>IFERROR((INDEX(CostoMarginal_P1[[#Data],[24]],(MATCH(CostoMarginal_P2[[#This Row],[Fecha]],CostoMarginal_P1[[#Data],[Fecha]],0)))),"N/A")</f>
        <v>7464.75</v>
      </c>
    </row>
    <row r="612" spans="1:6" x14ac:dyDescent="0.25">
      <c r="A612" s="18">
        <v>2021</v>
      </c>
      <c r="B612" s="18">
        <v>12</v>
      </c>
      <c r="C612" s="7">
        <v>26</v>
      </c>
      <c r="D612" s="2">
        <v>11</v>
      </c>
      <c r="E612" s="26">
        <f t="shared" si="9"/>
        <v>44556</v>
      </c>
      <c r="F612" s="22">
        <f>IFERROR((INDEX(CostoMarginal_P1[[#Data],[24]],(MATCH(CostoMarginal_P2[[#This Row],[Fecha]],CostoMarginal_P1[[#Data],[Fecha]],0)))),"N/A")</f>
        <v>7464.75</v>
      </c>
    </row>
    <row r="613" spans="1:6" x14ac:dyDescent="0.25">
      <c r="A613" s="18">
        <v>2021</v>
      </c>
      <c r="B613" s="18">
        <v>12</v>
      </c>
      <c r="C613" s="7">
        <v>26</v>
      </c>
      <c r="D613" s="2">
        <v>12</v>
      </c>
      <c r="E613" s="26">
        <f t="shared" si="9"/>
        <v>44556</v>
      </c>
      <c r="F613" s="22">
        <f>IFERROR((INDEX(CostoMarginal_P1[[#Data],[24]],(MATCH(CostoMarginal_P2[[#This Row],[Fecha]],CostoMarginal_P1[[#Data],[Fecha]],0)))),"N/A")</f>
        <v>7464.75</v>
      </c>
    </row>
    <row r="614" spans="1:6" x14ac:dyDescent="0.25">
      <c r="A614" s="18">
        <v>2021</v>
      </c>
      <c r="B614" s="18">
        <v>12</v>
      </c>
      <c r="C614" s="7">
        <v>26</v>
      </c>
      <c r="D614" s="2">
        <v>13</v>
      </c>
      <c r="E614" s="26">
        <f t="shared" si="9"/>
        <v>44556</v>
      </c>
      <c r="F614" s="22">
        <f>IFERROR((INDEX(CostoMarginal_P1[[#Data],[24]],(MATCH(CostoMarginal_P2[[#This Row],[Fecha]],CostoMarginal_P1[[#Data],[Fecha]],0)))),"N/A")</f>
        <v>7464.75</v>
      </c>
    </row>
    <row r="615" spans="1:6" x14ac:dyDescent="0.25">
      <c r="A615" s="18">
        <v>2021</v>
      </c>
      <c r="B615" s="18">
        <v>12</v>
      </c>
      <c r="C615" s="7">
        <v>26</v>
      </c>
      <c r="D615" s="2">
        <v>14</v>
      </c>
      <c r="E615" s="26">
        <f t="shared" si="9"/>
        <v>44556</v>
      </c>
      <c r="F615" s="22">
        <f>IFERROR((INDEX(CostoMarginal_P1[[#Data],[24]],(MATCH(CostoMarginal_P2[[#This Row],[Fecha]],CostoMarginal_P1[[#Data],[Fecha]],0)))),"N/A")</f>
        <v>7464.75</v>
      </c>
    </row>
    <row r="616" spans="1:6" x14ac:dyDescent="0.25">
      <c r="A616" s="18">
        <v>2021</v>
      </c>
      <c r="B616" s="18">
        <v>12</v>
      </c>
      <c r="C616" s="7">
        <v>26</v>
      </c>
      <c r="D616" s="2">
        <v>15</v>
      </c>
      <c r="E616" s="26">
        <f t="shared" si="9"/>
        <v>44556</v>
      </c>
      <c r="F616" s="22">
        <f>IFERROR((INDEX(CostoMarginal_P1[[#Data],[24]],(MATCH(CostoMarginal_P2[[#This Row],[Fecha]],CostoMarginal_P1[[#Data],[Fecha]],0)))),"N/A")</f>
        <v>7464.75</v>
      </c>
    </row>
    <row r="617" spans="1:6" x14ac:dyDescent="0.25">
      <c r="A617" s="18">
        <v>2021</v>
      </c>
      <c r="B617" s="18">
        <v>12</v>
      </c>
      <c r="C617" s="7">
        <v>26</v>
      </c>
      <c r="D617" s="2">
        <v>16</v>
      </c>
      <c r="E617" s="26">
        <f t="shared" si="9"/>
        <v>44556</v>
      </c>
      <c r="F617" s="22">
        <f>IFERROR((INDEX(CostoMarginal_P1[[#Data],[24]],(MATCH(CostoMarginal_P2[[#This Row],[Fecha]],CostoMarginal_P1[[#Data],[Fecha]],0)))),"N/A")</f>
        <v>7464.75</v>
      </c>
    </row>
    <row r="618" spans="1:6" x14ac:dyDescent="0.25">
      <c r="A618" s="18">
        <v>2021</v>
      </c>
      <c r="B618" s="18">
        <v>12</v>
      </c>
      <c r="C618" s="7">
        <v>26</v>
      </c>
      <c r="D618" s="2">
        <v>17</v>
      </c>
      <c r="E618" s="26">
        <f t="shared" si="9"/>
        <v>44556</v>
      </c>
      <c r="F618" s="22">
        <f>IFERROR((INDEX(CostoMarginal_P1[[#Data],[24]],(MATCH(CostoMarginal_P2[[#This Row],[Fecha]],CostoMarginal_P1[[#Data],[Fecha]],0)))),"N/A")</f>
        <v>7464.75</v>
      </c>
    </row>
    <row r="619" spans="1:6" x14ac:dyDescent="0.25">
      <c r="A619" s="18">
        <v>2021</v>
      </c>
      <c r="B619" s="18">
        <v>12</v>
      </c>
      <c r="C619" s="7">
        <v>26</v>
      </c>
      <c r="D619" s="2">
        <v>18</v>
      </c>
      <c r="E619" s="26">
        <f t="shared" si="9"/>
        <v>44556</v>
      </c>
      <c r="F619" s="22">
        <f>IFERROR((INDEX(CostoMarginal_P1[[#Data],[24]],(MATCH(CostoMarginal_P2[[#This Row],[Fecha]],CostoMarginal_P1[[#Data],[Fecha]],0)))),"N/A")</f>
        <v>7464.75</v>
      </c>
    </row>
    <row r="620" spans="1:6" x14ac:dyDescent="0.25">
      <c r="A620" s="18">
        <v>2021</v>
      </c>
      <c r="B620" s="18">
        <v>12</v>
      </c>
      <c r="C620" s="7">
        <v>26</v>
      </c>
      <c r="D620" s="2">
        <v>19</v>
      </c>
      <c r="E620" s="26">
        <f t="shared" si="9"/>
        <v>44556</v>
      </c>
      <c r="F620" s="22">
        <f>IFERROR((INDEX(CostoMarginal_P1[[#Data],[24]],(MATCH(CostoMarginal_P2[[#This Row],[Fecha]],CostoMarginal_P1[[#Data],[Fecha]],0)))),"N/A")</f>
        <v>7464.75</v>
      </c>
    </row>
    <row r="621" spans="1:6" x14ac:dyDescent="0.25">
      <c r="A621" s="18">
        <v>2021</v>
      </c>
      <c r="B621" s="18">
        <v>12</v>
      </c>
      <c r="C621" s="7">
        <v>26</v>
      </c>
      <c r="D621" s="2">
        <v>20</v>
      </c>
      <c r="E621" s="26">
        <f t="shared" si="9"/>
        <v>44556</v>
      </c>
      <c r="F621" s="22">
        <f>IFERROR((INDEX(CostoMarginal_P1[[#Data],[24]],(MATCH(CostoMarginal_P2[[#This Row],[Fecha]],CostoMarginal_P1[[#Data],[Fecha]],0)))),"N/A")</f>
        <v>7464.75</v>
      </c>
    </row>
    <row r="622" spans="1:6" x14ac:dyDescent="0.25">
      <c r="A622" s="18">
        <v>2021</v>
      </c>
      <c r="B622" s="18">
        <v>12</v>
      </c>
      <c r="C622" s="7">
        <v>26</v>
      </c>
      <c r="D622" s="2">
        <v>21</v>
      </c>
      <c r="E622" s="26">
        <f t="shared" si="9"/>
        <v>44556</v>
      </c>
      <c r="F622" s="22">
        <f>IFERROR((INDEX(CostoMarginal_P1[[#Data],[24]],(MATCH(CostoMarginal_P2[[#This Row],[Fecha]],CostoMarginal_P1[[#Data],[Fecha]],0)))),"N/A")</f>
        <v>7464.75</v>
      </c>
    </row>
    <row r="623" spans="1:6" x14ac:dyDescent="0.25">
      <c r="A623" s="18">
        <v>2021</v>
      </c>
      <c r="B623" s="18">
        <v>12</v>
      </c>
      <c r="C623" s="7">
        <v>26</v>
      </c>
      <c r="D623" s="2">
        <v>22</v>
      </c>
      <c r="E623" s="26">
        <f t="shared" si="9"/>
        <v>44556</v>
      </c>
      <c r="F623" s="22">
        <f>IFERROR((INDEX(CostoMarginal_P1[[#Data],[24]],(MATCH(CostoMarginal_P2[[#This Row],[Fecha]],CostoMarginal_P1[[#Data],[Fecha]],0)))),"N/A")</f>
        <v>7464.75</v>
      </c>
    </row>
    <row r="624" spans="1:6" x14ac:dyDescent="0.25">
      <c r="A624" s="18">
        <v>2021</v>
      </c>
      <c r="B624" s="18">
        <v>12</v>
      </c>
      <c r="C624" s="7">
        <v>26</v>
      </c>
      <c r="D624" s="2">
        <v>23</v>
      </c>
      <c r="E624" s="26">
        <f t="shared" si="9"/>
        <v>44556</v>
      </c>
      <c r="F624" s="22">
        <f>IFERROR((INDEX(CostoMarginal_P1[[#Data],[24]],(MATCH(CostoMarginal_P2[[#This Row],[Fecha]],CostoMarginal_P1[[#Data],[Fecha]],0)))),"N/A")</f>
        <v>7464.75</v>
      </c>
    </row>
    <row r="625" spans="1:6" x14ac:dyDescent="0.25">
      <c r="A625" s="18">
        <v>2021</v>
      </c>
      <c r="B625" s="18">
        <v>12</v>
      </c>
      <c r="C625" s="7">
        <v>26</v>
      </c>
      <c r="D625" s="2">
        <v>24</v>
      </c>
      <c r="E625" s="26">
        <f t="shared" si="9"/>
        <v>44556</v>
      </c>
      <c r="F625" s="22">
        <f>IFERROR((INDEX(CostoMarginal_P1[[#Data],[24]],(MATCH(CostoMarginal_P2[[#This Row],[Fecha]],CostoMarginal_P1[[#Data],[Fecha]],0)))),"N/A")</f>
        <v>7464.75</v>
      </c>
    </row>
    <row r="626" spans="1:6" x14ac:dyDescent="0.25">
      <c r="A626" s="18">
        <v>2021</v>
      </c>
      <c r="B626" s="18">
        <v>12</v>
      </c>
      <c r="C626" s="7">
        <v>27</v>
      </c>
      <c r="D626" s="2">
        <v>1</v>
      </c>
      <c r="E626" s="26">
        <f t="shared" si="9"/>
        <v>44557</v>
      </c>
      <c r="F626" s="22">
        <f>IFERROR((INDEX(CostoMarginal_P1[[#Data],[24]],(MATCH(CostoMarginal_P2[[#This Row],[Fecha]],CostoMarginal_P1[[#Data],[Fecha]],0)))),"N/A")</f>
        <v>7680</v>
      </c>
    </row>
    <row r="627" spans="1:6" x14ac:dyDescent="0.25">
      <c r="A627" s="18">
        <v>2021</v>
      </c>
      <c r="B627" s="18">
        <v>12</v>
      </c>
      <c r="C627" s="7">
        <v>27</v>
      </c>
      <c r="D627" s="2">
        <v>2</v>
      </c>
      <c r="E627" s="26">
        <f t="shared" si="9"/>
        <v>44557</v>
      </c>
      <c r="F627" s="22">
        <f>IFERROR((INDEX(CostoMarginal_P1[[#Data],[24]],(MATCH(CostoMarginal_P2[[#This Row],[Fecha]],CostoMarginal_P1[[#Data],[Fecha]],0)))),"N/A")</f>
        <v>7680</v>
      </c>
    </row>
    <row r="628" spans="1:6" x14ac:dyDescent="0.25">
      <c r="A628" s="18">
        <v>2021</v>
      </c>
      <c r="B628" s="18">
        <v>12</v>
      </c>
      <c r="C628" s="7">
        <v>27</v>
      </c>
      <c r="D628" s="2">
        <v>3</v>
      </c>
      <c r="E628" s="26">
        <f t="shared" si="9"/>
        <v>44557</v>
      </c>
      <c r="F628" s="22">
        <f>IFERROR((INDEX(CostoMarginal_P1[[#Data],[24]],(MATCH(CostoMarginal_P2[[#This Row],[Fecha]],CostoMarginal_P1[[#Data],[Fecha]],0)))),"N/A")</f>
        <v>7680</v>
      </c>
    </row>
    <row r="629" spans="1:6" x14ac:dyDescent="0.25">
      <c r="A629" s="18">
        <v>2021</v>
      </c>
      <c r="B629" s="18">
        <v>12</v>
      </c>
      <c r="C629" s="7">
        <v>27</v>
      </c>
      <c r="D629" s="2">
        <v>4</v>
      </c>
      <c r="E629" s="26">
        <f t="shared" si="9"/>
        <v>44557</v>
      </c>
      <c r="F629" s="22">
        <f>IFERROR((INDEX(CostoMarginal_P1[[#Data],[24]],(MATCH(CostoMarginal_P2[[#This Row],[Fecha]],CostoMarginal_P1[[#Data],[Fecha]],0)))),"N/A")</f>
        <v>7680</v>
      </c>
    </row>
    <row r="630" spans="1:6" x14ac:dyDescent="0.25">
      <c r="A630" s="18">
        <v>2021</v>
      </c>
      <c r="B630" s="18">
        <v>12</v>
      </c>
      <c r="C630" s="7">
        <v>27</v>
      </c>
      <c r="D630" s="2">
        <v>5</v>
      </c>
      <c r="E630" s="26">
        <f t="shared" si="9"/>
        <v>44557</v>
      </c>
      <c r="F630" s="22">
        <f>IFERROR((INDEX(CostoMarginal_P1[[#Data],[24]],(MATCH(CostoMarginal_P2[[#This Row],[Fecha]],CostoMarginal_P1[[#Data],[Fecha]],0)))),"N/A")</f>
        <v>7680</v>
      </c>
    </row>
    <row r="631" spans="1:6" x14ac:dyDescent="0.25">
      <c r="A631" s="18">
        <v>2021</v>
      </c>
      <c r="B631" s="18">
        <v>12</v>
      </c>
      <c r="C631" s="7">
        <v>27</v>
      </c>
      <c r="D631" s="2">
        <v>6</v>
      </c>
      <c r="E631" s="26">
        <f t="shared" si="9"/>
        <v>44557</v>
      </c>
      <c r="F631" s="22">
        <f>IFERROR((INDEX(CostoMarginal_P1[[#Data],[24]],(MATCH(CostoMarginal_P2[[#This Row],[Fecha]],CostoMarginal_P1[[#Data],[Fecha]],0)))),"N/A")</f>
        <v>7680</v>
      </c>
    </row>
    <row r="632" spans="1:6" x14ac:dyDescent="0.25">
      <c r="A632" s="18">
        <v>2021</v>
      </c>
      <c r="B632" s="18">
        <v>12</v>
      </c>
      <c r="C632" s="7">
        <v>27</v>
      </c>
      <c r="D632" s="2">
        <v>7</v>
      </c>
      <c r="E632" s="26">
        <f t="shared" si="9"/>
        <v>44557</v>
      </c>
      <c r="F632" s="22">
        <f>IFERROR((INDEX(CostoMarginal_P1[[#Data],[24]],(MATCH(CostoMarginal_P2[[#This Row],[Fecha]],CostoMarginal_P1[[#Data],[Fecha]],0)))),"N/A")</f>
        <v>7680</v>
      </c>
    </row>
    <row r="633" spans="1:6" x14ac:dyDescent="0.25">
      <c r="A633" s="18">
        <v>2021</v>
      </c>
      <c r="B633" s="18">
        <v>12</v>
      </c>
      <c r="C633" s="7">
        <v>27</v>
      </c>
      <c r="D633" s="2">
        <v>8</v>
      </c>
      <c r="E633" s="26">
        <f t="shared" si="9"/>
        <v>44557</v>
      </c>
      <c r="F633" s="22">
        <f>IFERROR((INDEX(CostoMarginal_P1[[#Data],[24]],(MATCH(CostoMarginal_P2[[#This Row],[Fecha]],CostoMarginal_P1[[#Data],[Fecha]],0)))),"N/A")</f>
        <v>7680</v>
      </c>
    </row>
    <row r="634" spans="1:6" x14ac:dyDescent="0.25">
      <c r="A634" s="18">
        <v>2021</v>
      </c>
      <c r="B634" s="18">
        <v>12</v>
      </c>
      <c r="C634" s="7">
        <v>27</v>
      </c>
      <c r="D634" s="2">
        <v>9</v>
      </c>
      <c r="E634" s="26">
        <f t="shared" si="9"/>
        <v>44557</v>
      </c>
      <c r="F634" s="22">
        <f>IFERROR((INDEX(CostoMarginal_P1[[#Data],[24]],(MATCH(CostoMarginal_P2[[#This Row],[Fecha]],CostoMarginal_P1[[#Data],[Fecha]],0)))),"N/A")</f>
        <v>7680</v>
      </c>
    </row>
    <row r="635" spans="1:6" x14ac:dyDescent="0.25">
      <c r="A635" s="18">
        <v>2021</v>
      </c>
      <c r="B635" s="18">
        <v>12</v>
      </c>
      <c r="C635" s="7">
        <v>27</v>
      </c>
      <c r="D635" s="2">
        <v>10</v>
      </c>
      <c r="E635" s="26">
        <f t="shared" si="9"/>
        <v>44557</v>
      </c>
      <c r="F635" s="22">
        <f>IFERROR((INDEX(CostoMarginal_P1[[#Data],[24]],(MATCH(CostoMarginal_P2[[#This Row],[Fecha]],CostoMarginal_P1[[#Data],[Fecha]],0)))),"N/A")</f>
        <v>7680</v>
      </c>
    </row>
    <row r="636" spans="1:6" x14ac:dyDescent="0.25">
      <c r="A636" s="18">
        <v>2021</v>
      </c>
      <c r="B636" s="18">
        <v>12</v>
      </c>
      <c r="C636" s="7">
        <v>27</v>
      </c>
      <c r="D636" s="2">
        <v>11</v>
      </c>
      <c r="E636" s="26">
        <f t="shared" si="9"/>
        <v>44557</v>
      </c>
      <c r="F636" s="22">
        <f>IFERROR((INDEX(CostoMarginal_P1[[#Data],[24]],(MATCH(CostoMarginal_P2[[#This Row],[Fecha]],CostoMarginal_P1[[#Data],[Fecha]],0)))),"N/A")</f>
        <v>7680</v>
      </c>
    </row>
    <row r="637" spans="1:6" x14ac:dyDescent="0.25">
      <c r="A637" s="18">
        <v>2021</v>
      </c>
      <c r="B637" s="18">
        <v>12</v>
      </c>
      <c r="C637" s="7">
        <v>27</v>
      </c>
      <c r="D637" s="2">
        <v>12</v>
      </c>
      <c r="E637" s="26">
        <f t="shared" si="9"/>
        <v>44557</v>
      </c>
      <c r="F637" s="22">
        <f>IFERROR((INDEX(CostoMarginal_P1[[#Data],[24]],(MATCH(CostoMarginal_P2[[#This Row],[Fecha]],CostoMarginal_P1[[#Data],[Fecha]],0)))),"N/A")</f>
        <v>7680</v>
      </c>
    </row>
    <row r="638" spans="1:6" x14ac:dyDescent="0.25">
      <c r="A638" s="18">
        <v>2021</v>
      </c>
      <c r="B638" s="18">
        <v>12</v>
      </c>
      <c r="C638" s="7">
        <v>27</v>
      </c>
      <c r="D638" s="2">
        <v>13</v>
      </c>
      <c r="E638" s="26">
        <f t="shared" si="9"/>
        <v>44557</v>
      </c>
      <c r="F638" s="22">
        <f>IFERROR((INDEX(CostoMarginal_P1[[#Data],[24]],(MATCH(CostoMarginal_P2[[#This Row],[Fecha]],CostoMarginal_P1[[#Data],[Fecha]],0)))),"N/A")</f>
        <v>7680</v>
      </c>
    </row>
    <row r="639" spans="1:6" x14ac:dyDescent="0.25">
      <c r="A639" s="18">
        <v>2021</v>
      </c>
      <c r="B639" s="18">
        <v>12</v>
      </c>
      <c r="C639" s="7">
        <v>27</v>
      </c>
      <c r="D639" s="2">
        <v>14</v>
      </c>
      <c r="E639" s="26">
        <f t="shared" si="9"/>
        <v>44557</v>
      </c>
      <c r="F639" s="22">
        <f>IFERROR((INDEX(CostoMarginal_P1[[#Data],[24]],(MATCH(CostoMarginal_P2[[#This Row],[Fecha]],CostoMarginal_P1[[#Data],[Fecha]],0)))),"N/A")</f>
        <v>7680</v>
      </c>
    </row>
    <row r="640" spans="1:6" x14ac:dyDescent="0.25">
      <c r="A640" s="18">
        <v>2021</v>
      </c>
      <c r="B640" s="18">
        <v>12</v>
      </c>
      <c r="C640" s="7">
        <v>27</v>
      </c>
      <c r="D640" s="2">
        <v>15</v>
      </c>
      <c r="E640" s="26">
        <f t="shared" si="9"/>
        <v>44557</v>
      </c>
      <c r="F640" s="22">
        <f>IFERROR((INDEX(CostoMarginal_P1[[#Data],[24]],(MATCH(CostoMarginal_P2[[#This Row],[Fecha]],CostoMarginal_P1[[#Data],[Fecha]],0)))),"N/A")</f>
        <v>7680</v>
      </c>
    </row>
    <row r="641" spans="1:6" x14ac:dyDescent="0.25">
      <c r="A641" s="18">
        <v>2021</v>
      </c>
      <c r="B641" s="18">
        <v>12</v>
      </c>
      <c r="C641" s="7">
        <v>27</v>
      </c>
      <c r="D641" s="2">
        <v>16</v>
      </c>
      <c r="E641" s="26">
        <f t="shared" si="9"/>
        <v>44557</v>
      </c>
      <c r="F641" s="22">
        <f>IFERROR((INDEX(CostoMarginal_P1[[#Data],[24]],(MATCH(CostoMarginal_P2[[#This Row],[Fecha]],CostoMarginal_P1[[#Data],[Fecha]],0)))),"N/A")</f>
        <v>7680</v>
      </c>
    </row>
    <row r="642" spans="1:6" x14ac:dyDescent="0.25">
      <c r="A642" s="18">
        <v>2021</v>
      </c>
      <c r="B642" s="18">
        <v>12</v>
      </c>
      <c r="C642" s="7">
        <v>27</v>
      </c>
      <c r="D642" s="2">
        <v>17</v>
      </c>
      <c r="E642" s="26">
        <f t="shared" ref="E642:E705" si="10">DATE(A642,B642,C642)</f>
        <v>44557</v>
      </c>
      <c r="F642" s="22">
        <f>IFERROR((INDEX(CostoMarginal_P1[[#Data],[24]],(MATCH(CostoMarginal_P2[[#This Row],[Fecha]],CostoMarginal_P1[[#Data],[Fecha]],0)))),"N/A")</f>
        <v>7680</v>
      </c>
    </row>
    <row r="643" spans="1:6" x14ac:dyDescent="0.25">
      <c r="A643" s="18">
        <v>2021</v>
      </c>
      <c r="B643" s="18">
        <v>12</v>
      </c>
      <c r="C643" s="7">
        <v>27</v>
      </c>
      <c r="D643" s="2">
        <v>18</v>
      </c>
      <c r="E643" s="26">
        <f t="shared" si="10"/>
        <v>44557</v>
      </c>
      <c r="F643" s="22">
        <f>IFERROR((INDEX(CostoMarginal_P1[[#Data],[24]],(MATCH(CostoMarginal_P2[[#This Row],[Fecha]],CostoMarginal_P1[[#Data],[Fecha]],0)))),"N/A")</f>
        <v>7680</v>
      </c>
    </row>
    <row r="644" spans="1:6" x14ac:dyDescent="0.25">
      <c r="A644" s="18">
        <v>2021</v>
      </c>
      <c r="B644" s="18">
        <v>12</v>
      </c>
      <c r="C644" s="7">
        <v>27</v>
      </c>
      <c r="D644" s="2">
        <v>19</v>
      </c>
      <c r="E644" s="26">
        <f t="shared" si="10"/>
        <v>44557</v>
      </c>
      <c r="F644" s="22">
        <f>IFERROR((INDEX(CostoMarginal_P1[[#Data],[24]],(MATCH(CostoMarginal_P2[[#This Row],[Fecha]],CostoMarginal_P1[[#Data],[Fecha]],0)))),"N/A")</f>
        <v>7680</v>
      </c>
    </row>
    <row r="645" spans="1:6" x14ac:dyDescent="0.25">
      <c r="A645" s="18">
        <v>2021</v>
      </c>
      <c r="B645" s="18">
        <v>12</v>
      </c>
      <c r="C645" s="7">
        <v>27</v>
      </c>
      <c r="D645" s="2">
        <v>20</v>
      </c>
      <c r="E645" s="26">
        <f t="shared" si="10"/>
        <v>44557</v>
      </c>
      <c r="F645" s="22">
        <f>IFERROR((INDEX(CostoMarginal_P1[[#Data],[24]],(MATCH(CostoMarginal_P2[[#This Row],[Fecha]],CostoMarginal_P1[[#Data],[Fecha]],0)))),"N/A")</f>
        <v>7680</v>
      </c>
    </row>
    <row r="646" spans="1:6" x14ac:dyDescent="0.25">
      <c r="A646" s="18">
        <v>2021</v>
      </c>
      <c r="B646" s="18">
        <v>12</v>
      </c>
      <c r="C646" s="7">
        <v>27</v>
      </c>
      <c r="D646" s="2">
        <v>21</v>
      </c>
      <c r="E646" s="26">
        <f t="shared" si="10"/>
        <v>44557</v>
      </c>
      <c r="F646" s="22">
        <f>IFERROR((INDEX(CostoMarginal_P1[[#Data],[24]],(MATCH(CostoMarginal_P2[[#This Row],[Fecha]],CostoMarginal_P1[[#Data],[Fecha]],0)))),"N/A")</f>
        <v>7680</v>
      </c>
    </row>
    <row r="647" spans="1:6" x14ac:dyDescent="0.25">
      <c r="A647" s="18">
        <v>2021</v>
      </c>
      <c r="B647" s="18">
        <v>12</v>
      </c>
      <c r="C647" s="7">
        <v>27</v>
      </c>
      <c r="D647" s="2">
        <v>22</v>
      </c>
      <c r="E647" s="26">
        <f t="shared" si="10"/>
        <v>44557</v>
      </c>
      <c r="F647" s="22">
        <f>IFERROR((INDEX(CostoMarginal_P1[[#Data],[24]],(MATCH(CostoMarginal_P2[[#This Row],[Fecha]],CostoMarginal_P1[[#Data],[Fecha]],0)))),"N/A")</f>
        <v>7680</v>
      </c>
    </row>
    <row r="648" spans="1:6" x14ac:dyDescent="0.25">
      <c r="A648" s="18">
        <v>2021</v>
      </c>
      <c r="B648" s="18">
        <v>12</v>
      </c>
      <c r="C648" s="7">
        <v>27</v>
      </c>
      <c r="D648" s="2">
        <v>23</v>
      </c>
      <c r="E648" s="26">
        <f t="shared" si="10"/>
        <v>44557</v>
      </c>
      <c r="F648" s="22">
        <f>IFERROR((INDEX(CostoMarginal_P1[[#Data],[24]],(MATCH(CostoMarginal_P2[[#This Row],[Fecha]],CostoMarginal_P1[[#Data],[Fecha]],0)))),"N/A")</f>
        <v>7680</v>
      </c>
    </row>
    <row r="649" spans="1:6" x14ac:dyDescent="0.25">
      <c r="A649" s="18">
        <v>2021</v>
      </c>
      <c r="B649" s="18">
        <v>12</v>
      </c>
      <c r="C649" s="7">
        <v>27</v>
      </c>
      <c r="D649" s="2">
        <v>24</v>
      </c>
      <c r="E649" s="26">
        <f t="shared" si="10"/>
        <v>44557</v>
      </c>
      <c r="F649" s="22">
        <f>IFERROR((INDEX(CostoMarginal_P1[[#Data],[24]],(MATCH(CostoMarginal_P2[[#This Row],[Fecha]],CostoMarginal_P1[[#Data],[Fecha]],0)))),"N/A")</f>
        <v>7680</v>
      </c>
    </row>
    <row r="650" spans="1:6" x14ac:dyDescent="0.25">
      <c r="A650" s="18">
        <v>2021</v>
      </c>
      <c r="B650" s="18">
        <v>12</v>
      </c>
      <c r="C650" s="7">
        <v>28</v>
      </c>
      <c r="D650" s="2">
        <v>1</v>
      </c>
      <c r="E650" s="26">
        <f t="shared" si="10"/>
        <v>44558</v>
      </c>
      <c r="F650" s="22">
        <f>IFERROR((INDEX(CostoMarginal_P1[[#Data],[24]],(MATCH(CostoMarginal_P2[[#This Row],[Fecha]],CostoMarginal_P1[[#Data],[Fecha]],0)))),"N/A")</f>
        <v>8573.26</v>
      </c>
    </row>
    <row r="651" spans="1:6" x14ac:dyDescent="0.25">
      <c r="A651" s="18">
        <v>2021</v>
      </c>
      <c r="B651" s="18">
        <v>12</v>
      </c>
      <c r="C651" s="7">
        <v>28</v>
      </c>
      <c r="D651" s="2">
        <v>2</v>
      </c>
      <c r="E651" s="26">
        <f t="shared" si="10"/>
        <v>44558</v>
      </c>
      <c r="F651" s="22">
        <f>IFERROR((INDEX(CostoMarginal_P1[[#Data],[24]],(MATCH(CostoMarginal_P2[[#This Row],[Fecha]],CostoMarginal_P1[[#Data],[Fecha]],0)))),"N/A")</f>
        <v>8573.26</v>
      </c>
    </row>
    <row r="652" spans="1:6" x14ac:dyDescent="0.25">
      <c r="A652" s="18">
        <v>2021</v>
      </c>
      <c r="B652" s="18">
        <v>12</v>
      </c>
      <c r="C652" s="7">
        <v>28</v>
      </c>
      <c r="D652" s="2">
        <v>3</v>
      </c>
      <c r="E652" s="26">
        <f t="shared" si="10"/>
        <v>44558</v>
      </c>
      <c r="F652" s="22">
        <f>IFERROR((INDEX(CostoMarginal_P1[[#Data],[24]],(MATCH(CostoMarginal_P2[[#This Row],[Fecha]],CostoMarginal_P1[[#Data],[Fecha]],0)))),"N/A")</f>
        <v>8573.26</v>
      </c>
    </row>
    <row r="653" spans="1:6" x14ac:dyDescent="0.25">
      <c r="A653" s="18">
        <v>2021</v>
      </c>
      <c r="B653" s="18">
        <v>12</v>
      </c>
      <c r="C653" s="7">
        <v>28</v>
      </c>
      <c r="D653" s="2">
        <v>4</v>
      </c>
      <c r="E653" s="26">
        <f t="shared" si="10"/>
        <v>44558</v>
      </c>
      <c r="F653" s="22">
        <f>IFERROR((INDEX(CostoMarginal_P1[[#Data],[24]],(MATCH(CostoMarginal_P2[[#This Row],[Fecha]],CostoMarginal_P1[[#Data],[Fecha]],0)))),"N/A")</f>
        <v>8573.26</v>
      </c>
    </row>
    <row r="654" spans="1:6" x14ac:dyDescent="0.25">
      <c r="A654" s="18">
        <v>2021</v>
      </c>
      <c r="B654" s="18">
        <v>12</v>
      </c>
      <c r="C654" s="7">
        <v>28</v>
      </c>
      <c r="D654" s="2">
        <v>5</v>
      </c>
      <c r="E654" s="26">
        <f t="shared" si="10"/>
        <v>44558</v>
      </c>
      <c r="F654" s="22">
        <f>IFERROR((INDEX(CostoMarginal_P1[[#Data],[24]],(MATCH(CostoMarginal_P2[[#This Row],[Fecha]],CostoMarginal_P1[[#Data],[Fecha]],0)))),"N/A")</f>
        <v>8573.26</v>
      </c>
    </row>
    <row r="655" spans="1:6" x14ac:dyDescent="0.25">
      <c r="A655" s="18">
        <v>2021</v>
      </c>
      <c r="B655" s="18">
        <v>12</v>
      </c>
      <c r="C655" s="7">
        <v>28</v>
      </c>
      <c r="D655" s="2">
        <v>6</v>
      </c>
      <c r="E655" s="26">
        <f t="shared" si="10"/>
        <v>44558</v>
      </c>
      <c r="F655" s="22">
        <f>IFERROR((INDEX(CostoMarginal_P1[[#Data],[24]],(MATCH(CostoMarginal_P2[[#This Row],[Fecha]],CostoMarginal_P1[[#Data],[Fecha]],0)))),"N/A")</f>
        <v>8573.26</v>
      </c>
    </row>
    <row r="656" spans="1:6" x14ac:dyDescent="0.25">
      <c r="A656" s="18">
        <v>2021</v>
      </c>
      <c r="B656" s="18">
        <v>12</v>
      </c>
      <c r="C656" s="7">
        <v>28</v>
      </c>
      <c r="D656" s="2">
        <v>7</v>
      </c>
      <c r="E656" s="26">
        <f t="shared" si="10"/>
        <v>44558</v>
      </c>
      <c r="F656" s="22">
        <f>IFERROR((INDEX(CostoMarginal_P1[[#Data],[24]],(MATCH(CostoMarginal_P2[[#This Row],[Fecha]],CostoMarginal_P1[[#Data],[Fecha]],0)))),"N/A")</f>
        <v>8573.26</v>
      </c>
    </row>
    <row r="657" spans="1:6" x14ac:dyDescent="0.25">
      <c r="A657" s="18">
        <v>2021</v>
      </c>
      <c r="B657" s="18">
        <v>12</v>
      </c>
      <c r="C657" s="7">
        <v>28</v>
      </c>
      <c r="D657" s="2">
        <v>8</v>
      </c>
      <c r="E657" s="26">
        <f t="shared" si="10"/>
        <v>44558</v>
      </c>
      <c r="F657" s="22">
        <f>IFERROR((INDEX(CostoMarginal_P1[[#Data],[24]],(MATCH(CostoMarginal_P2[[#This Row],[Fecha]],CostoMarginal_P1[[#Data],[Fecha]],0)))),"N/A")</f>
        <v>8573.26</v>
      </c>
    </row>
    <row r="658" spans="1:6" x14ac:dyDescent="0.25">
      <c r="A658" s="18">
        <v>2021</v>
      </c>
      <c r="B658" s="18">
        <v>12</v>
      </c>
      <c r="C658" s="7">
        <v>28</v>
      </c>
      <c r="D658" s="2">
        <v>9</v>
      </c>
      <c r="E658" s="26">
        <f t="shared" si="10"/>
        <v>44558</v>
      </c>
      <c r="F658" s="22">
        <f>IFERROR((INDEX(CostoMarginal_P1[[#Data],[24]],(MATCH(CostoMarginal_P2[[#This Row],[Fecha]],CostoMarginal_P1[[#Data],[Fecha]],0)))),"N/A")</f>
        <v>8573.26</v>
      </c>
    </row>
    <row r="659" spans="1:6" x14ac:dyDescent="0.25">
      <c r="A659" s="18">
        <v>2021</v>
      </c>
      <c r="B659" s="18">
        <v>12</v>
      </c>
      <c r="C659" s="7">
        <v>28</v>
      </c>
      <c r="D659" s="2">
        <v>10</v>
      </c>
      <c r="E659" s="26">
        <f t="shared" si="10"/>
        <v>44558</v>
      </c>
      <c r="F659" s="22">
        <f>IFERROR((INDEX(CostoMarginal_P1[[#Data],[24]],(MATCH(CostoMarginal_P2[[#This Row],[Fecha]],CostoMarginal_P1[[#Data],[Fecha]],0)))),"N/A")</f>
        <v>8573.26</v>
      </c>
    </row>
    <row r="660" spans="1:6" x14ac:dyDescent="0.25">
      <c r="A660" s="18">
        <v>2021</v>
      </c>
      <c r="B660" s="18">
        <v>12</v>
      </c>
      <c r="C660" s="7">
        <v>28</v>
      </c>
      <c r="D660" s="2">
        <v>11</v>
      </c>
      <c r="E660" s="26">
        <f t="shared" si="10"/>
        <v>44558</v>
      </c>
      <c r="F660" s="22">
        <f>IFERROR((INDEX(CostoMarginal_P1[[#Data],[24]],(MATCH(CostoMarginal_P2[[#This Row],[Fecha]],CostoMarginal_P1[[#Data],[Fecha]],0)))),"N/A")</f>
        <v>8573.26</v>
      </c>
    </row>
    <row r="661" spans="1:6" x14ac:dyDescent="0.25">
      <c r="A661" s="18">
        <v>2021</v>
      </c>
      <c r="B661" s="18">
        <v>12</v>
      </c>
      <c r="C661" s="7">
        <v>28</v>
      </c>
      <c r="D661" s="2">
        <v>12</v>
      </c>
      <c r="E661" s="26">
        <f t="shared" si="10"/>
        <v>44558</v>
      </c>
      <c r="F661" s="22">
        <f>IFERROR((INDEX(CostoMarginal_P1[[#Data],[24]],(MATCH(CostoMarginal_P2[[#This Row],[Fecha]],CostoMarginal_P1[[#Data],[Fecha]],0)))),"N/A")</f>
        <v>8573.26</v>
      </c>
    </row>
    <row r="662" spans="1:6" x14ac:dyDescent="0.25">
      <c r="A662" s="18">
        <v>2021</v>
      </c>
      <c r="B662" s="18">
        <v>12</v>
      </c>
      <c r="C662" s="7">
        <v>28</v>
      </c>
      <c r="D662" s="2">
        <v>13</v>
      </c>
      <c r="E662" s="26">
        <f t="shared" si="10"/>
        <v>44558</v>
      </c>
      <c r="F662" s="22">
        <f>IFERROR((INDEX(CostoMarginal_P1[[#Data],[24]],(MATCH(CostoMarginal_P2[[#This Row],[Fecha]],CostoMarginal_P1[[#Data],[Fecha]],0)))),"N/A")</f>
        <v>8573.26</v>
      </c>
    </row>
    <row r="663" spans="1:6" x14ac:dyDescent="0.25">
      <c r="A663" s="18">
        <v>2021</v>
      </c>
      <c r="B663" s="18">
        <v>12</v>
      </c>
      <c r="C663" s="7">
        <v>28</v>
      </c>
      <c r="D663" s="2">
        <v>14</v>
      </c>
      <c r="E663" s="26">
        <f t="shared" si="10"/>
        <v>44558</v>
      </c>
      <c r="F663" s="22">
        <f>IFERROR((INDEX(CostoMarginal_P1[[#Data],[24]],(MATCH(CostoMarginal_P2[[#This Row],[Fecha]],CostoMarginal_P1[[#Data],[Fecha]],0)))),"N/A")</f>
        <v>8573.26</v>
      </c>
    </row>
    <row r="664" spans="1:6" x14ac:dyDescent="0.25">
      <c r="A664" s="18">
        <v>2021</v>
      </c>
      <c r="B664" s="18">
        <v>12</v>
      </c>
      <c r="C664" s="7">
        <v>28</v>
      </c>
      <c r="D664" s="2">
        <v>15</v>
      </c>
      <c r="E664" s="26">
        <f t="shared" si="10"/>
        <v>44558</v>
      </c>
      <c r="F664" s="22">
        <f>IFERROR((INDEX(CostoMarginal_P1[[#Data],[24]],(MATCH(CostoMarginal_P2[[#This Row],[Fecha]],CostoMarginal_P1[[#Data],[Fecha]],0)))),"N/A")</f>
        <v>8573.26</v>
      </c>
    </row>
    <row r="665" spans="1:6" x14ac:dyDescent="0.25">
      <c r="A665" s="18">
        <v>2021</v>
      </c>
      <c r="B665" s="18">
        <v>12</v>
      </c>
      <c r="C665" s="7">
        <v>28</v>
      </c>
      <c r="D665" s="2">
        <v>16</v>
      </c>
      <c r="E665" s="26">
        <f t="shared" si="10"/>
        <v>44558</v>
      </c>
      <c r="F665" s="22">
        <f>IFERROR((INDEX(CostoMarginal_P1[[#Data],[24]],(MATCH(CostoMarginal_P2[[#This Row],[Fecha]],CostoMarginal_P1[[#Data],[Fecha]],0)))),"N/A")</f>
        <v>8573.26</v>
      </c>
    </row>
    <row r="666" spans="1:6" x14ac:dyDescent="0.25">
      <c r="A666" s="18">
        <v>2021</v>
      </c>
      <c r="B666" s="18">
        <v>12</v>
      </c>
      <c r="C666" s="7">
        <v>28</v>
      </c>
      <c r="D666" s="2">
        <v>17</v>
      </c>
      <c r="E666" s="26">
        <f t="shared" si="10"/>
        <v>44558</v>
      </c>
      <c r="F666" s="22">
        <f>IFERROR((INDEX(CostoMarginal_P1[[#Data],[24]],(MATCH(CostoMarginal_P2[[#This Row],[Fecha]],CostoMarginal_P1[[#Data],[Fecha]],0)))),"N/A")</f>
        <v>8573.26</v>
      </c>
    </row>
    <row r="667" spans="1:6" x14ac:dyDescent="0.25">
      <c r="A667" s="18">
        <v>2021</v>
      </c>
      <c r="B667" s="18">
        <v>12</v>
      </c>
      <c r="C667" s="7">
        <v>28</v>
      </c>
      <c r="D667" s="2">
        <v>18</v>
      </c>
      <c r="E667" s="26">
        <f t="shared" si="10"/>
        <v>44558</v>
      </c>
      <c r="F667" s="22">
        <f>IFERROR((INDEX(CostoMarginal_P1[[#Data],[24]],(MATCH(CostoMarginal_P2[[#This Row],[Fecha]],CostoMarginal_P1[[#Data],[Fecha]],0)))),"N/A")</f>
        <v>8573.26</v>
      </c>
    </row>
    <row r="668" spans="1:6" x14ac:dyDescent="0.25">
      <c r="A668" s="18">
        <v>2021</v>
      </c>
      <c r="B668" s="18">
        <v>12</v>
      </c>
      <c r="C668" s="7">
        <v>28</v>
      </c>
      <c r="D668" s="2">
        <v>19</v>
      </c>
      <c r="E668" s="26">
        <f t="shared" si="10"/>
        <v>44558</v>
      </c>
      <c r="F668" s="22">
        <f>IFERROR((INDEX(CostoMarginal_P1[[#Data],[24]],(MATCH(CostoMarginal_P2[[#This Row],[Fecha]],CostoMarginal_P1[[#Data],[Fecha]],0)))),"N/A")</f>
        <v>8573.26</v>
      </c>
    </row>
    <row r="669" spans="1:6" x14ac:dyDescent="0.25">
      <c r="A669" s="18">
        <v>2021</v>
      </c>
      <c r="B669" s="18">
        <v>12</v>
      </c>
      <c r="C669" s="7">
        <v>28</v>
      </c>
      <c r="D669" s="2">
        <v>20</v>
      </c>
      <c r="E669" s="26">
        <f t="shared" si="10"/>
        <v>44558</v>
      </c>
      <c r="F669" s="22">
        <f>IFERROR((INDEX(CostoMarginal_P1[[#Data],[24]],(MATCH(CostoMarginal_P2[[#This Row],[Fecha]],CostoMarginal_P1[[#Data],[Fecha]],0)))),"N/A")</f>
        <v>8573.26</v>
      </c>
    </row>
    <row r="670" spans="1:6" x14ac:dyDescent="0.25">
      <c r="A670" s="18">
        <v>2021</v>
      </c>
      <c r="B670" s="18">
        <v>12</v>
      </c>
      <c r="C670" s="7">
        <v>28</v>
      </c>
      <c r="D670" s="2">
        <v>21</v>
      </c>
      <c r="E670" s="26">
        <f t="shared" si="10"/>
        <v>44558</v>
      </c>
      <c r="F670" s="22">
        <f>IFERROR((INDEX(CostoMarginal_P1[[#Data],[24]],(MATCH(CostoMarginal_P2[[#This Row],[Fecha]],CostoMarginal_P1[[#Data],[Fecha]],0)))),"N/A")</f>
        <v>8573.26</v>
      </c>
    </row>
    <row r="671" spans="1:6" x14ac:dyDescent="0.25">
      <c r="A671" s="18">
        <v>2021</v>
      </c>
      <c r="B671" s="18">
        <v>12</v>
      </c>
      <c r="C671" s="7">
        <v>28</v>
      </c>
      <c r="D671" s="2">
        <v>22</v>
      </c>
      <c r="E671" s="26">
        <f t="shared" si="10"/>
        <v>44558</v>
      </c>
      <c r="F671" s="22">
        <f>IFERROR((INDEX(CostoMarginal_P1[[#Data],[24]],(MATCH(CostoMarginal_P2[[#This Row],[Fecha]],CostoMarginal_P1[[#Data],[Fecha]],0)))),"N/A")</f>
        <v>8573.26</v>
      </c>
    </row>
    <row r="672" spans="1:6" x14ac:dyDescent="0.25">
      <c r="A672" s="18">
        <v>2021</v>
      </c>
      <c r="B672" s="18">
        <v>12</v>
      </c>
      <c r="C672" s="7">
        <v>28</v>
      </c>
      <c r="D672" s="2">
        <v>23</v>
      </c>
      <c r="E672" s="26">
        <f t="shared" si="10"/>
        <v>44558</v>
      </c>
      <c r="F672" s="22">
        <f>IFERROR((INDEX(CostoMarginal_P1[[#Data],[24]],(MATCH(CostoMarginal_P2[[#This Row],[Fecha]],CostoMarginal_P1[[#Data],[Fecha]],0)))),"N/A")</f>
        <v>8573.26</v>
      </c>
    </row>
    <row r="673" spans="1:6" x14ac:dyDescent="0.25">
      <c r="A673" s="18">
        <v>2021</v>
      </c>
      <c r="B673" s="18">
        <v>12</v>
      </c>
      <c r="C673" s="7">
        <v>28</v>
      </c>
      <c r="D673" s="2">
        <v>24</v>
      </c>
      <c r="E673" s="26">
        <f t="shared" si="10"/>
        <v>44558</v>
      </c>
      <c r="F673" s="22">
        <f>IFERROR((INDEX(CostoMarginal_P1[[#Data],[24]],(MATCH(CostoMarginal_P2[[#This Row],[Fecha]],CostoMarginal_P1[[#Data],[Fecha]],0)))),"N/A")</f>
        <v>8573.26</v>
      </c>
    </row>
    <row r="674" spans="1:6" x14ac:dyDescent="0.25">
      <c r="A674" s="18">
        <v>2021</v>
      </c>
      <c r="B674" s="18">
        <v>12</v>
      </c>
      <c r="C674" s="7">
        <v>29</v>
      </c>
      <c r="D674" s="2">
        <v>1</v>
      </c>
      <c r="E674" s="26">
        <f t="shared" si="10"/>
        <v>44559</v>
      </c>
      <c r="F674" s="22">
        <f>IFERROR((INDEX(CostoMarginal_P1[[#Data],[24]],(MATCH(CostoMarginal_P2[[#This Row],[Fecha]],CostoMarginal_P1[[#Data],[Fecha]],0)))),"N/A")</f>
        <v>6786.71</v>
      </c>
    </row>
    <row r="675" spans="1:6" x14ac:dyDescent="0.25">
      <c r="A675" s="18">
        <v>2021</v>
      </c>
      <c r="B675" s="18">
        <v>12</v>
      </c>
      <c r="C675" s="7">
        <v>29</v>
      </c>
      <c r="D675" s="2">
        <v>2</v>
      </c>
      <c r="E675" s="26">
        <f t="shared" si="10"/>
        <v>44559</v>
      </c>
      <c r="F675" s="22">
        <f>IFERROR((INDEX(CostoMarginal_P1[[#Data],[24]],(MATCH(CostoMarginal_P2[[#This Row],[Fecha]],CostoMarginal_P1[[#Data],[Fecha]],0)))),"N/A")</f>
        <v>6786.71</v>
      </c>
    </row>
    <row r="676" spans="1:6" x14ac:dyDescent="0.25">
      <c r="A676" s="18">
        <v>2021</v>
      </c>
      <c r="B676" s="18">
        <v>12</v>
      </c>
      <c r="C676" s="7">
        <v>29</v>
      </c>
      <c r="D676" s="2">
        <v>3</v>
      </c>
      <c r="E676" s="26">
        <f t="shared" si="10"/>
        <v>44559</v>
      </c>
      <c r="F676" s="22">
        <f>IFERROR((INDEX(CostoMarginal_P1[[#Data],[24]],(MATCH(CostoMarginal_P2[[#This Row],[Fecha]],CostoMarginal_P1[[#Data],[Fecha]],0)))),"N/A")</f>
        <v>6786.71</v>
      </c>
    </row>
    <row r="677" spans="1:6" x14ac:dyDescent="0.25">
      <c r="A677" s="18">
        <v>2021</v>
      </c>
      <c r="B677" s="18">
        <v>12</v>
      </c>
      <c r="C677" s="7">
        <v>29</v>
      </c>
      <c r="D677" s="2">
        <v>4</v>
      </c>
      <c r="E677" s="26">
        <f t="shared" si="10"/>
        <v>44559</v>
      </c>
      <c r="F677" s="22">
        <f>IFERROR((INDEX(CostoMarginal_P1[[#Data],[24]],(MATCH(CostoMarginal_P2[[#This Row],[Fecha]],CostoMarginal_P1[[#Data],[Fecha]],0)))),"N/A")</f>
        <v>6786.71</v>
      </c>
    </row>
    <row r="678" spans="1:6" x14ac:dyDescent="0.25">
      <c r="A678" s="18">
        <v>2021</v>
      </c>
      <c r="B678" s="18">
        <v>12</v>
      </c>
      <c r="C678" s="7">
        <v>29</v>
      </c>
      <c r="D678" s="2">
        <v>5</v>
      </c>
      <c r="E678" s="26">
        <f t="shared" si="10"/>
        <v>44559</v>
      </c>
      <c r="F678" s="22">
        <f>IFERROR((INDEX(CostoMarginal_P1[[#Data],[24]],(MATCH(CostoMarginal_P2[[#This Row],[Fecha]],CostoMarginal_P1[[#Data],[Fecha]],0)))),"N/A")</f>
        <v>6786.71</v>
      </c>
    </row>
    <row r="679" spans="1:6" x14ac:dyDescent="0.25">
      <c r="A679" s="18">
        <v>2021</v>
      </c>
      <c r="B679" s="18">
        <v>12</v>
      </c>
      <c r="C679" s="7">
        <v>29</v>
      </c>
      <c r="D679" s="2">
        <v>6</v>
      </c>
      <c r="E679" s="26">
        <f t="shared" si="10"/>
        <v>44559</v>
      </c>
      <c r="F679" s="22">
        <f>IFERROR((INDEX(CostoMarginal_P1[[#Data],[24]],(MATCH(CostoMarginal_P2[[#This Row],[Fecha]],CostoMarginal_P1[[#Data],[Fecha]],0)))),"N/A")</f>
        <v>6786.71</v>
      </c>
    </row>
    <row r="680" spans="1:6" x14ac:dyDescent="0.25">
      <c r="A680" s="18">
        <v>2021</v>
      </c>
      <c r="B680" s="18">
        <v>12</v>
      </c>
      <c r="C680" s="7">
        <v>29</v>
      </c>
      <c r="D680" s="2">
        <v>7</v>
      </c>
      <c r="E680" s="26">
        <f t="shared" si="10"/>
        <v>44559</v>
      </c>
      <c r="F680" s="22">
        <f>IFERROR((INDEX(CostoMarginal_P1[[#Data],[24]],(MATCH(CostoMarginal_P2[[#This Row],[Fecha]],CostoMarginal_P1[[#Data],[Fecha]],0)))),"N/A")</f>
        <v>6786.71</v>
      </c>
    </row>
    <row r="681" spans="1:6" x14ac:dyDescent="0.25">
      <c r="A681" s="18">
        <v>2021</v>
      </c>
      <c r="B681" s="18">
        <v>12</v>
      </c>
      <c r="C681" s="7">
        <v>29</v>
      </c>
      <c r="D681" s="2">
        <v>8</v>
      </c>
      <c r="E681" s="26">
        <f t="shared" si="10"/>
        <v>44559</v>
      </c>
      <c r="F681" s="22">
        <f>IFERROR((INDEX(CostoMarginal_P1[[#Data],[24]],(MATCH(CostoMarginal_P2[[#This Row],[Fecha]],CostoMarginal_P1[[#Data],[Fecha]],0)))),"N/A")</f>
        <v>6786.71</v>
      </c>
    </row>
    <row r="682" spans="1:6" x14ac:dyDescent="0.25">
      <c r="A682" s="18">
        <v>2021</v>
      </c>
      <c r="B682" s="18">
        <v>12</v>
      </c>
      <c r="C682" s="7">
        <v>29</v>
      </c>
      <c r="D682" s="2">
        <v>9</v>
      </c>
      <c r="E682" s="26">
        <f t="shared" si="10"/>
        <v>44559</v>
      </c>
      <c r="F682" s="22">
        <f>IFERROR((INDEX(CostoMarginal_P1[[#Data],[24]],(MATCH(CostoMarginal_P2[[#This Row],[Fecha]],CostoMarginal_P1[[#Data],[Fecha]],0)))),"N/A")</f>
        <v>6786.71</v>
      </c>
    </row>
    <row r="683" spans="1:6" x14ac:dyDescent="0.25">
      <c r="A683" s="18">
        <v>2021</v>
      </c>
      <c r="B683" s="18">
        <v>12</v>
      </c>
      <c r="C683" s="7">
        <v>29</v>
      </c>
      <c r="D683" s="2">
        <v>10</v>
      </c>
      <c r="E683" s="26">
        <f t="shared" si="10"/>
        <v>44559</v>
      </c>
      <c r="F683" s="22">
        <f>IFERROR((INDEX(CostoMarginal_P1[[#Data],[24]],(MATCH(CostoMarginal_P2[[#This Row],[Fecha]],CostoMarginal_P1[[#Data],[Fecha]],0)))),"N/A")</f>
        <v>6786.71</v>
      </c>
    </row>
    <row r="684" spans="1:6" x14ac:dyDescent="0.25">
      <c r="A684" s="18">
        <v>2021</v>
      </c>
      <c r="B684" s="18">
        <v>12</v>
      </c>
      <c r="C684" s="7">
        <v>29</v>
      </c>
      <c r="D684" s="2">
        <v>11</v>
      </c>
      <c r="E684" s="26">
        <f t="shared" si="10"/>
        <v>44559</v>
      </c>
      <c r="F684" s="22">
        <f>IFERROR((INDEX(CostoMarginal_P1[[#Data],[24]],(MATCH(CostoMarginal_P2[[#This Row],[Fecha]],CostoMarginal_P1[[#Data],[Fecha]],0)))),"N/A")</f>
        <v>6786.71</v>
      </c>
    </row>
    <row r="685" spans="1:6" x14ac:dyDescent="0.25">
      <c r="A685" s="18">
        <v>2021</v>
      </c>
      <c r="B685" s="18">
        <v>12</v>
      </c>
      <c r="C685" s="7">
        <v>29</v>
      </c>
      <c r="D685" s="2">
        <v>12</v>
      </c>
      <c r="E685" s="26">
        <f t="shared" si="10"/>
        <v>44559</v>
      </c>
      <c r="F685" s="22">
        <f>IFERROR((INDEX(CostoMarginal_P1[[#Data],[24]],(MATCH(CostoMarginal_P2[[#This Row],[Fecha]],CostoMarginal_P1[[#Data],[Fecha]],0)))),"N/A")</f>
        <v>6786.71</v>
      </c>
    </row>
    <row r="686" spans="1:6" x14ac:dyDescent="0.25">
      <c r="A686" s="18">
        <v>2021</v>
      </c>
      <c r="B686" s="18">
        <v>12</v>
      </c>
      <c r="C686" s="7">
        <v>29</v>
      </c>
      <c r="D686" s="2">
        <v>13</v>
      </c>
      <c r="E686" s="26">
        <f t="shared" si="10"/>
        <v>44559</v>
      </c>
      <c r="F686" s="22">
        <f>IFERROR((INDEX(CostoMarginal_P1[[#Data],[24]],(MATCH(CostoMarginal_P2[[#This Row],[Fecha]],CostoMarginal_P1[[#Data],[Fecha]],0)))),"N/A")</f>
        <v>6786.71</v>
      </c>
    </row>
    <row r="687" spans="1:6" x14ac:dyDescent="0.25">
      <c r="A687" s="18">
        <v>2021</v>
      </c>
      <c r="B687" s="18">
        <v>12</v>
      </c>
      <c r="C687" s="7">
        <v>29</v>
      </c>
      <c r="D687" s="2">
        <v>14</v>
      </c>
      <c r="E687" s="26">
        <f t="shared" si="10"/>
        <v>44559</v>
      </c>
      <c r="F687" s="22">
        <f>IFERROR((INDEX(CostoMarginal_P1[[#Data],[24]],(MATCH(CostoMarginal_P2[[#This Row],[Fecha]],CostoMarginal_P1[[#Data],[Fecha]],0)))),"N/A")</f>
        <v>6786.71</v>
      </c>
    </row>
    <row r="688" spans="1:6" x14ac:dyDescent="0.25">
      <c r="A688" s="18">
        <v>2021</v>
      </c>
      <c r="B688" s="18">
        <v>12</v>
      </c>
      <c r="C688" s="7">
        <v>29</v>
      </c>
      <c r="D688" s="2">
        <v>15</v>
      </c>
      <c r="E688" s="26">
        <f t="shared" si="10"/>
        <v>44559</v>
      </c>
      <c r="F688" s="22">
        <f>IFERROR((INDEX(CostoMarginal_P1[[#Data],[24]],(MATCH(CostoMarginal_P2[[#This Row],[Fecha]],CostoMarginal_P1[[#Data],[Fecha]],0)))),"N/A")</f>
        <v>6786.71</v>
      </c>
    </row>
    <row r="689" spans="1:6" x14ac:dyDescent="0.25">
      <c r="A689" s="18">
        <v>2021</v>
      </c>
      <c r="B689" s="18">
        <v>12</v>
      </c>
      <c r="C689" s="7">
        <v>29</v>
      </c>
      <c r="D689" s="2">
        <v>16</v>
      </c>
      <c r="E689" s="26">
        <f t="shared" si="10"/>
        <v>44559</v>
      </c>
      <c r="F689" s="22">
        <f>IFERROR((INDEX(CostoMarginal_P1[[#Data],[24]],(MATCH(CostoMarginal_P2[[#This Row],[Fecha]],CostoMarginal_P1[[#Data],[Fecha]],0)))),"N/A")</f>
        <v>6786.71</v>
      </c>
    </row>
    <row r="690" spans="1:6" x14ac:dyDescent="0.25">
      <c r="A690" s="18">
        <v>2021</v>
      </c>
      <c r="B690" s="18">
        <v>12</v>
      </c>
      <c r="C690" s="7">
        <v>29</v>
      </c>
      <c r="D690" s="2">
        <v>17</v>
      </c>
      <c r="E690" s="26">
        <f t="shared" si="10"/>
        <v>44559</v>
      </c>
      <c r="F690" s="22">
        <f>IFERROR((INDEX(CostoMarginal_P1[[#Data],[24]],(MATCH(CostoMarginal_P2[[#This Row],[Fecha]],CostoMarginal_P1[[#Data],[Fecha]],0)))),"N/A")</f>
        <v>6786.71</v>
      </c>
    </row>
    <row r="691" spans="1:6" x14ac:dyDescent="0.25">
      <c r="A691" s="18">
        <v>2021</v>
      </c>
      <c r="B691" s="18">
        <v>12</v>
      </c>
      <c r="C691" s="7">
        <v>29</v>
      </c>
      <c r="D691" s="2">
        <v>18</v>
      </c>
      <c r="E691" s="26">
        <f t="shared" si="10"/>
        <v>44559</v>
      </c>
      <c r="F691" s="22">
        <f>IFERROR((INDEX(CostoMarginal_P1[[#Data],[24]],(MATCH(CostoMarginal_P2[[#This Row],[Fecha]],CostoMarginal_P1[[#Data],[Fecha]],0)))),"N/A")</f>
        <v>6786.71</v>
      </c>
    </row>
    <row r="692" spans="1:6" x14ac:dyDescent="0.25">
      <c r="A692" s="18">
        <v>2021</v>
      </c>
      <c r="B692" s="18">
        <v>12</v>
      </c>
      <c r="C692" s="7">
        <v>29</v>
      </c>
      <c r="D692" s="2">
        <v>19</v>
      </c>
      <c r="E692" s="26">
        <f t="shared" si="10"/>
        <v>44559</v>
      </c>
      <c r="F692" s="22">
        <f>IFERROR((INDEX(CostoMarginal_P1[[#Data],[24]],(MATCH(CostoMarginal_P2[[#This Row],[Fecha]],CostoMarginal_P1[[#Data],[Fecha]],0)))),"N/A")</f>
        <v>6786.71</v>
      </c>
    </row>
    <row r="693" spans="1:6" x14ac:dyDescent="0.25">
      <c r="A693" s="18">
        <v>2021</v>
      </c>
      <c r="B693" s="18">
        <v>12</v>
      </c>
      <c r="C693" s="7">
        <v>29</v>
      </c>
      <c r="D693" s="2">
        <v>20</v>
      </c>
      <c r="E693" s="26">
        <f t="shared" si="10"/>
        <v>44559</v>
      </c>
      <c r="F693" s="22">
        <f>IFERROR((INDEX(CostoMarginal_P1[[#Data],[24]],(MATCH(CostoMarginal_P2[[#This Row],[Fecha]],CostoMarginal_P1[[#Data],[Fecha]],0)))),"N/A")</f>
        <v>6786.71</v>
      </c>
    </row>
    <row r="694" spans="1:6" x14ac:dyDescent="0.25">
      <c r="A694" s="18">
        <v>2021</v>
      </c>
      <c r="B694" s="18">
        <v>12</v>
      </c>
      <c r="C694" s="7">
        <v>29</v>
      </c>
      <c r="D694" s="2">
        <v>21</v>
      </c>
      <c r="E694" s="26">
        <f t="shared" si="10"/>
        <v>44559</v>
      </c>
      <c r="F694" s="22">
        <f>IFERROR((INDEX(CostoMarginal_P1[[#Data],[24]],(MATCH(CostoMarginal_P2[[#This Row],[Fecha]],CostoMarginal_P1[[#Data],[Fecha]],0)))),"N/A")</f>
        <v>6786.71</v>
      </c>
    </row>
    <row r="695" spans="1:6" x14ac:dyDescent="0.25">
      <c r="A695" s="18">
        <v>2021</v>
      </c>
      <c r="B695" s="18">
        <v>12</v>
      </c>
      <c r="C695" s="7">
        <v>29</v>
      </c>
      <c r="D695" s="2">
        <v>22</v>
      </c>
      <c r="E695" s="26">
        <f t="shared" si="10"/>
        <v>44559</v>
      </c>
      <c r="F695" s="22">
        <f>IFERROR((INDEX(CostoMarginal_P1[[#Data],[24]],(MATCH(CostoMarginal_P2[[#This Row],[Fecha]],CostoMarginal_P1[[#Data],[Fecha]],0)))),"N/A")</f>
        <v>6786.71</v>
      </c>
    </row>
    <row r="696" spans="1:6" x14ac:dyDescent="0.25">
      <c r="A696" s="18">
        <v>2021</v>
      </c>
      <c r="B696" s="18">
        <v>12</v>
      </c>
      <c r="C696" s="7">
        <v>29</v>
      </c>
      <c r="D696" s="2">
        <v>23</v>
      </c>
      <c r="E696" s="26">
        <f t="shared" si="10"/>
        <v>44559</v>
      </c>
      <c r="F696" s="22">
        <f>IFERROR((INDEX(CostoMarginal_P1[[#Data],[24]],(MATCH(CostoMarginal_P2[[#This Row],[Fecha]],CostoMarginal_P1[[#Data],[Fecha]],0)))),"N/A")</f>
        <v>6786.71</v>
      </c>
    </row>
    <row r="697" spans="1:6" x14ac:dyDescent="0.25">
      <c r="A697" s="18">
        <v>2021</v>
      </c>
      <c r="B697" s="18">
        <v>12</v>
      </c>
      <c r="C697" s="7">
        <v>29</v>
      </c>
      <c r="D697" s="2">
        <v>24</v>
      </c>
      <c r="E697" s="26">
        <f t="shared" si="10"/>
        <v>44559</v>
      </c>
      <c r="F697" s="22">
        <f>IFERROR((INDEX(CostoMarginal_P1[[#Data],[24]],(MATCH(CostoMarginal_P2[[#This Row],[Fecha]],CostoMarginal_P1[[#Data],[Fecha]],0)))),"N/A")</f>
        <v>6786.71</v>
      </c>
    </row>
    <row r="698" spans="1:6" x14ac:dyDescent="0.25">
      <c r="A698" s="18">
        <v>2021</v>
      </c>
      <c r="B698" s="18">
        <v>12</v>
      </c>
      <c r="C698" s="7">
        <v>30</v>
      </c>
      <c r="D698" s="2">
        <v>1</v>
      </c>
      <c r="E698" s="26">
        <f t="shared" si="10"/>
        <v>44560</v>
      </c>
      <c r="F698" s="22">
        <f>IFERROR((INDEX(CostoMarginal_P1[[#Data],[24]],(MATCH(CostoMarginal_P2[[#This Row],[Fecha]],CostoMarginal_P1[[#Data],[Fecha]],0)))),"N/A")</f>
        <v>6905.1</v>
      </c>
    </row>
    <row r="699" spans="1:6" x14ac:dyDescent="0.25">
      <c r="A699" s="18">
        <v>2021</v>
      </c>
      <c r="B699" s="18">
        <v>12</v>
      </c>
      <c r="C699" s="7">
        <v>30</v>
      </c>
      <c r="D699" s="2">
        <v>2</v>
      </c>
      <c r="E699" s="26">
        <f t="shared" si="10"/>
        <v>44560</v>
      </c>
      <c r="F699" s="22">
        <f>IFERROR((INDEX(CostoMarginal_P1[[#Data],[24]],(MATCH(CostoMarginal_P2[[#This Row],[Fecha]],CostoMarginal_P1[[#Data],[Fecha]],0)))),"N/A")</f>
        <v>6905.1</v>
      </c>
    </row>
    <row r="700" spans="1:6" x14ac:dyDescent="0.25">
      <c r="A700" s="18">
        <v>2021</v>
      </c>
      <c r="B700" s="18">
        <v>12</v>
      </c>
      <c r="C700" s="7">
        <v>30</v>
      </c>
      <c r="D700" s="2">
        <v>3</v>
      </c>
      <c r="E700" s="26">
        <f t="shared" si="10"/>
        <v>44560</v>
      </c>
      <c r="F700" s="22">
        <f>IFERROR((INDEX(CostoMarginal_P1[[#Data],[24]],(MATCH(CostoMarginal_P2[[#This Row],[Fecha]],CostoMarginal_P1[[#Data],[Fecha]],0)))),"N/A")</f>
        <v>6905.1</v>
      </c>
    </row>
    <row r="701" spans="1:6" x14ac:dyDescent="0.25">
      <c r="A701" s="18">
        <v>2021</v>
      </c>
      <c r="B701" s="18">
        <v>12</v>
      </c>
      <c r="C701" s="7">
        <v>30</v>
      </c>
      <c r="D701" s="2">
        <v>4</v>
      </c>
      <c r="E701" s="26">
        <f t="shared" si="10"/>
        <v>44560</v>
      </c>
      <c r="F701" s="22">
        <f>IFERROR((INDEX(CostoMarginal_P1[[#Data],[24]],(MATCH(CostoMarginal_P2[[#This Row],[Fecha]],CostoMarginal_P1[[#Data],[Fecha]],0)))),"N/A")</f>
        <v>6905.1</v>
      </c>
    </row>
    <row r="702" spans="1:6" x14ac:dyDescent="0.25">
      <c r="A702" s="18">
        <v>2021</v>
      </c>
      <c r="B702" s="18">
        <v>12</v>
      </c>
      <c r="C702" s="7">
        <v>30</v>
      </c>
      <c r="D702" s="2">
        <v>5</v>
      </c>
      <c r="E702" s="26">
        <f t="shared" si="10"/>
        <v>44560</v>
      </c>
      <c r="F702" s="22">
        <f>IFERROR((INDEX(CostoMarginal_P1[[#Data],[24]],(MATCH(CostoMarginal_P2[[#This Row],[Fecha]],CostoMarginal_P1[[#Data],[Fecha]],0)))),"N/A")</f>
        <v>6905.1</v>
      </c>
    </row>
    <row r="703" spans="1:6" x14ac:dyDescent="0.25">
      <c r="A703" s="18">
        <v>2021</v>
      </c>
      <c r="B703" s="18">
        <v>12</v>
      </c>
      <c r="C703" s="7">
        <v>30</v>
      </c>
      <c r="D703" s="2">
        <v>6</v>
      </c>
      <c r="E703" s="26">
        <f t="shared" si="10"/>
        <v>44560</v>
      </c>
      <c r="F703" s="22">
        <f>IFERROR((INDEX(CostoMarginal_P1[[#Data],[24]],(MATCH(CostoMarginal_P2[[#This Row],[Fecha]],CostoMarginal_P1[[#Data],[Fecha]],0)))),"N/A")</f>
        <v>6905.1</v>
      </c>
    </row>
    <row r="704" spans="1:6" x14ac:dyDescent="0.25">
      <c r="A704" s="18">
        <v>2021</v>
      </c>
      <c r="B704" s="18">
        <v>12</v>
      </c>
      <c r="C704" s="7">
        <v>30</v>
      </c>
      <c r="D704" s="2">
        <v>7</v>
      </c>
      <c r="E704" s="26">
        <f t="shared" si="10"/>
        <v>44560</v>
      </c>
      <c r="F704" s="22">
        <f>IFERROR((INDEX(CostoMarginal_P1[[#Data],[24]],(MATCH(CostoMarginal_P2[[#This Row],[Fecha]],CostoMarginal_P1[[#Data],[Fecha]],0)))),"N/A")</f>
        <v>6905.1</v>
      </c>
    </row>
    <row r="705" spans="1:6" x14ac:dyDescent="0.25">
      <c r="A705" s="18">
        <v>2021</v>
      </c>
      <c r="B705" s="18">
        <v>12</v>
      </c>
      <c r="C705" s="7">
        <v>30</v>
      </c>
      <c r="D705" s="2">
        <v>8</v>
      </c>
      <c r="E705" s="26">
        <f t="shared" si="10"/>
        <v>44560</v>
      </c>
      <c r="F705" s="22">
        <f>IFERROR((INDEX(CostoMarginal_P1[[#Data],[24]],(MATCH(CostoMarginal_P2[[#This Row],[Fecha]],CostoMarginal_P1[[#Data],[Fecha]],0)))),"N/A")</f>
        <v>6905.1</v>
      </c>
    </row>
    <row r="706" spans="1:6" x14ac:dyDescent="0.25">
      <c r="A706" s="18">
        <v>2021</v>
      </c>
      <c r="B706" s="18">
        <v>12</v>
      </c>
      <c r="C706" s="7">
        <v>30</v>
      </c>
      <c r="D706" s="2">
        <v>9</v>
      </c>
      <c r="E706" s="26">
        <f t="shared" ref="E706:E721" si="11">DATE(A706,B706,C706)</f>
        <v>44560</v>
      </c>
      <c r="F706" s="22">
        <f>IFERROR((INDEX(CostoMarginal_P1[[#Data],[24]],(MATCH(CostoMarginal_P2[[#This Row],[Fecha]],CostoMarginal_P1[[#Data],[Fecha]],0)))),"N/A")</f>
        <v>6905.1</v>
      </c>
    </row>
    <row r="707" spans="1:6" x14ac:dyDescent="0.25">
      <c r="A707" s="18">
        <v>2021</v>
      </c>
      <c r="B707" s="18">
        <v>12</v>
      </c>
      <c r="C707" s="7">
        <v>30</v>
      </c>
      <c r="D707" s="2">
        <v>10</v>
      </c>
      <c r="E707" s="26">
        <f t="shared" si="11"/>
        <v>44560</v>
      </c>
      <c r="F707" s="22">
        <f>IFERROR((INDEX(CostoMarginal_P1[[#Data],[24]],(MATCH(CostoMarginal_P2[[#This Row],[Fecha]],CostoMarginal_P1[[#Data],[Fecha]],0)))),"N/A")</f>
        <v>6905.1</v>
      </c>
    </row>
    <row r="708" spans="1:6" x14ac:dyDescent="0.25">
      <c r="A708" s="18">
        <v>2021</v>
      </c>
      <c r="B708" s="18">
        <v>12</v>
      </c>
      <c r="C708" s="7">
        <v>30</v>
      </c>
      <c r="D708" s="2">
        <v>11</v>
      </c>
      <c r="E708" s="26">
        <f t="shared" si="11"/>
        <v>44560</v>
      </c>
      <c r="F708" s="22">
        <f>IFERROR((INDEX(CostoMarginal_P1[[#Data],[24]],(MATCH(CostoMarginal_P2[[#This Row],[Fecha]],CostoMarginal_P1[[#Data],[Fecha]],0)))),"N/A")</f>
        <v>6905.1</v>
      </c>
    </row>
    <row r="709" spans="1:6" x14ac:dyDescent="0.25">
      <c r="A709" s="18">
        <v>2021</v>
      </c>
      <c r="B709" s="18">
        <v>12</v>
      </c>
      <c r="C709" s="7">
        <v>30</v>
      </c>
      <c r="D709" s="2">
        <v>12</v>
      </c>
      <c r="E709" s="26">
        <f t="shared" si="11"/>
        <v>44560</v>
      </c>
      <c r="F709" s="22">
        <f>IFERROR((INDEX(CostoMarginal_P1[[#Data],[24]],(MATCH(CostoMarginal_P2[[#This Row],[Fecha]],CostoMarginal_P1[[#Data],[Fecha]],0)))),"N/A")</f>
        <v>6905.1</v>
      </c>
    </row>
    <row r="710" spans="1:6" x14ac:dyDescent="0.25">
      <c r="A710" s="18">
        <v>2021</v>
      </c>
      <c r="B710" s="18">
        <v>12</v>
      </c>
      <c r="C710" s="7">
        <v>30</v>
      </c>
      <c r="D710" s="2">
        <v>13</v>
      </c>
      <c r="E710" s="26">
        <f t="shared" si="11"/>
        <v>44560</v>
      </c>
      <c r="F710" s="22">
        <f>IFERROR((INDEX(CostoMarginal_P1[[#Data],[24]],(MATCH(CostoMarginal_P2[[#This Row],[Fecha]],CostoMarginal_P1[[#Data],[Fecha]],0)))),"N/A")</f>
        <v>6905.1</v>
      </c>
    </row>
    <row r="711" spans="1:6" x14ac:dyDescent="0.25">
      <c r="A711" s="18">
        <v>2021</v>
      </c>
      <c r="B711" s="18">
        <v>12</v>
      </c>
      <c r="C711" s="7">
        <v>30</v>
      </c>
      <c r="D711" s="2">
        <v>14</v>
      </c>
      <c r="E711" s="26">
        <f t="shared" si="11"/>
        <v>44560</v>
      </c>
      <c r="F711" s="22">
        <f>IFERROR((INDEX(CostoMarginal_P1[[#Data],[24]],(MATCH(CostoMarginal_P2[[#This Row],[Fecha]],CostoMarginal_P1[[#Data],[Fecha]],0)))),"N/A")</f>
        <v>6905.1</v>
      </c>
    </row>
    <row r="712" spans="1:6" x14ac:dyDescent="0.25">
      <c r="A712" s="18">
        <v>2021</v>
      </c>
      <c r="B712" s="18">
        <v>12</v>
      </c>
      <c r="C712" s="7">
        <v>30</v>
      </c>
      <c r="D712" s="2">
        <v>15</v>
      </c>
      <c r="E712" s="26">
        <f t="shared" si="11"/>
        <v>44560</v>
      </c>
      <c r="F712" s="22">
        <f>IFERROR((INDEX(CostoMarginal_P1[[#Data],[24]],(MATCH(CostoMarginal_P2[[#This Row],[Fecha]],CostoMarginal_P1[[#Data],[Fecha]],0)))),"N/A")</f>
        <v>6905.1</v>
      </c>
    </row>
    <row r="713" spans="1:6" x14ac:dyDescent="0.25">
      <c r="A713" s="18">
        <v>2021</v>
      </c>
      <c r="B713" s="18">
        <v>12</v>
      </c>
      <c r="C713" s="7">
        <v>30</v>
      </c>
      <c r="D713" s="2">
        <v>16</v>
      </c>
      <c r="E713" s="26">
        <f t="shared" si="11"/>
        <v>44560</v>
      </c>
      <c r="F713" s="22">
        <f>IFERROR((INDEX(CostoMarginal_P1[[#Data],[24]],(MATCH(CostoMarginal_P2[[#This Row],[Fecha]],CostoMarginal_P1[[#Data],[Fecha]],0)))),"N/A")</f>
        <v>6905.1</v>
      </c>
    </row>
    <row r="714" spans="1:6" x14ac:dyDescent="0.25">
      <c r="A714" s="18">
        <v>2021</v>
      </c>
      <c r="B714" s="18">
        <v>12</v>
      </c>
      <c r="C714" s="7">
        <v>30</v>
      </c>
      <c r="D714" s="2">
        <v>17</v>
      </c>
      <c r="E714" s="26">
        <f t="shared" si="11"/>
        <v>44560</v>
      </c>
      <c r="F714" s="22">
        <f>IFERROR((INDEX(CostoMarginal_P1[[#Data],[24]],(MATCH(CostoMarginal_P2[[#This Row],[Fecha]],CostoMarginal_P1[[#Data],[Fecha]],0)))),"N/A")</f>
        <v>6905.1</v>
      </c>
    </row>
    <row r="715" spans="1:6" x14ac:dyDescent="0.25">
      <c r="A715" s="18">
        <v>2021</v>
      </c>
      <c r="B715" s="18">
        <v>12</v>
      </c>
      <c r="C715" s="7">
        <v>30</v>
      </c>
      <c r="D715" s="2">
        <v>18</v>
      </c>
      <c r="E715" s="26">
        <f t="shared" si="11"/>
        <v>44560</v>
      </c>
      <c r="F715" s="22">
        <f>IFERROR((INDEX(CostoMarginal_P1[[#Data],[24]],(MATCH(CostoMarginal_P2[[#This Row],[Fecha]],CostoMarginal_P1[[#Data],[Fecha]],0)))),"N/A")</f>
        <v>6905.1</v>
      </c>
    </row>
    <row r="716" spans="1:6" x14ac:dyDescent="0.25">
      <c r="A716" s="18">
        <v>2021</v>
      </c>
      <c r="B716" s="18">
        <v>12</v>
      </c>
      <c r="C716" s="7">
        <v>30</v>
      </c>
      <c r="D716" s="2">
        <v>19</v>
      </c>
      <c r="E716" s="26">
        <f t="shared" si="11"/>
        <v>44560</v>
      </c>
      <c r="F716" s="22">
        <f>IFERROR((INDEX(CostoMarginal_P1[[#Data],[24]],(MATCH(CostoMarginal_P2[[#This Row],[Fecha]],CostoMarginal_P1[[#Data],[Fecha]],0)))),"N/A")</f>
        <v>6905.1</v>
      </c>
    </row>
    <row r="717" spans="1:6" x14ac:dyDescent="0.25">
      <c r="A717" s="18">
        <v>2021</v>
      </c>
      <c r="B717" s="18">
        <v>12</v>
      </c>
      <c r="C717" s="7">
        <v>30</v>
      </c>
      <c r="D717" s="2">
        <v>20</v>
      </c>
      <c r="E717" s="26">
        <f t="shared" si="11"/>
        <v>44560</v>
      </c>
      <c r="F717" s="22">
        <f>IFERROR((INDEX(CostoMarginal_P1[[#Data],[24]],(MATCH(CostoMarginal_P2[[#This Row],[Fecha]],CostoMarginal_P1[[#Data],[Fecha]],0)))),"N/A")</f>
        <v>6905.1</v>
      </c>
    </row>
    <row r="718" spans="1:6" x14ac:dyDescent="0.25">
      <c r="A718" s="18">
        <v>2021</v>
      </c>
      <c r="B718" s="18">
        <v>12</v>
      </c>
      <c r="C718" s="7">
        <v>30</v>
      </c>
      <c r="D718" s="2">
        <v>21</v>
      </c>
      <c r="E718" s="26">
        <f t="shared" si="11"/>
        <v>44560</v>
      </c>
      <c r="F718" s="22">
        <f>IFERROR((INDEX(CostoMarginal_P1[[#Data],[24]],(MATCH(CostoMarginal_P2[[#This Row],[Fecha]],CostoMarginal_P1[[#Data],[Fecha]],0)))),"N/A")</f>
        <v>6905.1</v>
      </c>
    </row>
    <row r="719" spans="1:6" x14ac:dyDescent="0.25">
      <c r="A719" s="18">
        <v>2021</v>
      </c>
      <c r="B719" s="18">
        <v>12</v>
      </c>
      <c r="C719" s="7">
        <v>30</v>
      </c>
      <c r="D719" s="2">
        <v>22</v>
      </c>
      <c r="E719" s="26">
        <f t="shared" si="11"/>
        <v>44560</v>
      </c>
      <c r="F719" s="22">
        <f>IFERROR((INDEX(CostoMarginal_P1[[#Data],[24]],(MATCH(CostoMarginal_P2[[#This Row],[Fecha]],CostoMarginal_P1[[#Data],[Fecha]],0)))),"N/A")</f>
        <v>6905.1</v>
      </c>
    </row>
    <row r="720" spans="1:6" x14ac:dyDescent="0.25">
      <c r="A720" s="18">
        <v>2021</v>
      </c>
      <c r="B720" s="18">
        <v>12</v>
      </c>
      <c r="C720" s="7">
        <v>30</v>
      </c>
      <c r="D720" s="2">
        <v>23</v>
      </c>
      <c r="E720" s="26">
        <f t="shared" si="11"/>
        <v>44560</v>
      </c>
      <c r="F720" s="22">
        <f>IFERROR((INDEX(CostoMarginal_P1[[#Data],[24]],(MATCH(CostoMarginal_P2[[#This Row],[Fecha]],CostoMarginal_P1[[#Data],[Fecha]],0)))),"N/A")</f>
        <v>6905.1</v>
      </c>
    </row>
    <row r="721" spans="1:6" x14ac:dyDescent="0.25">
      <c r="A721" s="18">
        <v>2021</v>
      </c>
      <c r="B721" s="18">
        <v>12</v>
      </c>
      <c r="C721" s="8">
        <v>30</v>
      </c>
      <c r="D721" s="9">
        <v>24</v>
      </c>
      <c r="E721" s="26">
        <f t="shared" si="11"/>
        <v>44560</v>
      </c>
      <c r="F721" s="22">
        <f>IFERROR((INDEX(CostoMarginal_P1[[#Data],[24]],(MATCH(CostoMarginal_P2[[#This Row],[Fecha]],CostoMarginal_P1[[#Data],[Fecha]],0)))),"N/A")</f>
        <v>6905.1</v>
      </c>
    </row>
    <row r="722" spans="1:6" x14ac:dyDescent="0.25">
      <c r="A722" s="68">
        <v>2021</v>
      </c>
      <c r="B722" s="18">
        <v>12</v>
      </c>
      <c r="C722" s="69">
        <v>31</v>
      </c>
      <c r="D722" s="70">
        <v>1</v>
      </c>
      <c r="E722" s="26">
        <f t="shared" ref="E722:E745" si="12">DATE(A722,B722,C722)</f>
        <v>44561</v>
      </c>
      <c r="F722" s="22">
        <f>IFERROR((INDEX(CostoMarginal_P1[[#Data],[24]],(MATCH(CostoMarginal_P2[[#This Row],[Fecha]],CostoMarginal_P1[[#Data],[Fecha]],0)))),"N/A")</f>
        <v>6904.47</v>
      </c>
    </row>
    <row r="723" spans="1:6" x14ac:dyDescent="0.25">
      <c r="A723" s="68">
        <v>2021</v>
      </c>
      <c r="B723" s="18">
        <v>12</v>
      </c>
      <c r="C723" s="69">
        <v>31</v>
      </c>
      <c r="D723" s="70">
        <v>2</v>
      </c>
      <c r="E723" s="26">
        <f t="shared" si="12"/>
        <v>44561</v>
      </c>
      <c r="F723" s="22">
        <f>IFERROR((INDEX(CostoMarginal_P1[[#Data],[24]],(MATCH(CostoMarginal_P2[[#This Row],[Fecha]],CostoMarginal_P1[[#Data],[Fecha]],0)))),"N/A")</f>
        <v>6904.47</v>
      </c>
    </row>
    <row r="724" spans="1:6" x14ac:dyDescent="0.25">
      <c r="A724" s="68">
        <v>2021</v>
      </c>
      <c r="B724" s="18">
        <v>12</v>
      </c>
      <c r="C724" s="69">
        <v>31</v>
      </c>
      <c r="D724" s="70">
        <v>3</v>
      </c>
      <c r="E724" s="26">
        <f t="shared" si="12"/>
        <v>44561</v>
      </c>
      <c r="F724" s="22">
        <f>IFERROR((INDEX(CostoMarginal_P1[[#Data],[24]],(MATCH(CostoMarginal_P2[[#This Row],[Fecha]],CostoMarginal_P1[[#Data],[Fecha]],0)))),"N/A")</f>
        <v>6904.47</v>
      </c>
    </row>
    <row r="725" spans="1:6" x14ac:dyDescent="0.25">
      <c r="A725" s="68">
        <v>2021</v>
      </c>
      <c r="B725" s="18">
        <v>12</v>
      </c>
      <c r="C725" s="69">
        <v>31</v>
      </c>
      <c r="D725" s="70">
        <v>4</v>
      </c>
      <c r="E725" s="26">
        <f t="shared" si="12"/>
        <v>44561</v>
      </c>
      <c r="F725" s="22">
        <f>IFERROR((INDEX(CostoMarginal_P1[[#Data],[24]],(MATCH(CostoMarginal_P2[[#This Row],[Fecha]],CostoMarginal_P1[[#Data],[Fecha]],0)))),"N/A")</f>
        <v>6904.47</v>
      </c>
    </row>
    <row r="726" spans="1:6" x14ac:dyDescent="0.25">
      <c r="A726" s="68">
        <v>2021</v>
      </c>
      <c r="B726" s="18">
        <v>12</v>
      </c>
      <c r="C726" s="69">
        <v>31</v>
      </c>
      <c r="D726" s="70">
        <v>5</v>
      </c>
      <c r="E726" s="26">
        <f t="shared" si="12"/>
        <v>44561</v>
      </c>
      <c r="F726" s="22">
        <f>IFERROR((INDEX(CostoMarginal_P1[[#Data],[24]],(MATCH(CostoMarginal_P2[[#This Row],[Fecha]],CostoMarginal_P1[[#Data],[Fecha]],0)))),"N/A")</f>
        <v>6904.47</v>
      </c>
    </row>
    <row r="727" spans="1:6" x14ac:dyDescent="0.25">
      <c r="A727" s="68">
        <v>2021</v>
      </c>
      <c r="B727" s="18">
        <v>12</v>
      </c>
      <c r="C727" s="69">
        <v>31</v>
      </c>
      <c r="D727" s="70">
        <v>6</v>
      </c>
      <c r="E727" s="26">
        <f t="shared" si="12"/>
        <v>44561</v>
      </c>
      <c r="F727" s="22">
        <f>IFERROR((INDEX(CostoMarginal_P1[[#Data],[24]],(MATCH(CostoMarginal_P2[[#This Row],[Fecha]],CostoMarginal_P1[[#Data],[Fecha]],0)))),"N/A")</f>
        <v>6904.47</v>
      </c>
    </row>
    <row r="728" spans="1:6" x14ac:dyDescent="0.25">
      <c r="A728" s="68">
        <v>2021</v>
      </c>
      <c r="B728" s="18">
        <v>12</v>
      </c>
      <c r="C728" s="69">
        <v>31</v>
      </c>
      <c r="D728" s="70">
        <v>7</v>
      </c>
      <c r="E728" s="26">
        <f t="shared" si="12"/>
        <v>44561</v>
      </c>
      <c r="F728" s="22">
        <f>IFERROR((INDEX(CostoMarginal_P1[[#Data],[24]],(MATCH(CostoMarginal_P2[[#This Row],[Fecha]],CostoMarginal_P1[[#Data],[Fecha]],0)))),"N/A")</f>
        <v>6904.47</v>
      </c>
    </row>
    <row r="729" spans="1:6" x14ac:dyDescent="0.25">
      <c r="A729" s="68">
        <v>2021</v>
      </c>
      <c r="B729" s="18">
        <v>12</v>
      </c>
      <c r="C729" s="69">
        <v>31</v>
      </c>
      <c r="D729" s="70">
        <v>8</v>
      </c>
      <c r="E729" s="26">
        <f t="shared" si="12"/>
        <v>44561</v>
      </c>
      <c r="F729" s="22">
        <f>IFERROR((INDEX(CostoMarginal_P1[[#Data],[24]],(MATCH(CostoMarginal_P2[[#This Row],[Fecha]],CostoMarginal_P1[[#Data],[Fecha]],0)))),"N/A")</f>
        <v>6904.47</v>
      </c>
    </row>
    <row r="730" spans="1:6" x14ac:dyDescent="0.25">
      <c r="A730" s="68">
        <v>2021</v>
      </c>
      <c r="B730" s="18">
        <v>12</v>
      </c>
      <c r="C730" s="69">
        <v>31</v>
      </c>
      <c r="D730" s="70">
        <v>9</v>
      </c>
      <c r="E730" s="26">
        <f t="shared" si="12"/>
        <v>44561</v>
      </c>
      <c r="F730" s="22">
        <f>IFERROR((INDEX(CostoMarginal_P1[[#Data],[24]],(MATCH(CostoMarginal_P2[[#This Row],[Fecha]],CostoMarginal_P1[[#Data],[Fecha]],0)))),"N/A")</f>
        <v>6904.47</v>
      </c>
    </row>
    <row r="731" spans="1:6" x14ac:dyDescent="0.25">
      <c r="A731" s="68">
        <v>2021</v>
      </c>
      <c r="B731" s="18">
        <v>12</v>
      </c>
      <c r="C731" s="69">
        <v>31</v>
      </c>
      <c r="D731" s="70">
        <v>10</v>
      </c>
      <c r="E731" s="26">
        <f t="shared" si="12"/>
        <v>44561</v>
      </c>
      <c r="F731" s="22">
        <f>IFERROR((INDEX(CostoMarginal_P1[[#Data],[24]],(MATCH(CostoMarginal_P2[[#This Row],[Fecha]],CostoMarginal_P1[[#Data],[Fecha]],0)))),"N/A")</f>
        <v>6904.47</v>
      </c>
    </row>
    <row r="732" spans="1:6" x14ac:dyDescent="0.25">
      <c r="A732" s="68">
        <v>2021</v>
      </c>
      <c r="B732" s="18">
        <v>12</v>
      </c>
      <c r="C732" s="69">
        <v>31</v>
      </c>
      <c r="D732" s="70">
        <v>11</v>
      </c>
      <c r="E732" s="26">
        <f t="shared" si="12"/>
        <v>44561</v>
      </c>
      <c r="F732" s="22">
        <f>IFERROR((INDEX(CostoMarginal_P1[[#Data],[24]],(MATCH(CostoMarginal_P2[[#This Row],[Fecha]],CostoMarginal_P1[[#Data],[Fecha]],0)))),"N/A")</f>
        <v>6904.47</v>
      </c>
    </row>
    <row r="733" spans="1:6" x14ac:dyDescent="0.25">
      <c r="A733" s="68">
        <v>2021</v>
      </c>
      <c r="B733" s="18">
        <v>12</v>
      </c>
      <c r="C733" s="69">
        <v>31</v>
      </c>
      <c r="D733" s="70">
        <v>12</v>
      </c>
      <c r="E733" s="26">
        <f t="shared" si="12"/>
        <v>44561</v>
      </c>
      <c r="F733" s="22">
        <f>IFERROR((INDEX(CostoMarginal_P1[[#Data],[24]],(MATCH(CostoMarginal_P2[[#This Row],[Fecha]],CostoMarginal_P1[[#Data],[Fecha]],0)))),"N/A")</f>
        <v>6904.47</v>
      </c>
    </row>
    <row r="734" spans="1:6" x14ac:dyDescent="0.25">
      <c r="A734" s="68">
        <v>2021</v>
      </c>
      <c r="B734" s="18">
        <v>12</v>
      </c>
      <c r="C734" s="69">
        <v>31</v>
      </c>
      <c r="D734" s="70">
        <v>13</v>
      </c>
      <c r="E734" s="26">
        <f t="shared" si="12"/>
        <v>44561</v>
      </c>
      <c r="F734" s="22">
        <f>IFERROR((INDEX(CostoMarginal_P1[[#Data],[24]],(MATCH(CostoMarginal_P2[[#This Row],[Fecha]],CostoMarginal_P1[[#Data],[Fecha]],0)))),"N/A")</f>
        <v>6904.47</v>
      </c>
    </row>
    <row r="735" spans="1:6" x14ac:dyDescent="0.25">
      <c r="A735" s="68">
        <v>2021</v>
      </c>
      <c r="B735" s="18">
        <v>12</v>
      </c>
      <c r="C735" s="69">
        <v>31</v>
      </c>
      <c r="D735" s="70">
        <v>14</v>
      </c>
      <c r="E735" s="26">
        <f t="shared" si="12"/>
        <v>44561</v>
      </c>
      <c r="F735" s="22">
        <f>IFERROR((INDEX(CostoMarginal_P1[[#Data],[24]],(MATCH(CostoMarginal_P2[[#This Row],[Fecha]],CostoMarginal_P1[[#Data],[Fecha]],0)))),"N/A")</f>
        <v>6904.47</v>
      </c>
    </row>
    <row r="736" spans="1:6" x14ac:dyDescent="0.25">
      <c r="A736" s="68">
        <v>2021</v>
      </c>
      <c r="B736" s="18">
        <v>12</v>
      </c>
      <c r="C736" s="69">
        <v>31</v>
      </c>
      <c r="D736" s="70">
        <v>15</v>
      </c>
      <c r="E736" s="26">
        <f t="shared" si="12"/>
        <v>44561</v>
      </c>
      <c r="F736" s="22">
        <f>IFERROR((INDEX(CostoMarginal_P1[[#Data],[24]],(MATCH(CostoMarginal_P2[[#This Row],[Fecha]],CostoMarginal_P1[[#Data],[Fecha]],0)))),"N/A")</f>
        <v>6904.47</v>
      </c>
    </row>
    <row r="737" spans="1:6" x14ac:dyDescent="0.25">
      <c r="A737" s="68">
        <v>2021</v>
      </c>
      <c r="B737" s="18">
        <v>12</v>
      </c>
      <c r="C737" s="69">
        <v>31</v>
      </c>
      <c r="D737" s="70">
        <v>16</v>
      </c>
      <c r="E737" s="26">
        <f t="shared" si="12"/>
        <v>44561</v>
      </c>
      <c r="F737" s="22">
        <f>IFERROR((INDEX(CostoMarginal_P1[[#Data],[24]],(MATCH(CostoMarginal_P2[[#This Row],[Fecha]],CostoMarginal_P1[[#Data],[Fecha]],0)))),"N/A")</f>
        <v>6904.47</v>
      </c>
    </row>
    <row r="738" spans="1:6" x14ac:dyDescent="0.25">
      <c r="A738" s="68">
        <v>2021</v>
      </c>
      <c r="B738" s="18">
        <v>12</v>
      </c>
      <c r="C738" s="69">
        <v>31</v>
      </c>
      <c r="D738" s="70">
        <v>17</v>
      </c>
      <c r="E738" s="26">
        <f t="shared" si="12"/>
        <v>44561</v>
      </c>
      <c r="F738" s="22">
        <f>IFERROR((INDEX(CostoMarginal_P1[[#Data],[24]],(MATCH(CostoMarginal_P2[[#This Row],[Fecha]],CostoMarginal_P1[[#Data],[Fecha]],0)))),"N/A")</f>
        <v>6904.47</v>
      </c>
    </row>
    <row r="739" spans="1:6" x14ac:dyDescent="0.25">
      <c r="A739" s="68">
        <v>2021</v>
      </c>
      <c r="B739" s="18">
        <v>12</v>
      </c>
      <c r="C739" s="69">
        <v>31</v>
      </c>
      <c r="D739" s="70">
        <v>18</v>
      </c>
      <c r="E739" s="26">
        <f t="shared" si="12"/>
        <v>44561</v>
      </c>
      <c r="F739" s="22">
        <f>IFERROR((INDEX(CostoMarginal_P1[[#Data],[24]],(MATCH(CostoMarginal_P2[[#This Row],[Fecha]],CostoMarginal_P1[[#Data],[Fecha]],0)))),"N/A")</f>
        <v>6904.47</v>
      </c>
    </row>
    <row r="740" spans="1:6" x14ac:dyDescent="0.25">
      <c r="A740" s="68">
        <v>2021</v>
      </c>
      <c r="B740" s="18">
        <v>12</v>
      </c>
      <c r="C740" s="69">
        <v>31</v>
      </c>
      <c r="D740" s="70">
        <v>19</v>
      </c>
      <c r="E740" s="26">
        <f t="shared" si="12"/>
        <v>44561</v>
      </c>
      <c r="F740" s="22">
        <f>IFERROR((INDEX(CostoMarginal_P1[[#Data],[24]],(MATCH(CostoMarginal_P2[[#This Row],[Fecha]],CostoMarginal_P1[[#Data],[Fecha]],0)))),"N/A")</f>
        <v>6904.47</v>
      </c>
    </row>
    <row r="741" spans="1:6" x14ac:dyDescent="0.25">
      <c r="A741" s="68">
        <v>2021</v>
      </c>
      <c r="B741" s="18">
        <v>12</v>
      </c>
      <c r="C741" s="69">
        <v>31</v>
      </c>
      <c r="D741" s="70">
        <v>20</v>
      </c>
      <c r="E741" s="26">
        <f t="shared" si="12"/>
        <v>44561</v>
      </c>
      <c r="F741" s="22">
        <f>IFERROR((INDEX(CostoMarginal_P1[[#Data],[24]],(MATCH(CostoMarginal_P2[[#This Row],[Fecha]],CostoMarginal_P1[[#Data],[Fecha]],0)))),"N/A")</f>
        <v>6904.47</v>
      </c>
    </row>
    <row r="742" spans="1:6" x14ac:dyDescent="0.25">
      <c r="A742" s="68">
        <v>2021</v>
      </c>
      <c r="B742" s="18">
        <v>12</v>
      </c>
      <c r="C742" s="69">
        <v>31</v>
      </c>
      <c r="D742" s="70">
        <v>21</v>
      </c>
      <c r="E742" s="26">
        <f t="shared" si="12"/>
        <v>44561</v>
      </c>
      <c r="F742" s="22">
        <f>IFERROR((INDEX(CostoMarginal_P1[[#Data],[24]],(MATCH(CostoMarginal_P2[[#This Row],[Fecha]],CostoMarginal_P1[[#Data],[Fecha]],0)))),"N/A")</f>
        <v>6904.47</v>
      </c>
    </row>
    <row r="743" spans="1:6" x14ac:dyDescent="0.25">
      <c r="A743" s="68">
        <v>2021</v>
      </c>
      <c r="B743" s="18">
        <v>12</v>
      </c>
      <c r="C743" s="69">
        <v>31</v>
      </c>
      <c r="D743" s="70">
        <v>22</v>
      </c>
      <c r="E743" s="26">
        <f t="shared" si="12"/>
        <v>44561</v>
      </c>
      <c r="F743" s="22">
        <f>IFERROR((INDEX(CostoMarginal_P1[[#Data],[24]],(MATCH(CostoMarginal_P2[[#This Row],[Fecha]],CostoMarginal_P1[[#Data],[Fecha]],0)))),"N/A")</f>
        <v>6904.47</v>
      </c>
    </row>
    <row r="744" spans="1:6" x14ac:dyDescent="0.25">
      <c r="A744" s="68">
        <v>2021</v>
      </c>
      <c r="B744" s="18">
        <v>12</v>
      </c>
      <c r="C744" s="69">
        <v>31</v>
      </c>
      <c r="D744" s="70">
        <v>23</v>
      </c>
      <c r="E744" s="26">
        <f t="shared" si="12"/>
        <v>44561</v>
      </c>
      <c r="F744" s="22">
        <f>IFERROR((INDEX(CostoMarginal_P1[[#Data],[24]],(MATCH(CostoMarginal_P2[[#This Row],[Fecha]],CostoMarginal_P1[[#Data],[Fecha]],0)))),"N/A")</f>
        <v>6904.47</v>
      </c>
    </row>
    <row r="745" spans="1:6" x14ac:dyDescent="0.25">
      <c r="A745" s="68">
        <v>2021</v>
      </c>
      <c r="B745" s="18">
        <v>12</v>
      </c>
      <c r="C745" s="69">
        <v>31</v>
      </c>
      <c r="D745" s="70">
        <v>24</v>
      </c>
      <c r="E745" s="26">
        <f t="shared" si="12"/>
        <v>44561</v>
      </c>
      <c r="F745" s="22">
        <f>IFERROR((INDEX(CostoMarginal_P1[[#Data],[24]],(MATCH(CostoMarginal_P2[[#This Row],[Fecha]],CostoMarginal_P1[[#Data],[Fecha]],0)))),"N/A")</f>
        <v>6904.47</v>
      </c>
    </row>
  </sheetData>
  <sheetProtection autoFilter="0"/>
  <conditionalFormatting sqref="A2:A745">
    <cfRule type="cellIs" dxfId="10" priority="7" stopIfTrue="1" operator="equal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73E945-0BD9-40C4-90DF-D5253FA5EE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NOTAS</vt:lpstr>
      <vt:lpstr>Proyección por Central</vt:lpstr>
      <vt:lpstr>Proyección por Enlace</vt:lpstr>
      <vt:lpstr>Promedio Diario Cargos</vt:lpstr>
      <vt:lpstr>Promedio Diario Compensaciones</vt:lpstr>
      <vt:lpstr>Cargos por RPF Diario</vt:lpstr>
      <vt:lpstr>Compensaciones por RPF Diario</vt:lpstr>
      <vt:lpstr>Energía Hidro</vt:lpstr>
      <vt:lpstr>Márgenes RPF</vt:lpstr>
      <vt:lpstr>Factor Nodal</vt:lpstr>
      <vt:lpstr>IR</vt:lpstr>
      <vt:lpstr>Costo Marginal P1</vt:lpstr>
      <vt:lpstr>Costo Marginal 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DIR.MANTENIMIENTO</dc:creator>
  <cp:lastModifiedBy>natividad ortiz</cp:lastModifiedBy>
  <dcterms:created xsi:type="dcterms:W3CDTF">2021-09-30T13:37:12Z</dcterms:created>
  <dcterms:modified xsi:type="dcterms:W3CDTF">2022-03-16T19:37:10Z</dcterms:modified>
</cp:coreProperties>
</file>