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0_U_Gare\00_Offerte\3. Gare\Regione Friuli V.G\2019_Pulizie\06_Avviamento\02 Modelli\"/>
    </mc:Choice>
  </mc:AlternateContent>
  <xr:revisionPtr revIDLastSave="0" documentId="13_ncr:1_{3D28050F-79D4-4D35-917B-C129C9C9B272}" xr6:coauthVersionLast="45" xr6:coauthVersionMax="45" xr10:uidLastSave="{00000000-0000-0000-0000-000000000000}"/>
  <bookViews>
    <workbookView xWindow="-120" yWindow="-120" windowWidth="29040" windowHeight="15840" xr2:uid="{2FC37359-0E21-4A4F-BFE6-C7ED3C0D98A9}"/>
  </bookViews>
  <sheets>
    <sheet name="1 cop" sheetId="7" r:id="rId1"/>
    <sheet name="2 intro" sheetId="8" r:id="rId2"/>
    <sheet name="3 el edif" sheetId="1" r:id="rId3"/>
    <sheet name="4 serv attivati" sheetId="6" r:id="rId4"/>
    <sheet name="5 sch.edificio" sheetId="2" r:id="rId5"/>
    <sheet name="6 riep" sheetId="5" r:id="rId6"/>
    <sheet name="calendari-piani lavoro wip " sheetId="4" r:id="rId7"/>
    <sheet name="appunti work in progress" sheetId="3" r:id="rId8"/>
  </sheets>
  <definedNames>
    <definedName name="_xlnm.Print_Area" localSheetId="4">'5 sch.edificio'!$C$3:$N$107</definedName>
    <definedName name="_xlnm.Print_Area" localSheetId="5">'6 riep'!$C$2:$N$14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2" l="1"/>
  <c r="J25" i="2"/>
  <c r="I25" i="2"/>
  <c r="Q11" i="5" l="1"/>
  <c r="M11" i="5"/>
  <c r="M13" i="5" s="1"/>
  <c r="L28" i="2"/>
  <c r="H28" i="2"/>
  <c r="M28" i="2"/>
  <c r="F28" i="2"/>
  <c r="Q8" i="5"/>
  <c r="Q7" i="5"/>
  <c r="Q6" i="5"/>
  <c r="P8" i="5"/>
  <c r="P7" i="5"/>
  <c r="P6" i="5"/>
  <c r="O7" i="5"/>
  <c r="O8" i="5"/>
  <c r="O6" i="5"/>
  <c r="N7" i="5"/>
  <c r="R7" i="5" s="1"/>
  <c r="N8" i="5"/>
  <c r="N6" i="5"/>
  <c r="R6" i="5" s="1"/>
  <c r="M9" i="5"/>
  <c r="K7" i="5"/>
  <c r="K8" i="5"/>
  <c r="K6" i="5"/>
  <c r="G9" i="5"/>
  <c r="H9" i="5"/>
  <c r="I9" i="5"/>
  <c r="J9" i="5"/>
  <c r="F9" i="5"/>
  <c r="K106" i="2"/>
  <c r="J106" i="2" s="1"/>
  <c r="K107" i="2"/>
  <c r="J107" i="2" s="1"/>
  <c r="K105" i="2"/>
  <c r="J105" i="2" s="1"/>
  <c r="K104" i="2"/>
  <c r="J104" i="2" s="1"/>
  <c r="L104" i="2" s="1"/>
  <c r="K103" i="2"/>
  <c r="J103" i="2" s="1"/>
  <c r="I107" i="2"/>
  <c r="I106" i="2"/>
  <c r="I105" i="2"/>
  <c r="I104" i="2"/>
  <c r="I103" i="2"/>
  <c r="K95" i="2"/>
  <c r="J95" i="2" s="1"/>
  <c r="L95" i="2" s="1"/>
  <c r="K88" i="2"/>
  <c r="J88" i="2" s="1"/>
  <c r="K89" i="2"/>
  <c r="J89" i="2" s="1"/>
  <c r="K90" i="2"/>
  <c r="J90" i="2" s="1"/>
  <c r="K87" i="2"/>
  <c r="J87" i="2" s="1"/>
  <c r="K94" i="2"/>
  <c r="J94" i="2" s="1"/>
  <c r="L94" i="2" s="1"/>
  <c r="I90" i="2"/>
  <c r="I89" i="2"/>
  <c r="I88" i="2"/>
  <c r="I87" i="2"/>
  <c r="K77" i="2"/>
  <c r="K78" i="2"/>
  <c r="J78" i="2" s="1"/>
  <c r="L78" i="2" s="1"/>
  <c r="K79" i="2"/>
  <c r="J79" i="2" s="1"/>
  <c r="L79" i="2" s="1"/>
  <c r="K68" i="2"/>
  <c r="J68" i="2" s="1"/>
  <c r="L68" i="2" s="1"/>
  <c r="K67" i="2"/>
  <c r="J67" i="2" s="1"/>
  <c r="L67" i="2" s="1"/>
  <c r="K66" i="2"/>
  <c r="J66" i="2" s="1"/>
  <c r="L66" i="2" s="1"/>
  <c r="K65" i="2"/>
  <c r="J65" i="2" s="1"/>
  <c r="L65" i="2" s="1"/>
  <c r="K64" i="2"/>
  <c r="J64" i="2" s="1"/>
  <c r="L64" i="2" s="1"/>
  <c r="K63" i="2"/>
  <c r="J63" i="2" s="1"/>
  <c r="L63" i="2" s="1"/>
  <c r="K62" i="2"/>
  <c r="J62" i="2" s="1"/>
  <c r="L62" i="2" s="1"/>
  <c r="K61" i="2"/>
  <c r="G48" i="2"/>
  <c r="K48" i="2" s="1"/>
  <c r="J48" i="2" s="1"/>
  <c r="L48" i="2" s="1"/>
  <c r="K45" i="2"/>
  <c r="J45" i="2" s="1"/>
  <c r="L45" i="2" s="1"/>
  <c r="K46" i="2"/>
  <c r="J46" i="2" s="1"/>
  <c r="L46" i="2" s="1"/>
  <c r="K47" i="2"/>
  <c r="J47" i="2" s="1"/>
  <c r="L47" i="2" s="1"/>
  <c r="K49" i="2"/>
  <c r="J49" i="2" s="1"/>
  <c r="L49" i="2" s="1"/>
  <c r="K44" i="2"/>
  <c r="J44" i="2" s="1"/>
  <c r="J38" i="2"/>
  <c r="K38" i="2" s="1"/>
  <c r="J39" i="2"/>
  <c r="K39" i="2" s="1"/>
  <c r="J40" i="2"/>
  <c r="K40" i="2" s="1"/>
  <c r="I38" i="2"/>
  <c r="I39" i="2"/>
  <c r="I40" i="2"/>
  <c r="J37" i="2"/>
  <c r="K37" i="2" s="1"/>
  <c r="J36" i="2"/>
  <c r="K36" i="2" s="1"/>
  <c r="I37" i="2"/>
  <c r="I36" i="2"/>
  <c r="O9" i="5" l="1"/>
  <c r="O13" i="5" s="1"/>
  <c r="Q9" i="5"/>
  <c r="Q13" i="5" s="1"/>
  <c r="P9" i="5"/>
  <c r="P13" i="5" s="1"/>
  <c r="L107" i="2"/>
  <c r="R11" i="5"/>
  <c r="K9" i="5"/>
  <c r="K13" i="5" s="1"/>
  <c r="R8" i="5"/>
  <c r="N9" i="5"/>
  <c r="L103" i="2"/>
  <c r="L105" i="2"/>
  <c r="L106" i="2"/>
  <c r="L89" i="2"/>
  <c r="L90" i="2"/>
  <c r="J77" i="2"/>
  <c r="L77" i="2" s="1"/>
  <c r="L88" i="2"/>
  <c r="L87" i="2"/>
  <c r="D54" i="2"/>
  <c r="K69" i="2"/>
  <c r="J61" i="2"/>
  <c r="C54" i="2"/>
  <c r="L44" i="2"/>
  <c r="L36" i="2"/>
  <c r="L39" i="2"/>
  <c r="L38" i="2"/>
  <c r="L40" i="2"/>
  <c r="L37" i="2"/>
  <c r="R9" i="5" l="1"/>
  <c r="R13" i="5" s="1"/>
  <c r="N13" i="5"/>
  <c r="J69" i="2"/>
  <c r="L61" i="2"/>
  <c r="L69" i="2" s="1"/>
  <c r="E54" i="2"/>
  <c r="L21" i="2" l="1"/>
  <c r="K21" i="2"/>
  <c r="J21" i="2"/>
  <c r="I21" i="2"/>
  <c r="E25" i="2"/>
  <c r="E21" i="2"/>
  <c r="M15" i="2"/>
  <c r="M14" i="2"/>
  <c r="M16" i="2"/>
  <c r="M13" i="2"/>
  <c r="M12" i="2"/>
  <c r="D26" i="2" l="1"/>
  <c r="L22" i="2"/>
  <c r="L23" i="2"/>
  <c r="L24" i="2"/>
  <c r="L25" i="2"/>
  <c r="K22" i="2"/>
  <c r="K23" i="2"/>
  <c r="K24" i="2"/>
  <c r="J22" i="2"/>
  <c r="J23" i="2"/>
  <c r="J24" i="2"/>
  <c r="I22" i="2"/>
  <c r="I23" i="2"/>
  <c r="I24" i="2"/>
  <c r="H25" i="2"/>
  <c r="H24" i="2"/>
  <c r="H23" i="2"/>
  <c r="H21" i="2"/>
  <c r="M21" i="2" s="1"/>
  <c r="F25" i="2"/>
  <c r="F21" i="2"/>
  <c r="E22" i="2"/>
  <c r="F22" i="2" s="1"/>
  <c r="E23" i="2"/>
  <c r="F23" i="2" s="1"/>
  <c r="E24" i="2"/>
  <c r="F24" i="2" s="1"/>
  <c r="M22" i="2" l="1"/>
  <c r="K26" i="2"/>
  <c r="M24" i="2"/>
  <c r="M23" i="2"/>
  <c r="M25" i="2"/>
  <c r="L26" i="2"/>
  <c r="I26" i="2"/>
  <c r="J26" i="2"/>
  <c r="H26" i="2"/>
  <c r="E26" i="2"/>
  <c r="F26" i="2"/>
  <c r="M26" i="2" l="1"/>
</calcChain>
</file>

<file path=xl/sharedStrings.xml><?xml version="1.0" encoding="utf-8"?>
<sst xmlns="http://schemas.openxmlformats.org/spreadsheetml/2006/main" count="329" uniqueCount="158">
  <si>
    <t>ID.</t>
  </si>
  <si>
    <t>Nome edificio</t>
  </si>
  <si>
    <t>Indirizzo</t>
  </si>
  <si>
    <t>Comune</t>
  </si>
  <si>
    <t>Prov.</t>
  </si>
  <si>
    <t>Municipio</t>
  </si>
  <si>
    <t>Via Rossi, 1</t>
  </si>
  <si>
    <t>Trieste</t>
  </si>
  <si>
    <t>TS</t>
  </si>
  <si>
    <t>Via Verdi, 17</t>
  </si>
  <si>
    <t>Edifizio di Via Bianchi</t>
  </si>
  <si>
    <t>Via Bianchi 9</t>
  </si>
  <si>
    <t>Pulizia e sanificazione</t>
  </si>
  <si>
    <t>Disinfestazione e derattizzazione</t>
  </si>
  <si>
    <t>Servizi ausiliari e complementari</t>
  </si>
  <si>
    <t>Giardinaggio</t>
  </si>
  <si>
    <t>Fornitura di beni di consumo</t>
  </si>
  <si>
    <t>si</t>
  </si>
  <si>
    <t>-</t>
  </si>
  <si>
    <t>Data inizio</t>
  </si>
  <si>
    <t>Data fine</t>
  </si>
  <si>
    <t>Durata (mesi)</t>
  </si>
  <si>
    <t>SERVIZI ATTIVATI E PERIODO DI ATTIVITA'</t>
  </si>
  <si>
    <t>RIEPILOGO CORRISPETTIVI</t>
  </si>
  <si>
    <t>Canone mese</t>
  </si>
  <si>
    <t>Canone anno</t>
  </si>
  <si>
    <t>Canone contratto</t>
  </si>
  <si>
    <t>Totale</t>
  </si>
  <si>
    <t>Scuola Rodari</t>
  </si>
  <si>
    <t>Scuola "G. Rodari"</t>
  </si>
  <si>
    <t>€/ mq / mese</t>
  </si>
  <si>
    <t>Standard</t>
  </si>
  <si>
    <t>Uffici tradizionali - Livello Normale</t>
  </si>
  <si>
    <t>Archivi morti / Magazzini / Officine/ Garage / Locali tecnici - Livello Ridotto</t>
  </si>
  <si>
    <t>Uffici tradizionali - Livello Ridotto</t>
  </si>
  <si>
    <t>Aree Esterne non a verde - Livello Ridotto</t>
  </si>
  <si>
    <t>Uffici tradizionali - Livello Basso</t>
  </si>
  <si>
    <t>u.m.</t>
  </si>
  <si>
    <t>Valore</t>
  </si>
  <si>
    <t>Superficie (mq)</t>
  </si>
  <si>
    <t>Mesi di erogazione / anno</t>
  </si>
  <si>
    <t>Mesi di erogazione / contratto</t>
  </si>
  <si>
    <t>Canone mensile</t>
  </si>
  <si>
    <t>Canone annuo</t>
  </si>
  <si>
    <t>Note</t>
  </si>
  <si>
    <t>NOTE SULLA MASCHERA DI COMPILAZIONE</t>
  </si>
  <si>
    <t>sarà un .xls</t>
  </si>
  <si>
    <t>i dati anagrafici di committente + rpf + edifici sono già inseriti in precedenza in manpro in quanto natisoft li ha già pescati da rpf e dalla quasi certa normalizzazione già avvenuta</t>
  </si>
  <si>
    <t>decorrenze: info utile per tutti, colser e natisoft: le date inizio/fine vengono inserite una sola volta e riproposte in ogni scheda e per tutti i servizi. Devono tuttavia essere sempre riproposte per consentire la forzatura quando necessita</t>
  </si>
  <si>
    <t>testo libero</t>
  </si>
  <si>
    <t>€/mq</t>
  </si>
  <si>
    <t>Detersione pavimenti</t>
  </si>
  <si>
    <t>Deceratura e inceratura dei pavimenti trattati con cere industriali</t>
  </si>
  <si>
    <t>Spolveratura a umido arredi (scrivanie, sedie, mobili e suppellettili, ecc.), punti di contatto comune (telefoni, interruttori, corrimano, ecc.) ad altezza operatore</t>
  </si>
  <si>
    <t>€/ora</t>
  </si>
  <si>
    <t>Deragnatura</t>
  </si>
  <si>
    <t xml:space="preserve">Superficie / Ore </t>
  </si>
  <si>
    <t>n° interventi / anno</t>
  </si>
  <si>
    <t>NOTE GENERALI</t>
  </si>
  <si>
    <t>arrotondamenti valori?</t>
  </si>
  <si>
    <t>attività da svlgere presso uffici 3° piano</t>
  </si>
  <si>
    <t>aumento frequenza da trisettimanale a giornaliera</t>
  </si>
  <si>
    <t>aumento frequenza da semestrale a trimestrale</t>
  </si>
  <si>
    <t>aumento frequenza da trisettimanale a giornaliera dei locali al primo piano</t>
  </si>
  <si>
    <t>TOTALE PULIZIA ORDINARIA</t>
  </si>
  <si>
    <t>€/ora feriale diurna</t>
  </si>
  <si>
    <t>si deve poter selezionare il tipo di tariffa oraria. Vedi listino già in vs. mani</t>
  </si>
  <si>
    <t>DETTAGLIO CORRISPETTIVI FORNITURA DI BENI DI CONSUMO</t>
  </si>
  <si>
    <t>Tipologia del materiale igienico - sanitario</t>
  </si>
  <si>
    <t>Sapone liquido lavamani</t>
  </si>
  <si>
    <t>Carta igienica in rotolino bauletto</t>
  </si>
  <si>
    <t>Carta igienica mini jumbo</t>
  </si>
  <si>
    <t>Carta igienica maxi jumbo</t>
  </si>
  <si>
    <t>Carta asciugamani in bobina</t>
  </si>
  <si>
    <t>Salviette asciugamani con piegatura a V</t>
  </si>
  <si>
    <t>Copriwater igienici usa e getta</t>
  </si>
  <si>
    <t>Contenitori igienici per signora</t>
  </si>
  <si>
    <t>€/rotolo</t>
  </si>
  <si>
    <t>€/tanica 5 litri</t>
  </si>
  <si>
    <t>€/bobina</t>
  </si>
  <si>
    <t>€/singola salvietta</t>
  </si>
  <si>
    <t>€/singolo foglio</t>
  </si>
  <si>
    <t>€/singolo sacchetto</t>
  </si>
  <si>
    <t>Quantità stimata / anno</t>
  </si>
  <si>
    <t>Quantità di addetti stimati per il dimensionamento</t>
  </si>
  <si>
    <t>DETTAGLIO CORRISPETTIVI SERVIZIO PULIZIA E SANIFICAZIONE</t>
  </si>
  <si>
    <t>PULIZIA ORDINARIA - PRESTAZIONI INTEGRATIVE</t>
  </si>
  <si>
    <t>PULIZIA ORDINARIA - CANONE</t>
  </si>
  <si>
    <t>DETTAGLIO CORRISPETTIVI SERVIZI AUSILIARI E/O COMPLEMENTARI</t>
  </si>
  <si>
    <t>Descrizione attività</t>
  </si>
  <si>
    <t>potremmo avere esigenza di fare nuovi prezzi, sia a misura che in economia</t>
  </si>
  <si>
    <t>€/ora festiva diurna</t>
  </si>
  <si>
    <t>quantità</t>
  </si>
  <si>
    <t>quantità / anno</t>
  </si>
  <si>
    <t>DETTAGLIO CORRISPETTIVI SERVIZIO DISINFESTAZIONE</t>
  </si>
  <si>
    <t>DISINFESTAZIONE ORDINARIA - CANONE</t>
  </si>
  <si>
    <t>Derattizzazione</t>
  </si>
  <si>
    <t>€/mq superficie da trattare/ anno</t>
  </si>
  <si>
    <t>Disinfestazione da blatte</t>
  </si>
  <si>
    <t>Disinfestazione insetti striscianti (pulci-formiche) ed altri artropodi (zecche) AREE INTERNE</t>
  </si>
  <si>
    <t>Disinfestazione da processionaria del pino - da 1 a 5 pini</t>
  </si>
  <si>
    <t>€/pino/anno</t>
  </si>
  <si>
    <t>salvo eccezioni strane, i mesi di erogazione della disinfestaz. Sono sempre 12, anche se le pulizie sono erogate su 11 10 o 9 mesi/anno</t>
  </si>
  <si>
    <t>DISINFESTAZIONE ORDINARIA - PRESTAZIONI INTEGRATIVE</t>
  </si>
  <si>
    <t>Intervento di derattizzazione con rodenticidi</t>
  </si>
  <si>
    <t>€/mq superficie da trattare/ intervento</t>
  </si>
  <si>
    <t>Disinfestazione - bonifica da blatte</t>
  </si>
  <si>
    <t>DETTAGLIO CORRISPETTIVI SERVIZIO GIARDINAGGIO</t>
  </si>
  <si>
    <t>ATTIVITA' ORDINARIA - CANONE</t>
  </si>
  <si>
    <t>Prati e superfici erbose</t>
  </si>
  <si>
    <t>€/mq di superficie erbosa/ anno</t>
  </si>
  <si>
    <t>Aiuole fiorite e/o piantumate con essenze erbacee</t>
  </si>
  <si>
    <t>€/mq/ anno</t>
  </si>
  <si>
    <t>Alberi e superfici alberate</t>
  </si>
  <si>
    <t>€/pezzo/ anno</t>
  </si>
  <si>
    <t>Siepi e cespugli in forma libera</t>
  </si>
  <si>
    <t>€/ml di siepe/ anno</t>
  </si>
  <si>
    <t>Altre attività</t>
  </si>
  <si>
    <t>salvo eccezioni strane, i mesi di erogazione del giardinaggio sono sempre 12, anche se le pulizie sono erogate su 11 10 o 9 mesi/anno</t>
  </si>
  <si>
    <t>una scheda per ogni edificio. La scheda sarà più o meno lunga e poebbe occupare una o più pagine in base alle attività accese nel singolo edificio. Salto pagina ad ogni edificio</t>
  </si>
  <si>
    <t>saranno presenti solo le schede relative ai servizi attivati</t>
  </si>
  <si>
    <t>€/ora feriale diurna (vedi sotto nota in verde)</t>
  </si>
  <si>
    <t>si deve poter selezionare il tipo di tariffa oraria. Vedi listino già in vs. mani incollato qui a fianco per comodità</t>
  </si>
  <si>
    <t>ELENCO DEGLI EDIFICI INCLUSI NEL PRESENTE PIANO</t>
  </si>
  <si>
    <t>DESCRIZIONE DEI SERVIZI OPERATIVI ATTIVATI PER OGNI SINGOLO EDIFICIO</t>
  </si>
  <si>
    <t>RIEPILOGO ECONOMICO</t>
  </si>
  <si>
    <t>CORRISPETTIVI</t>
  </si>
  <si>
    <t>CORRISPETTIVO COMPLESSIVO PER L'INTERO PERIODO CONTRATTUALE</t>
  </si>
  <si>
    <t>Prov</t>
  </si>
  <si>
    <t>Importo a consumo per attività extra canone</t>
  </si>
  <si>
    <t>Totale contratto</t>
  </si>
  <si>
    <t>sfondo / carta intestata / loghi aziende e regione fvg</t>
  </si>
  <si>
    <t>titolo convenzione</t>
  </si>
  <si>
    <t>PIANO DETTAGLIATO DELLE ATTIVITA'</t>
  </si>
  <si>
    <t>per andrea mongelli: vi manderemo bozza prima pagina</t>
  </si>
  <si>
    <t>rev.</t>
  </si>
  <si>
    <t>del:</t>
  </si>
  <si>
    <t>Id. Documento:</t>
  </si>
  <si>
    <t>Amministrazione Richiedente:</t>
  </si>
  <si>
    <t>ragione sociale, indirizzo completo, c.f., mail/pec.</t>
  </si>
  <si>
    <t>(dati desunti da rpf)</t>
  </si>
  <si>
    <t>Richiesta Preliminare di Fornitura Prot. ______ del _____</t>
  </si>
  <si>
    <t>Id. RPF:</t>
  </si>
  <si>
    <t xml:space="preserve">Firma </t>
  </si>
  <si>
    <t>Colser Servizi s.c.r.l.</t>
  </si>
  <si>
    <t>Amministrazione Contraente</t>
  </si>
  <si>
    <t>Stefano Orsi</t>
  </si>
  <si>
    <t>firma per accettazione del presente PDI</t>
  </si>
  <si>
    <t>Responsabile della Convenzione</t>
  </si>
  <si>
    <t>(firmato digitalmente)</t>
  </si>
  <si>
    <t>____________________________</t>
  </si>
  <si>
    <t>WORK IN PROGRESS</t>
  </si>
  <si>
    <t>potrebbe esserci un'introduzione / indice molto snella. Sezione statica. Testo.</t>
  </si>
  <si>
    <t>Mesi di competenza</t>
  </si>
  <si>
    <t>questa tabella è comoda ma non indispensabile. Se è un problema, omettere</t>
  </si>
  <si>
    <t>N.B.: i numeri dentro le tabelle sono casuali.</t>
  </si>
  <si>
    <t>SCHEDA EDIFICIO</t>
  </si>
  <si>
    <t>RIPARTIZIONE ANNUALE DEI CORRISPETTIVI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</si>
</sst>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\ &quot;€&quot;_-;\-* #,##0.000\ &quot;€&quot;_-;_-* &quot;-&quot;??\ &quot;€&quot;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0" fontId="0" fillId="3" borderId="0" xfId="0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64" fontId="0" fillId="0" borderId="1" xfId="1" applyNumberFormat="1" applyFont="1" applyBorder="1"/>
    <xf numFmtId="43" fontId="0" fillId="0" borderId="1" xfId="2" applyFont="1" applyBorder="1" applyAlignment="1">
      <alignment horizontal="center"/>
    </xf>
    <xf numFmtId="0" fontId="0" fillId="3" borderId="0" xfId="0" applyFill="1" applyAlignment="1">
      <alignment vertical="center"/>
    </xf>
    <xf numFmtId="44" fontId="0" fillId="0" borderId="1" xfId="1" applyFont="1" applyBorder="1" applyAlignment="1">
      <alignment horizontal="center"/>
    </xf>
    <xf numFmtId="43" fontId="0" fillId="0" borderId="1" xfId="2" applyFont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43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3" fontId="0" fillId="0" borderId="1" xfId="2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/>
    <xf numFmtId="165" fontId="0" fillId="0" borderId="1" xfId="2" applyNumberFormat="1" applyFont="1" applyFill="1" applyBorder="1"/>
    <xf numFmtId="0" fontId="5" fillId="0" borderId="0" xfId="0" applyFont="1" applyFill="1"/>
    <xf numFmtId="44" fontId="0" fillId="0" borderId="1" xfId="1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/>
    </xf>
    <xf numFmtId="0" fontId="0" fillId="3" borderId="0" xfId="0" applyFill="1" applyBorder="1" applyAlignment="1">
      <alignment vertical="center"/>
    </xf>
    <xf numFmtId="164" fontId="0" fillId="3" borderId="0" xfId="1" applyNumberFormat="1" applyFont="1" applyFill="1" applyBorder="1" applyAlignment="1">
      <alignment vertical="center"/>
    </xf>
    <xf numFmtId="43" fontId="0" fillId="3" borderId="0" xfId="2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44" fontId="0" fillId="3" borderId="0" xfId="1" applyFont="1" applyFill="1" applyBorder="1" applyAlignment="1">
      <alignment horizontal="center" vertical="center"/>
    </xf>
    <xf numFmtId="44" fontId="0" fillId="3" borderId="0" xfId="1" applyFont="1" applyFill="1" applyBorder="1" applyAlignment="1">
      <alignment horizontal="left" vertical="center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wrapText="1"/>
    </xf>
    <xf numFmtId="0" fontId="0" fillId="0" borderId="0" xfId="0" applyFill="1"/>
    <xf numFmtId="0" fontId="4" fillId="0" borderId="0" xfId="0" applyFont="1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0" xfId="0" applyFont="1"/>
    <xf numFmtId="0" fontId="7" fillId="2" borderId="1" xfId="0" applyFont="1" applyFill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Fill="1" applyBorder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14" fontId="7" fillId="0" borderId="1" xfId="0" applyNumberFormat="1" applyFont="1" applyBorder="1"/>
    <xf numFmtId="0" fontId="7" fillId="0" borderId="1" xfId="0" applyFont="1" applyBorder="1" applyAlignment="1">
      <alignment wrapText="1"/>
    </xf>
    <xf numFmtId="44" fontId="7" fillId="0" borderId="1" xfId="1" applyFont="1" applyBorder="1"/>
    <xf numFmtId="44" fontId="7" fillId="0" borderId="1" xfId="0" applyNumberFormat="1" applyFont="1" applyBorder="1"/>
    <xf numFmtId="44" fontId="7" fillId="0" borderId="1" xfId="0" applyNumberFormat="1" applyFont="1" applyBorder="1" applyAlignment="1">
      <alignment wrapText="1"/>
    </xf>
    <xf numFmtId="44" fontId="7" fillId="0" borderId="0" xfId="1" applyFont="1" applyBorder="1"/>
    <xf numFmtId="0" fontId="8" fillId="2" borderId="2" xfId="0" applyFont="1" applyFill="1" applyBorder="1" applyAlignment="1">
      <alignment wrapText="1"/>
    </xf>
    <xf numFmtId="44" fontId="8" fillId="0" borderId="1" xfId="1" applyFont="1" applyBorder="1"/>
    <xf numFmtId="44" fontId="8" fillId="0" borderId="0" xfId="1" applyFont="1" applyBorder="1"/>
    <xf numFmtId="44" fontId="8" fillId="0" borderId="1" xfId="0" applyNumberFormat="1" applyFont="1" applyBorder="1"/>
    <xf numFmtId="44" fontId="8" fillId="0" borderId="1" xfId="0" applyNumberFormat="1" applyFont="1" applyBorder="1" applyAlignment="1">
      <alignment wrapText="1"/>
    </xf>
    <xf numFmtId="165" fontId="0" fillId="0" borderId="1" xfId="2" applyNumberFormat="1" applyFont="1" applyBorder="1" applyAlignment="1">
      <alignment horizontal="center"/>
    </xf>
    <xf numFmtId="165" fontId="0" fillId="0" borderId="1" xfId="2" applyNumberFormat="1" applyFont="1" applyBorder="1"/>
    <xf numFmtId="0" fontId="4" fillId="0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4" fontId="7" fillId="0" borderId="1" xfId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4" fontId="7" fillId="0" borderId="0" xfId="1" applyFont="1" applyBorder="1" applyAlignment="1">
      <alignment vertical="center"/>
    </xf>
    <xf numFmtId="0" fontId="2" fillId="0" borderId="0" xfId="0" applyFont="1" applyAlignment="1">
      <alignment vertical="center"/>
    </xf>
    <xf numFmtId="44" fontId="8" fillId="0" borderId="1" xfId="1" applyFont="1" applyBorder="1" applyAlignment="1">
      <alignment vertical="center"/>
    </xf>
    <xf numFmtId="44" fontId="8" fillId="0" borderId="1" xfId="0" applyNumberFormat="1" applyFont="1" applyBorder="1" applyAlignment="1">
      <alignment vertical="center"/>
    </xf>
    <xf numFmtId="44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4" fontId="8" fillId="0" borderId="1" xfId="1" applyFont="1" applyBorder="1" applyAlignment="1">
      <alignment vertical="center" wrapText="1"/>
    </xf>
    <xf numFmtId="0" fontId="9" fillId="0" borderId="0" xfId="0" applyFont="1"/>
    <xf numFmtId="0" fontId="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12" fillId="0" borderId="0" xfId="0" applyFont="1"/>
    <xf numFmtId="0" fontId="6" fillId="0" borderId="0" xfId="0" applyFont="1" applyAlignment="1">
      <alignment horizontal="left" wrapText="1"/>
    </xf>
  </cellXfs>
  <cellStyles count="3">
    <cellStyle name="Migliaia" xfId="2" builtinId="3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481853</xdr:colOff>
      <xdr:row>49</xdr:row>
      <xdr:rowOff>123266</xdr:rowOff>
    </xdr:from>
    <xdr:to>
      <xdr:col>12</xdr:col>
      <xdr:colOff>712440</xdr:colOff>
      <xdr:row>56</xdr:row>
      <xdr:rowOff>36525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A868807-F26C-4506-872C-BED6E3F56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9029" y="13021237"/>
          <a:ext cx="3424264" cy="1437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D9D2-8961-47AF-8058-B45849945592}">
  <dimension ref="B1:G25"/>
  <sheetViews>
    <sheetView tabSelected="1" workbookViewId="0">
      <selection activeCell="H32" sqref="H32"/>
    </sheetView>
  </sheetViews>
  <sheetFormatPr defaultRowHeight="15" x14ac:dyDescent="0.25"/>
  <sheetData>
    <row r="1" spans="2:7" x14ac:dyDescent="0.25">
      <c r="B1" s="91" t="s">
        <v>134</v>
      </c>
      <c r="C1" s="91"/>
      <c r="D1" s="91"/>
      <c r="E1" s="91"/>
      <c r="F1" s="91"/>
      <c r="G1" s="91"/>
    </row>
    <row r="3" spans="2:7" x14ac:dyDescent="0.25">
      <c r="B3" t="s">
        <v>131</v>
      </c>
    </row>
    <row r="5" spans="2:7" x14ac:dyDescent="0.25">
      <c r="B5" t="s">
        <v>132</v>
      </c>
    </row>
    <row r="7" spans="2:7" ht="21" x14ac:dyDescent="0.35">
      <c r="B7" s="87" t="s">
        <v>133</v>
      </c>
      <c r="C7" s="87"/>
      <c r="D7" s="87"/>
      <c r="E7" s="87"/>
      <c r="F7" s="87"/>
      <c r="G7" s="87"/>
    </row>
    <row r="8" spans="2:7" x14ac:dyDescent="0.25">
      <c r="B8" t="s">
        <v>135</v>
      </c>
      <c r="D8" t="s">
        <v>136</v>
      </c>
    </row>
    <row r="9" spans="2:7" x14ac:dyDescent="0.25">
      <c r="B9" t="s">
        <v>137</v>
      </c>
    </row>
    <row r="12" spans="2:7" x14ac:dyDescent="0.25">
      <c r="B12" t="s">
        <v>138</v>
      </c>
      <c r="F12" t="s">
        <v>139</v>
      </c>
    </row>
    <row r="13" spans="2:7" x14ac:dyDescent="0.25">
      <c r="F13" t="s">
        <v>140</v>
      </c>
    </row>
    <row r="16" spans="2:7" x14ac:dyDescent="0.25">
      <c r="B16" t="s">
        <v>141</v>
      </c>
    </row>
    <row r="17" spans="2:7" x14ac:dyDescent="0.25">
      <c r="B17" t="s">
        <v>142</v>
      </c>
    </row>
    <row r="20" spans="2:7" x14ac:dyDescent="0.25">
      <c r="B20" t="s">
        <v>143</v>
      </c>
    </row>
    <row r="22" spans="2:7" s="88" customFormat="1" x14ac:dyDescent="0.25">
      <c r="C22" s="89" t="s">
        <v>144</v>
      </c>
      <c r="D22" s="89"/>
      <c r="G22" s="89" t="s">
        <v>145</v>
      </c>
    </row>
    <row r="23" spans="2:7" s="88" customFormat="1" x14ac:dyDescent="0.25">
      <c r="C23" s="90" t="s">
        <v>146</v>
      </c>
      <c r="D23" s="90"/>
      <c r="G23" s="90" t="s">
        <v>147</v>
      </c>
    </row>
    <row r="24" spans="2:7" s="88" customFormat="1" x14ac:dyDescent="0.25">
      <c r="C24" s="90" t="s">
        <v>148</v>
      </c>
      <c r="D24" s="90"/>
      <c r="G24" s="90"/>
    </row>
    <row r="25" spans="2:7" s="88" customFormat="1" x14ac:dyDescent="0.25">
      <c r="C25" s="90" t="s">
        <v>149</v>
      </c>
      <c r="D25" s="90"/>
      <c r="G25" s="90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C155-7EDB-4F79-871D-280B9A96064C}">
  <dimension ref="A2"/>
  <sheetViews>
    <sheetView workbookViewId="0">
      <selection activeCell="D30" sqref="D30"/>
    </sheetView>
  </sheetViews>
  <sheetFormatPr defaultRowHeight="15" x14ac:dyDescent="0.25"/>
  <sheetData>
    <row r="2" spans="1:1" x14ac:dyDescent="0.25">
      <c r="A2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401C-5D76-467D-8CB3-89981D2885EC}">
  <dimension ref="B2:G7"/>
  <sheetViews>
    <sheetView workbookViewId="0">
      <selection activeCell="I19" sqref="I19"/>
    </sheetView>
  </sheetViews>
  <sheetFormatPr defaultRowHeight="15" x14ac:dyDescent="0.25"/>
  <cols>
    <col min="2" max="2" width="4" customWidth="1"/>
    <col min="3" max="3" width="20.140625" bestFit="1" customWidth="1"/>
    <col min="4" max="4" width="11.85546875" bestFit="1" customWidth="1"/>
    <col min="5" max="5" width="8.42578125" bestFit="1" customWidth="1"/>
    <col min="6" max="6" width="5.5703125" bestFit="1" customWidth="1"/>
  </cols>
  <sheetData>
    <row r="2" spans="2:7" x14ac:dyDescent="0.25">
      <c r="B2" s="48" t="s">
        <v>123</v>
      </c>
      <c r="C2" s="33"/>
      <c r="D2" s="33"/>
      <c r="E2" s="33"/>
      <c r="F2" s="33"/>
      <c r="G2" s="33"/>
    </row>
    <row r="4" spans="2: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7" x14ac:dyDescent="0.25">
      <c r="B5" s="49">
        <v>1</v>
      </c>
      <c r="C5" s="49" t="s">
        <v>5</v>
      </c>
      <c r="D5" s="49" t="s">
        <v>6</v>
      </c>
      <c r="E5" s="49" t="s">
        <v>7</v>
      </c>
      <c r="F5" s="49" t="s">
        <v>8</v>
      </c>
    </row>
    <row r="6" spans="2:7" x14ac:dyDescent="0.25">
      <c r="B6" s="49">
        <v>2</v>
      </c>
      <c r="C6" s="49" t="s">
        <v>29</v>
      </c>
      <c r="D6" s="49" t="s">
        <v>9</v>
      </c>
      <c r="E6" s="49" t="s">
        <v>7</v>
      </c>
      <c r="F6" s="49" t="s">
        <v>8</v>
      </c>
    </row>
    <row r="7" spans="2:7" x14ac:dyDescent="0.25">
      <c r="B7" s="49">
        <v>3</v>
      </c>
      <c r="C7" s="49" t="s">
        <v>10</v>
      </c>
      <c r="D7" s="49" t="s">
        <v>11</v>
      </c>
      <c r="E7" s="49" t="s">
        <v>7</v>
      </c>
      <c r="F7" s="49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A911-6D5E-4E3B-8D39-5AD42DF385B1}">
  <dimension ref="B3:I8"/>
  <sheetViews>
    <sheetView workbookViewId="0">
      <selection activeCell="F27" sqref="F27"/>
    </sheetView>
  </sheetViews>
  <sheetFormatPr defaultRowHeight="15" x14ac:dyDescent="0.25"/>
  <cols>
    <col min="2" max="2" width="4" customWidth="1"/>
    <col min="3" max="3" width="20.140625" bestFit="1" customWidth="1"/>
    <col min="4" max="4" width="12.140625" bestFit="1" customWidth="1"/>
    <col min="5" max="9" width="11.140625" customWidth="1"/>
  </cols>
  <sheetData>
    <row r="3" spans="2:9" x14ac:dyDescent="0.25">
      <c r="B3" s="48" t="s">
        <v>124</v>
      </c>
      <c r="C3" s="47"/>
      <c r="D3" s="47"/>
      <c r="E3" s="47"/>
    </row>
    <row r="5" spans="2:9" ht="60" x14ac:dyDescent="0.25">
      <c r="B5" s="2" t="s">
        <v>0</v>
      </c>
      <c r="C5" s="2" t="s">
        <v>1</v>
      </c>
      <c r="D5" s="2" t="s">
        <v>2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</row>
    <row r="6" spans="2:9" x14ac:dyDescent="0.25">
      <c r="B6" s="49">
        <v>1</v>
      </c>
      <c r="C6" s="49" t="s">
        <v>5</v>
      </c>
      <c r="D6" s="49" t="s">
        <v>6</v>
      </c>
      <c r="E6" s="50" t="s">
        <v>17</v>
      </c>
      <c r="F6" s="50" t="s">
        <v>17</v>
      </c>
      <c r="G6" s="50" t="s">
        <v>17</v>
      </c>
      <c r="H6" s="50" t="s">
        <v>18</v>
      </c>
      <c r="I6" s="50" t="s">
        <v>17</v>
      </c>
    </row>
    <row r="7" spans="2:9" x14ac:dyDescent="0.25">
      <c r="B7" s="49">
        <v>2</v>
      </c>
      <c r="C7" s="49" t="s">
        <v>28</v>
      </c>
      <c r="D7" s="49" t="s">
        <v>9</v>
      </c>
      <c r="E7" s="50" t="s">
        <v>17</v>
      </c>
      <c r="F7" s="50" t="s">
        <v>17</v>
      </c>
      <c r="G7" s="50" t="s">
        <v>18</v>
      </c>
      <c r="H7" s="50" t="s">
        <v>18</v>
      </c>
      <c r="I7" s="50" t="s">
        <v>17</v>
      </c>
    </row>
    <row r="8" spans="2:9" x14ac:dyDescent="0.25">
      <c r="B8" s="49">
        <v>3</v>
      </c>
      <c r="C8" s="49" t="s">
        <v>10</v>
      </c>
      <c r="D8" s="49" t="s">
        <v>11</v>
      </c>
      <c r="E8" s="50" t="s">
        <v>17</v>
      </c>
      <c r="F8" s="50" t="s">
        <v>17</v>
      </c>
      <c r="G8" s="50" t="s">
        <v>18</v>
      </c>
      <c r="H8" s="50" t="s">
        <v>18</v>
      </c>
      <c r="I8" s="50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15DF-CC3B-4C23-A906-F1C68BB9BCA2}">
  <sheetPr>
    <pageSetUpPr fitToPage="1"/>
  </sheetPr>
  <dimension ref="C1:P108"/>
  <sheetViews>
    <sheetView topLeftCell="A90" zoomScale="85" zoomScaleNormal="85" workbookViewId="0">
      <selection activeCell="F31" sqref="F31"/>
    </sheetView>
  </sheetViews>
  <sheetFormatPr defaultRowHeight="15" x14ac:dyDescent="0.25"/>
  <cols>
    <col min="3" max="3" width="38" bestFit="1" customWidth="1"/>
    <col min="4" max="4" width="19.5703125" bestFit="1" customWidth="1"/>
    <col min="5" max="5" width="13.140625" customWidth="1"/>
    <col min="6" max="6" width="13.140625" bestFit="1" customWidth="1"/>
    <col min="7" max="7" width="12.140625" bestFit="1" customWidth="1"/>
    <col min="8" max="8" width="11.140625" customWidth="1"/>
    <col min="9" max="9" width="12.140625" bestFit="1" customWidth="1"/>
    <col min="10" max="12" width="12" bestFit="1" customWidth="1"/>
    <col min="13" max="13" width="14.140625" style="12" customWidth="1"/>
    <col min="14" max="14" width="13.140625" bestFit="1" customWidth="1"/>
    <col min="16" max="16" width="28" customWidth="1"/>
  </cols>
  <sheetData>
    <row r="1" spans="3:14" ht="21.75" customHeight="1" x14ac:dyDescent="0.4">
      <c r="C1" s="93" t="s">
        <v>155</v>
      </c>
    </row>
    <row r="2" spans="3:14" ht="21.75" customHeight="1" x14ac:dyDescent="0.4">
      <c r="C2" s="93"/>
    </row>
    <row r="3" spans="3:14" x14ac:dyDescent="0.25">
      <c r="C3" s="48" t="s">
        <v>156</v>
      </c>
    </row>
    <row r="4" spans="3:14" ht="16.5" customHeight="1" x14ac:dyDescent="0.25">
      <c r="C4" s="94" t="s">
        <v>119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</row>
    <row r="7" spans="3:14" x14ac:dyDescent="0.25">
      <c r="C7" s="52" t="s">
        <v>0</v>
      </c>
      <c r="D7" s="53">
        <v>1</v>
      </c>
      <c r="E7" s="54"/>
      <c r="F7" s="52" t="s">
        <v>1</v>
      </c>
      <c r="G7" s="53" t="s">
        <v>28</v>
      </c>
      <c r="H7" s="54"/>
      <c r="I7" s="54"/>
      <c r="J7" s="54"/>
      <c r="K7" s="54"/>
      <c r="L7" s="54"/>
      <c r="M7" s="55"/>
      <c r="N7" s="54"/>
    </row>
    <row r="8" spans="3:14" x14ac:dyDescent="0.25">
      <c r="C8" s="52" t="s">
        <v>2</v>
      </c>
      <c r="D8" s="53" t="s">
        <v>9</v>
      </c>
      <c r="E8" s="54"/>
      <c r="F8" s="52" t="s">
        <v>3</v>
      </c>
      <c r="G8" s="53" t="s">
        <v>7</v>
      </c>
      <c r="H8" s="54"/>
      <c r="I8" s="52" t="s">
        <v>4</v>
      </c>
      <c r="J8" s="53" t="s">
        <v>8</v>
      </c>
      <c r="K8" s="54"/>
      <c r="L8" s="54"/>
      <c r="M8" s="55"/>
      <c r="N8" s="54"/>
    </row>
    <row r="9" spans="3:14" x14ac:dyDescent="0.25"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  <c r="N9" s="54"/>
    </row>
    <row r="10" spans="3:14" x14ac:dyDescent="0.25">
      <c r="C10" s="56" t="s">
        <v>22</v>
      </c>
      <c r="D10" s="54"/>
      <c r="E10" s="54"/>
      <c r="F10" s="54"/>
      <c r="G10" s="54"/>
      <c r="H10" s="54" t="s">
        <v>153</v>
      </c>
      <c r="I10" s="54"/>
      <c r="J10" s="92" t="s">
        <v>154</v>
      </c>
      <c r="L10" s="54"/>
      <c r="M10" s="55"/>
      <c r="N10" s="54"/>
    </row>
    <row r="11" spans="3:14" x14ac:dyDescent="0.25">
      <c r="C11" s="54"/>
      <c r="D11" s="52" t="s">
        <v>19</v>
      </c>
      <c r="E11" s="52" t="s">
        <v>20</v>
      </c>
      <c r="F11" s="52" t="s">
        <v>21</v>
      </c>
      <c r="G11" s="54"/>
      <c r="H11" s="52">
        <v>2020</v>
      </c>
      <c r="I11" s="52">
        <v>2021</v>
      </c>
      <c r="J11" s="52">
        <v>2022</v>
      </c>
      <c r="K11" s="52">
        <v>2023</v>
      </c>
      <c r="L11" s="57">
        <v>2024</v>
      </c>
      <c r="M11" s="58" t="s">
        <v>27</v>
      </c>
    </row>
    <row r="12" spans="3:14" x14ac:dyDescent="0.25">
      <c r="C12" s="59" t="s">
        <v>12</v>
      </c>
      <c r="D12" s="60">
        <v>44166</v>
      </c>
      <c r="E12" s="60">
        <v>45626</v>
      </c>
      <c r="F12" s="49">
        <v>48</v>
      </c>
      <c r="G12" s="54"/>
      <c r="H12" s="49">
        <v>1</v>
      </c>
      <c r="I12" s="49">
        <v>12</v>
      </c>
      <c r="J12" s="49">
        <v>12</v>
      </c>
      <c r="K12" s="49">
        <v>12</v>
      </c>
      <c r="L12" s="61">
        <v>11</v>
      </c>
      <c r="M12" s="49">
        <f>SUM(H12:L12)</f>
        <v>48</v>
      </c>
    </row>
    <row r="13" spans="3:14" x14ac:dyDescent="0.25">
      <c r="C13" s="59" t="s">
        <v>16</v>
      </c>
      <c r="D13" s="60">
        <v>44166</v>
      </c>
      <c r="E13" s="60">
        <v>45626</v>
      </c>
      <c r="F13" s="49">
        <v>48</v>
      </c>
      <c r="G13" s="54"/>
      <c r="H13" s="49">
        <v>1</v>
      </c>
      <c r="I13" s="49">
        <v>12</v>
      </c>
      <c r="J13" s="49">
        <v>12</v>
      </c>
      <c r="K13" s="49">
        <v>12</v>
      </c>
      <c r="L13" s="61">
        <v>11</v>
      </c>
      <c r="M13" s="49">
        <f>SUM(H13:L13)</f>
        <v>48</v>
      </c>
    </row>
    <row r="14" spans="3:14" x14ac:dyDescent="0.25">
      <c r="C14" s="59" t="s">
        <v>14</v>
      </c>
      <c r="D14" s="60"/>
      <c r="E14" s="60"/>
      <c r="F14" s="49"/>
      <c r="G14" s="54"/>
      <c r="H14" s="49"/>
      <c r="I14" s="49"/>
      <c r="J14" s="49"/>
      <c r="K14" s="49"/>
      <c r="L14" s="61"/>
      <c r="M14" s="49">
        <f>SUM(H14:L14)</f>
        <v>0</v>
      </c>
    </row>
    <row r="15" spans="3:14" x14ac:dyDescent="0.25">
      <c r="C15" s="59" t="s">
        <v>13</v>
      </c>
      <c r="D15" s="60">
        <v>44348</v>
      </c>
      <c r="E15" s="60">
        <v>45626</v>
      </c>
      <c r="F15" s="49">
        <v>42</v>
      </c>
      <c r="G15" s="54"/>
      <c r="H15" s="49"/>
      <c r="I15" s="49">
        <v>7</v>
      </c>
      <c r="J15" s="49">
        <v>12</v>
      </c>
      <c r="K15" s="49">
        <v>12</v>
      </c>
      <c r="L15" s="61">
        <v>11</v>
      </c>
      <c r="M15" s="49">
        <f>SUM(H15:L15)</f>
        <v>42</v>
      </c>
    </row>
    <row r="16" spans="3:14" x14ac:dyDescent="0.25">
      <c r="C16" s="59" t="s">
        <v>15</v>
      </c>
      <c r="D16" s="60"/>
      <c r="E16" s="60"/>
      <c r="F16" s="49"/>
      <c r="G16" s="54"/>
      <c r="H16" s="49"/>
      <c r="I16" s="49"/>
      <c r="J16" s="49"/>
      <c r="K16" s="49"/>
      <c r="L16" s="61"/>
      <c r="M16" s="49">
        <f>SUM(H16:L16)</f>
        <v>0</v>
      </c>
    </row>
    <row r="17" spans="3:14" x14ac:dyDescent="0.25">
      <c r="C17" s="54"/>
      <c r="D17" s="54"/>
      <c r="E17" s="54"/>
      <c r="F17" s="54"/>
      <c r="G17" s="54"/>
      <c r="H17" s="54"/>
      <c r="I17" s="54"/>
      <c r="J17" s="54"/>
      <c r="K17" s="54"/>
      <c r="L17" s="55"/>
      <c r="M17" s="54"/>
    </row>
    <row r="18" spans="3:14" x14ac:dyDescent="0.25">
      <c r="C18" s="54"/>
      <c r="D18" s="54"/>
      <c r="E18" s="54"/>
      <c r="F18" s="54"/>
      <c r="G18" s="54"/>
      <c r="H18" s="54"/>
      <c r="I18" s="54"/>
      <c r="J18" s="54"/>
      <c r="K18" s="54"/>
      <c r="L18" s="55"/>
      <c r="M18" s="54"/>
    </row>
    <row r="19" spans="3:14" x14ac:dyDescent="0.25">
      <c r="C19" s="56" t="s">
        <v>23</v>
      </c>
      <c r="D19" s="54"/>
      <c r="E19" s="54"/>
      <c r="F19" s="54"/>
      <c r="G19" s="54"/>
      <c r="H19" s="54"/>
      <c r="I19" s="54"/>
      <c r="J19" s="54"/>
      <c r="K19" s="54"/>
      <c r="L19" s="55"/>
      <c r="M19" s="54"/>
    </row>
    <row r="20" spans="3:14" x14ac:dyDescent="0.25">
      <c r="C20" s="54"/>
      <c r="D20" s="52" t="s">
        <v>24</v>
      </c>
      <c r="E20" s="52" t="s">
        <v>25</v>
      </c>
      <c r="F20" s="52" t="s">
        <v>26</v>
      </c>
      <c r="G20" s="54"/>
      <c r="H20" s="52">
        <v>2020</v>
      </c>
      <c r="I20" s="52">
        <v>2021</v>
      </c>
      <c r="J20" s="52">
        <v>2022</v>
      </c>
      <c r="K20" s="52">
        <v>2023</v>
      </c>
      <c r="L20" s="57">
        <v>2024</v>
      </c>
      <c r="M20" s="58" t="s">
        <v>27</v>
      </c>
    </row>
    <row r="21" spans="3:14" x14ac:dyDescent="0.25">
      <c r="C21" s="59" t="s">
        <v>12</v>
      </c>
      <c r="D21" s="62">
        <v>5000</v>
      </c>
      <c r="E21" s="62">
        <f>D21*10</f>
        <v>50000</v>
      </c>
      <c r="F21" s="62">
        <f>E21/12*48</f>
        <v>200000</v>
      </c>
      <c r="G21" s="54"/>
      <c r="H21" s="63">
        <f>D21</f>
        <v>5000</v>
      </c>
      <c r="I21" s="63">
        <f>D21*10</f>
        <v>50000</v>
      </c>
      <c r="J21" s="63">
        <f>D21*10</f>
        <v>50000</v>
      </c>
      <c r="K21" s="63">
        <f>D21*10</f>
        <v>50000</v>
      </c>
      <c r="L21" s="64">
        <f>D21*9</f>
        <v>45000</v>
      </c>
      <c r="M21" s="63">
        <f>SUM(H21:L21)</f>
        <v>200000</v>
      </c>
    </row>
    <row r="22" spans="3:14" x14ac:dyDescent="0.25">
      <c r="C22" s="59" t="s">
        <v>13</v>
      </c>
      <c r="D22" s="62">
        <v>200</v>
      </c>
      <c r="E22" s="62">
        <f t="shared" ref="E22:E24" si="0">D22*12</f>
        <v>2400</v>
      </c>
      <c r="F22" s="62">
        <f>E22/12*42</f>
        <v>8400</v>
      </c>
      <c r="G22" s="54"/>
      <c r="H22" s="63">
        <v>0</v>
      </c>
      <c r="I22" s="63">
        <f>D22*7</f>
        <v>1400</v>
      </c>
      <c r="J22" s="63">
        <f>D22*12</f>
        <v>2400</v>
      </c>
      <c r="K22" s="63">
        <f>D22*12</f>
        <v>2400</v>
      </c>
      <c r="L22" s="64">
        <f>D22*11</f>
        <v>2200</v>
      </c>
      <c r="M22" s="63">
        <f>SUM(H22:L22)</f>
        <v>8400</v>
      </c>
    </row>
    <row r="23" spans="3:14" x14ac:dyDescent="0.25">
      <c r="C23" s="59" t="s">
        <v>14</v>
      </c>
      <c r="D23" s="62">
        <v>0</v>
      </c>
      <c r="E23" s="62">
        <f t="shared" si="0"/>
        <v>0</v>
      </c>
      <c r="F23" s="62">
        <f t="shared" ref="F23:F25" si="1">E23/12*48</f>
        <v>0</v>
      </c>
      <c r="G23" s="65"/>
      <c r="H23" s="63">
        <f>D23</f>
        <v>0</v>
      </c>
      <c r="I23" s="63">
        <f>D23*12</f>
        <v>0</v>
      </c>
      <c r="J23" s="63">
        <f>D23*12</f>
        <v>0</v>
      </c>
      <c r="K23" s="63">
        <f>D23*12</f>
        <v>0</v>
      </c>
      <c r="L23" s="64">
        <f>D23*11</f>
        <v>0</v>
      </c>
      <c r="M23" s="63">
        <f>SUM(H23:L23)</f>
        <v>0</v>
      </c>
    </row>
    <row r="24" spans="3:14" x14ac:dyDescent="0.25">
      <c r="C24" s="59" t="s">
        <v>15</v>
      </c>
      <c r="D24" s="62">
        <v>0</v>
      </c>
      <c r="E24" s="62">
        <f t="shared" si="0"/>
        <v>0</v>
      </c>
      <c r="F24" s="62">
        <f t="shared" si="1"/>
        <v>0</v>
      </c>
      <c r="G24" s="65"/>
      <c r="H24" s="63">
        <f>D24</f>
        <v>0</v>
      </c>
      <c r="I24" s="63">
        <f>D24*12</f>
        <v>0</v>
      </c>
      <c r="J24" s="63">
        <f>D24*12</f>
        <v>0</v>
      </c>
      <c r="K24" s="63">
        <f>D24*12</f>
        <v>0</v>
      </c>
      <c r="L24" s="64">
        <f>D24*11</f>
        <v>0</v>
      </c>
      <c r="M24" s="63">
        <f>SUM(H24:L24)</f>
        <v>0</v>
      </c>
    </row>
    <row r="25" spans="3:14" x14ac:dyDescent="0.25">
      <c r="C25" s="59" t="s">
        <v>16</v>
      </c>
      <c r="D25" s="62">
        <v>80</v>
      </c>
      <c r="E25" s="62">
        <f>D25*10</f>
        <v>800</v>
      </c>
      <c r="F25" s="62">
        <f t="shared" si="1"/>
        <v>3200</v>
      </c>
      <c r="G25" s="65"/>
      <c r="H25" s="63">
        <f>D25</f>
        <v>80</v>
      </c>
      <c r="I25" s="63">
        <f>D25*10</f>
        <v>800</v>
      </c>
      <c r="J25" s="63">
        <f>D25*10</f>
        <v>800</v>
      </c>
      <c r="K25" s="63">
        <f>D25*10</f>
        <v>800</v>
      </c>
      <c r="L25" s="64">
        <f>D25*11</f>
        <v>880</v>
      </c>
      <c r="M25" s="63">
        <f>SUM(H25:L25)</f>
        <v>3360</v>
      </c>
    </row>
    <row r="26" spans="3:14" s="6" customFormat="1" x14ac:dyDescent="0.25">
      <c r="C26" s="66" t="s">
        <v>27</v>
      </c>
      <c r="D26" s="67">
        <f>SUM(D21:D25)</f>
        <v>5280</v>
      </c>
      <c r="E26" s="67">
        <f t="shared" ref="E26:F26" si="2">SUM(E21:E25)</f>
        <v>53200</v>
      </c>
      <c r="F26" s="67">
        <f t="shared" si="2"/>
        <v>211600</v>
      </c>
      <c r="G26" s="68"/>
      <c r="H26" s="69">
        <f t="shared" ref="H26:M26" si="3">SUM(H21:H25)</f>
        <v>5080</v>
      </c>
      <c r="I26" s="69">
        <f t="shared" si="3"/>
        <v>52200</v>
      </c>
      <c r="J26" s="69">
        <f t="shared" si="3"/>
        <v>53200</v>
      </c>
      <c r="K26" s="69">
        <f t="shared" si="3"/>
        <v>53200</v>
      </c>
      <c r="L26" s="70">
        <f t="shared" si="3"/>
        <v>48080</v>
      </c>
      <c r="M26" s="69">
        <f t="shared" si="3"/>
        <v>211760</v>
      </c>
    </row>
    <row r="27" spans="3:14" x14ac:dyDescent="0.25">
      <c r="C27" s="54"/>
      <c r="D27" s="54"/>
      <c r="E27" s="54"/>
      <c r="F27" s="54"/>
      <c r="G27" s="54"/>
      <c r="H27" s="54"/>
      <c r="I27" s="54"/>
      <c r="J27" s="54"/>
      <c r="K27" s="54"/>
      <c r="L27" s="55"/>
      <c r="M27" s="54"/>
    </row>
    <row r="28" spans="3:14" s="10" customFormat="1" ht="30" x14ac:dyDescent="0.25">
      <c r="C28" s="74" t="s">
        <v>129</v>
      </c>
      <c r="D28"/>
      <c r="E28" s="81">
        <v>1000</v>
      </c>
      <c r="F28" s="81">
        <f t="shared" ref="F28" si="4">E28/12*48</f>
        <v>4000</v>
      </c>
      <c r="G28" s="79"/>
      <c r="H28" s="82">
        <f>1000/12</f>
        <v>83.333333333333329</v>
      </c>
      <c r="I28" s="82">
        <v>1000</v>
      </c>
      <c r="J28" s="82">
        <v>1000</v>
      </c>
      <c r="K28" s="82">
        <v>1000</v>
      </c>
      <c r="L28" s="83">
        <f>1000/12*11</f>
        <v>916.66666666666663</v>
      </c>
      <c r="M28" s="82">
        <f>SUM(H28:L28)</f>
        <v>3999.9999999999995</v>
      </c>
    </row>
    <row r="31" spans="3:14" x14ac:dyDescent="0.25">
      <c r="C31" s="51" t="s">
        <v>85</v>
      </c>
    </row>
    <row r="32" spans="3:14" ht="16.5" customHeight="1" x14ac:dyDescent="0.25">
      <c r="C32" s="94" t="s">
        <v>120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4" spans="3:16" x14ac:dyDescent="0.25">
      <c r="C34" t="s">
        <v>87</v>
      </c>
    </row>
    <row r="35" spans="3:16" s="10" customFormat="1" ht="45" x14ac:dyDescent="0.25">
      <c r="C35" s="8" t="s">
        <v>31</v>
      </c>
      <c r="D35" s="8" t="s">
        <v>37</v>
      </c>
      <c r="E35" s="8" t="s">
        <v>38</v>
      </c>
      <c r="F35" s="9" t="s">
        <v>39</v>
      </c>
      <c r="G35"/>
      <c r="H35" s="9" t="s">
        <v>40</v>
      </c>
      <c r="I35" s="9" t="s">
        <v>41</v>
      </c>
      <c r="J35" s="9" t="s">
        <v>42</v>
      </c>
      <c r="K35" s="9" t="s">
        <v>43</v>
      </c>
      <c r="L35" s="9" t="s">
        <v>26</v>
      </c>
      <c r="M35" s="9" t="s">
        <v>44</v>
      </c>
      <c r="P35"/>
    </row>
    <row r="36" spans="3:16" x14ac:dyDescent="0.25">
      <c r="C36" s="11" t="s">
        <v>32</v>
      </c>
      <c r="D36" s="1" t="s">
        <v>30</v>
      </c>
      <c r="E36" s="13">
        <v>1.008</v>
      </c>
      <c r="F36" s="14">
        <v>500</v>
      </c>
      <c r="H36" s="4">
        <v>12</v>
      </c>
      <c r="I36" s="4">
        <f>H36*4</f>
        <v>48</v>
      </c>
      <c r="J36" s="16">
        <f>E36*F36</f>
        <v>504</v>
      </c>
      <c r="K36" s="16">
        <f>J36*H36</f>
        <v>6048</v>
      </c>
      <c r="L36" s="16">
        <f>J36*I36</f>
        <v>24192</v>
      </c>
      <c r="M36" s="34" t="s">
        <v>49</v>
      </c>
    </row>
    <row r="37" spans="3:16" x14ac:dyDescent="0.25">
      <c r="C37" s="11" t="s">
        <v>34</v>
      </c>
      <c r="D37" s="1" t="s">
        <v>30</v>
      </c>
      <c r="E37" s="13">
        <v>0.74399999999999999</v>
      </c>
      <c r="F37" s="14">
        <v>1000</v>
      </c>
      <c r="H37" s="4">
        <v>12</v>
      </c>
      <c r="I37" s="4">
        <f>H37*4</f>
        <v>48</v>
      </c>
      <c r="J37" s="16">
        <f>E37*F37</f>
        <v>744</v>
      </c>
      <c r="K37" s="16">
        <f t="shared" ref="K37:K40" si="5">J37*H37</f>
        <v>8928</v>
      </c>
      <c r="L37" s="16">
        <f t="shared" ref="L37:L40" si="6">J37*I37</f>
        <v>35712</v>
      </c>
      <c r="M37" s="34" t="s">
        <v>49</v>
      </c>
    </row>
    <row r="38" spans="3:16" x14ac:dyDescent="0.25">
      <c r="C38" s="11" t="s">
        <v>36</v>
      </c>
      <c r="D38" s="1" t="s">
        <v>30</v>
      </c>
      <c r="E38" s="13">
        <v>0.48</v>
      </c>
      <c r="F38" s="14">
        <v>50</v>
      </c>
      <c r="H38" s="4">
        <v>9</v>
      </c>
      <c r="I38" s="4">
        <f t="shared" ref="I38:I40" si="7">H38*4</f>
        <v>36</v>
      </c>
      <c r="J38" s="16">
        <f>E38*F38</f>
        <v>24</v>
      </c>
      <c r="K38" s="16">
        <f t="shared" si="5"/>
        <v>216</v>
      </c>
      <c r="L38" s="16">
        <f t="shared" si="6"/>
        <v>864</v>
      </c>
      <c r="M38" s="34" t="s">
        <v>49</v>
      </c>
    </row>
    <row r="39" spans="3:16" ht="30" x14ac:dyDescent="0.25">
      <c r="C39" s="11" t="s">
        <v>33</v>
      </c>
      <c r="D39" s="1" t="s">
        <v>30</v>
      </c>
      <c r="E39" s="13">
        <v>0.192</v>
      </c>
      <c r="F39" s="17">
        <v>250</v>
      </c>
      <c r="H39" s="18">
        <v>12</v>
      </c>
      <c r="I39" s="4">
        <f t="shared" si="7"/>
        <v>48</v>
      </c>
      <c r="J39" s="16">
        <f>E39*F39</f>
        <v>48</v>
      </c>
      <c r="K39" s="16">
        <f t="shared" si="5"/>
        <v>576</v>
      </c>
      <c r="L39" s="16">
        <f t="shared" si="6"/>
        <v>2304</v>
      </c>
      <c r="M39" s="34" t="s">
        <v>49</v>
      </c>
    </row>
    <row r="40" spans="3:16" ht="30" x14ac:dyDescent="0.25">
      <c r="C40" s="11" t="s">
        <v>35</v>
      </c>
      <c r="D40" s="1" t="s">
        <v>30</v>
      </c>
      <c r="E40" s="13">
        <v>9.6000000000000002E-2</v>
      </c>
      <c r="F40" s="17">
        <v>400</v>
      </c>
      <c r="H40" s="18">
        <v>12</v>
      </c>
      <c r="I40" s="4">
        <f t="shared" si="7"/>
        <v>48</v>
      </c>
      <c r="J40" s="16">
        <f>E40*F40</f>
        <v>38.4</v>
      </c>
      <c r="K40" s="16">
        <f t="shared" si="5"/>
        <v>460.79999999999995</v>
      </c>
      <c r="L40" s="16">
        <f t="shared" si="6"/>
        <v>1843.1999999999998</v>
      </c>
      <c r="M40" s="34" t="s">
        <v>49</v>
      </c>
    </row>
    <row r="41" spans="3:16" x14ac:dyDescent="0.25">
      <c r="C41" s="12"/>
    </row>
    <row r="42" spans="3:16" s="10" customFormat="1" x14ac:dyDescent="0.25">
      <c r="C42" s="10" t="s">
        <v>86</v>
      </c>
      <c r="M42" s="35"/>
    </row>
    <row r="43" spans="3:16" s="10" customFormat="1" ht="45" x14ac:dyDescent="0.25">
      <c r="C43" s="8" t="s">
        <v>31</v>
      </c>
      <c r="D43" s="8" t="s">
        <v>37</v>
      </c>
      <c r="E43" s="8" t="s">
        <v>38</v>
      </c>
      <c r="F43" s="9" t="s">
        <v>56</v>
      </c>
      <c r="G43" s="9" t="s">
        <v>57</v>
      </c>
      <c r="H43" s="9" t="s">
        <v>40</v>
      </c>
      <c r="I43" s="9" t="s">
        <v>41</v>
      </c>
      <c r="J43" s="9" t="s">
        <v>42</v>
      </c>
      <c r="K43" s="9" t="s">
        <v>43</v>
      </c>
      <c r="L43" s="9" t="s">
        <v>26</v>
      </c>
      <c r="M43" s="9" t="s">
        <v>44</v>
      </c>
    </row>
    <row r="44" spans="3:16" s="10" customFormat="1" ht="45" x14ac:dyDescent="0.25">
      <c r="C44" s="19" t="s">
        <v>51</v>
      </c>
      <c r="D44" s="20" t="s">
        <v>50</v>
      </c>
      <c r="E44" s="21">
        <v>2.6000000000000002E-2</v>
      </c>
      <c r="F44" s="22">
        <v>200</v>
      </c>
      <c r="G44" s="23">
        <v>260</v>
      </c>
      <c r="H44" s="23">
        <v>12</v>
      </c>
      <c r="I44" s="23">
        <v>48</v>
      </c>
      <c r="J44" s="24">
        <f>K44/12</f>
        <v>112.66666666666667</v>
      </c>
      <c r="K44" s="24">
        <f t="shared" ref="K44:K49" si="8">E44*F44*G44</f>
        <v>1352</v>
      </c>
      <c r="L44" s="24">
        <f>J44*I44</f>
        <v>5408</v>
      </c>
      <c r="M44" s="28" t="s">
        <v>60</v>
      </c>
    </row>
    <row r="45" spans="3:16" s="10" customFormat="1" ht="60" x14ac:dyDescent="0.25">
      <c r="C45" s="19" t="s">
        <v>51</v>
      </c>
      <c r="D45" s="20" t="s">
        <v>50</v>
      </c>
      <c r="E45" s="21">
        <v>2.6000000000000002E-2</v>
      </c>
      <c r="F45" s="22">
        <v>600</v>
      </c>
      <c r="G45" s="23">
        <v>156</v>
      </c>
      <c r="H45" s="23">
        <v>12</v>
      </c>
      <c r="I45" s="23">
        <v>48</v>
      </c>
      <c r="J45" s="24">
        <f t="shared" ref="J45:J49" si="9">K45/12</f>
        <v>202.80000000000004</v>
      </c>
      <c r="K45" s="24">
        <f t="shared" si="8"/>
        <v>2433.6000000000004</v>
      </c>
      <c r="L45" s="24">
        <f t="shared" ref="L45:L49" si="10">J45*I45</f>
        <v>9734.4000000000015</v>
      </c>
      <c r="M45" s="28" t="s">
        <v>61</v>
      </c>
    </row>
    <row r="46" spans="3:16" s="10" customFormat="1" ht="60" x14ac:dyDescent="0.25">
      <c r="C46" s="19" t="s">
        <v>52</v>
      </c>
      <c r="D46" s="20" t="s">
        <v>50</v>
      </c>
      <c r="E46" s="21">
        <v>0.38400000000000001</v>
      </c>
      <c r="F46" s="22">
        <v>1000</v>
      </c>
      <c r="G46" s="23">
        <v>2</v>
      </c>
      <c r="H46" s="23">
        <v>12</v>
      </c>
      <c r="I46" s="23">
        <v>48</v>
      </c>
      <c r="J46" s="24">
        <f t="shared" si="9"/>
        <v>64</v>
      </c>
      <c r="K46" s="24">
        <f t="shared" si="8"/>
        <v>768</v>
      </c>
      <c r="L46" s="24">
        <f t="shared" si="10"/>
        <v>3072</v>
      </c>
      <c r="M46" s="28" t="s">
        <v>62</v>
      </c>
    </row>
    <row r="47" spans="3:16" s="10" customFormat="1" ht="90" x14ac:dyDescent="0.25">
      <c r="C47" s="19" t="s">
        <v>53</v>
      </c>
      <c r="D47" s="37" t="s">
        <v>121</v>
      </c>
      <c r="E47" s="21">
        <v>16.781849999999999</v>
      </c>
      <c r="F47" s="22">
        <v>1</v>
      </c>
      <c r="G47" s="23">
        <v>104</v>
      </c>
      <c r="H47" s="23">
        <v>12</v>
      </c>
      <c r="I47" s="23">
        <v>48</v>
      </c>
      <c r="J47" s="24">
        <f t="shared" si="9"/>
        <v>145.44269999999997</v>
      </c>
      <c r="K47" s="24">
        <f t="shared" si="8"/>
        <v>1745.3123999999998</v>
      </c>
      <c r="L47" s="24">
        <f t="shared" si="10"/>
        <v>6981.2495999999992</v>
      </c>
      <c r="M47" s="28" t="s">
        <v>63</v>
      </c>
    </row>
    <row r="48" spans="3:16" s="10" customFormat="1" ht="75" x14ac:dyDescent="0.25">
      <c r="C48" s="19" t="s">
        <v>53</v>
      </c>
      <c r="D48" s="20" t="s">
        <v>54</v>
      </c>
      <c r="E48" s="21">
        <v>16.781849999999999</v>
      </c>
      <c r="F48" s="22">
        <v>0.25</v>
      </c>
      <c r="G48" s="25">
        <f>52/12*9</f>
        <v>39</v>
      </c>
      <c r="H48" s="23">
        <v>9</v>
      </c>
      <c r="I48" s="23">
        <v>36</v>
      </c>
      <c r="J48" s="24">
        <f t="shared" si="9"/>
        <v>13.635253124999998</v>
      </c>
      <c r="K48" s="24">
        <f t="shared" si="8"/>
        <v>163.62303749999998</v>
      </c>
      <c r="L48" s="24">
        <f t="shared" si="10"/>
        <v>490.86911249999991</v>
      </c>
      <c r="M48" s="28"/>
    </row>
    <row r="49" spans="3:16" s="10" customFormat="1" x14ac:dyDescent="0.25">
      <c r="C49" s="19" t="s">
        <v>55</v>
      </c>
      <c r="D49" s="20" t="s">
        <v>54</v>
      </c>
      <c r="E49" s="21">
        <v>16.781849999999999</v>
      </c>
      <c r="F49" s="26">
        <v>20</v>
      </c>
      <c r="G49" s="27">
        <v>12</v>
      </c>
      <c r="H49" s="23">
        <v>12</v>
      </c>
      <c r="I49" s="23">
        <v>48</v>
      </c>
      <c r="J49" s="24">
        <f t="shared" si="9"/>
        <v>335.63699999999994</v>
      </c>
      <c r="K49" s="24">
        <f t="shared" si="8"/>
        <v>4027.6439999999993</v>
      </c>
      <c r="L49" s="24">
        <f t="shared" si="10"/>
        <v>16110.575999999997</v>
      </c>
      <c r="M49" s="28"/>
    </row>
    <row r="50" spans="3:16" s="10" customFormat="1" x14ac:dyDescent="0.25">
      <c r="C50" s="38" t="s">
        <v>122</v>
      </c>
      <c r="D50" s="39"/>
      <c r="E50" s="40"/>
      <c r="F50" s="41"/>
      <c r="G50" s="42"/>
      <c r="H50" s="42"/>
      <c r="I50" s="42"/>
      <c r="J50" s="43"/>
      <c r="K50" s="43"/>
      <c r="L50" s="43"/>
      <c r="M50" s="44"/>
    </row>
    <row r="51" spans="3:16" x14ac:dyDescent="0.25">
      <c r="I51" s="7"/>
      <c r="J51" s="7"/>
      <c r="K51" s="7"/>
      <c r="L51" s="7"/>
      <c r="M51" s="45"/>
    </row>
    <row r="52" spans="3:16" x14ac:dyDescent="0.25">
      <c r="C52" s="29" t="s">
        <v>64</v>
      </c>
      <c r="I52" s="7"/>
      <c r="J52" s="7"/>
      <c r="K52" s="7"/>
      <c r="L52" s="7"/>
      <c r="M52" s="46"/>
    </row>
    <row r="53" spans="3:16" ht="30" x14ac:dyDescent="0.25">
      <c r="C53" s="9" t="s">
        <v>42</v>
      </c>
      <c r="D53" s="9" t="s">
        <v>43</v>
      </c>
      <c r="E53" s="9" t="s">
        <v>26</v>
      </c>
      <c r="I53" s="7"/>
      <c r="J53" s="7"/>
      <c r="K53" s="7"/>
      <c r="L53" s="7"/>
      <c r="M53" s="46"/>
    </row>
    <row r="54" spans="3:16" x14ac:dyDescent="0.25">
      <c r="C54" s="24">
        <f>SUM(J36:J40)+SUM(J44:J49)</f>
        <v>2232.5816197916665</v>
      </c>
      <c r="D54" s="24">
        <f>SUM(K36:K40)+SUM(K44:K49)</f>
        <v>26718.979437499998</v>
      </c>
      <c r="E54" s="24">
        <f>SUM(L36:L40)+SUM(L44:L49)</f>
        <v>106712.29471249999</v>
      </c>
      <c r="I54" s="7"/>
      <c r="J54" s="7"/>
      <c r="K54" s="7"/>
      <c r="L54" s="7"/>
      <c r="M54" s="46"/>
    </row>
    <row r="55" spans="3:16" x14ac:dyDescent="0.25">
      <c r="I55" s="7"/>
      <c r="J55" s="7"/>
      <c r="K55" s="7"/>
      <c r="L55" s="7"/>
      <c r="M55" s="46"/>
    </row>
    <row r="56" spans="3:16" x14ac:dyDescent="0.25">
      <c r="I56" s="7"/>
      <c r="J56" s="7"/>
      <c r="K56" s="7"/>
      <c r="L56" s="7"/>
      <c r="M56" s="46"/>
    </row>
    <row r="57" spans="3:16" x14ac:dyDescent="0.25">
      <c r="I57" s="7"/>
      <c r="J57" s="7"/>
      <c r="K57" s="7"/>
      <c r="L57" s="7"/>
      <c r="M57" s="46"/>
    </row>
    <row r="58" spans="3:16" x14ac:dyDescent="0.25">
      <c r="C58" s="51" t="s">
        <v>67</v>
      </c>
    </row>
    <row r="60" spans="3:16" s="10" customFormat="1" ht="45" x14ac:dyDescent="0.25">
      <c r="C60" s="8" t="s">
        <v>68</v>
      </c>
      <c r="D60" s="8" t="s">
        <v>37</v>
      </c>
      <c r="E60" s="8" t="s">
        <v>38</v>
      </c>
      <c r="F60" s="9" t="s">
        <v>83</v>
      </c>
      <c r="G60"/>
      <c r="H60"/>
      <c r="I60" s="9" t="s">
        <v>41</v>
      </c>
      <c r="J60" s="9" t="s">
        <v>42</v>
      </c>
      <c r="K60" s="9" t="s">
        <v>43</v>
      </c>
      <c r="L60" s="9" t="s">
        <v>26</v>
      </c>
      <c r="M60" s="9" t="s">
        <v>44</v>
      </c>
      <c r="P60"/>
    </row>
    <row r="61" spans="3:16" x14ac:dyDescent="0.25">
      <c r="C61" s="11" t="s">
        <v>69</v>
      </c>
      <c r="D61" s="1" t="s">
        <v>78</v>
      </c>
      <c r="E61" s="13">
        <v>2.7949999999999999</v>
      </c>
      <c r="F61" s="71">
        <v>10</v>
      </c>
      <c r="I61" s="4">
        <v>48</v>
      </c>
      <c r="J61" s="16">
        <f>K61/12</f>
        <v>2.3291666666666666</v>
      </c>
      <c r="K61" s="16">
        <f>E61*F61</f>
        <v>27.95</v>
      </c>
      <c r="L61" s="16">
        <f>J61*I61</f>
        <v>111.8</v>
      </c>
      <c r="M61" s="34" t="s">
        <v>49</v>
      </c>
    </row>
    <row r="62" spans="3:16" x14ac:dyDescent="0.25">
      <c r="C62" s="11" t="s">
        <v>70</v>
      </c>
      <c r="D62" s="1" t="s">
        <v>77</v>
      </c>
      <c r="E62" s="13">
        <v>0.13</v>
      </c>
      <c r="F62" s="71">
        <v>1000</v>
      </c>
      <c r="I62" s="4">
        <v>48</v>
      </c>
      <c r="J62" s="16">
        <f t="shared" ref="J62:J68" si="11">K62/12</f>
        <v>10.833333333333334</v>
      </c>
      <c r="K62" s="16">
        <f t="shared" ref="K62:K68" si="12">E62*F62</f>
        <v>130</v>
      </c>
      <c r="L62" s="16">
        <f t="shared" ref="L62:L68" si="13">J62*I62</f>
        <v>520</v>
      </c>
      <c r="M62" s="34" t="s">
        <v>49</v>
      </c>
    </row>
    <row r="63" spans="3:16" x14ac:dyDescent="0.25">
      <c r="C63" s="11" t="s">
        <v>71</v>
      </c>
      <c r="D63" s="1" t="s">
        <v>77</v>
      </c>
      <c r="E63" s="13">
        <v>1.04</v>
      </c>
      <c r="F63" s="71">
        <v>20</v>
      </c>
      <c r="I63" s="4">
        <v>48</v>
      </c>
      <c r="J63" s="16">
        <f t="shared" si="11"/>
        <v>1.7333333333333334</v>
      </c>
      <c r="K63" s="16">
        <f t="shared" si="12"/>
        <v>20.8</v>
      </c>
      <c r="L63" s="16">
        <f t="shared" si="13"/>
        <v>83.2</v>
      </c>
      <c r="M63" s="34" t="s">
        <v>49</v>
      </c>
    </row>
    <row r="64" spans="3:16" x14ac:dyDescent="0.25">
      <c r="C64" s="11" t="s">
        <v>72</v>
      </c>
      <c r="D64" s="1" t="s">
        <v>77</v>
      </c>
      <c r="E64" s="13">
        <v>2.6</v>
      </c>
      <c r="F64" s="71">
        <v>0</v>
      </c>
      <c r="I64" s="4">
        <v>48</v>
      </c>
      <c r="J64" s="16">
        <f t="shared" si="11"/>
        <v>0</v>
      </c>
      <c r="K64" s="16">
        <f t="shared" si="12"/>
        <v>0</v>
      </c>
      <c r="L64" s="16">
        <f t="shared" si="13"/>
        <v>0</v>
      </c>
      <c r="M64" s="34" t="s">
        <v>49</v>
      </c>
    </row>
    <row r="65" spans="3:16" x14ac:dyDescent="0.25">
      <c r="C65" s="11" t="s">
        <v>73</v>
      </c>
      <c r="D65" s="1" t="s">
        <v>79</v>
      </c>
      <c r="E65" s="13">
        <v>3.9000000000000004</v>
      </c>
      <c r="F65" s="72">
        <v>0</v>
      </c>
      <c r="I65" s="4">
        <v>48</v>
      </c>
      <c r="J65" s="16">
        <f t="shared" si="11"/>
        <v>0</v>
      </c>
      <c r="K65" s="16">
        <f t="shared" si="12"/>
        <v>0</v>
      </c>
      <c r="L65" s="16">
        <f t="shared" si="13"/>
        <v>0</v>
      </c>
      <c r="M65" s="34" t="s">
        <v>49</v>
      </c>
    </row>
    <row r="66" spans="3:16" x14ac:dyDescent="0.25">
      <c r="C66" s="11" t="s">
        <v>74</v>
      </c>
      <c r="D66" s="1" t="s">
        <v>80</v>
      </c>
      <c r="E66" s="13">
        <v>5.2000000000000006E-3</v>
      </c>
      <c r="F66" s="72">
        <v>45000</v>
      </c>
      <c r="I66" s="4">
        <v>48</v>
      </c>
      <c r="J66" s="16">
        <f t="shared" si="11"/>
        <v>19.500000000000004</v>
      </c>
      <c r="K66" s="16">
        <f t="shared" si="12"/>
        <v>234.00000000000003</v>
      </c>
      <c r="L66" s="16">
        <f t="shared" si="13"/>
        <v>936.00000000000023</v>
      </c>
      <c r="M66" s="34" t="s">
        <v>49</v>
      </c>
    </row>
    <row r="67" spans="3:16" x14ac:dyDescent="0.25">
      <c r="C67" s="11" t="s">
        <v>75</v>
      </c>
      <c r="D67" s="1" t="s">
        <v>81</v>
      </c>
      <c r="E67" s="13">
        <v>2.6000000000000002E-2</v>
      </c>
      <c r="F67" s="72">
        <v>2000</v>
      </c>
      <c r="I67" s="4">
        <v>48</v>
      </c>
      <c r="J67" s="16">
        <f t="shared" si="11"/>
        <v>4.3333333333333339</v>
      </c>
      <c r="K67" s="16">
        <f t="shared" si="12"/>
        <v>52.000000000000007</v>
      </c>
      <c r="L67" s="16">
        <f t="shared" si="13"/>
        <v>208.00000000000003</v>
      </c>
      <c r="M67" s="34" t="s">
        <v>49</v>
      </c>
    </row>
    <row r="68" spans="3:16" x14ac:dyDescent="0.25">
      <c r="C68" s="11" t="s">
        <v>76</v>
      </c>
      <c r="D68" s="1" t="s">
        <v>82</v>
      </c>
      <c r="E68" s="13">
        <v>2.6000000000000002E-2</v>
      </c>
      <c r="F68" s="72">
        <v>500</v>
      </c>
      <c r="I68" s="4">
        <v>48</v>
      </c>
      <c r="J68" s="16">
        <f t="shared" si="11"/>
        <v>1.0833333333333335</v>
      </c>
      <c r="K68" s="16">
        <f t="shared" si="12"/>
        <v>13.000000000000002</v>
      </c>
      <c r="L68" s="16">
        <f t="shared" si="13"/>
        <v>52.000000000000007</v>
      </c>
      <c r="M68" s="34" t="s">
        <v>49</v>
      </c>
    </row>
    <row r="69" spans="3:16" x14ac:dyDescent="0.25">
      <c r="C69" s="30" t="s">
        <v>27</v>
      </c>
      <c r="J69" s="5">
        <f>SUM(J61:J68)</f>
        <v>39.812500000000014</v>
      </c>
      <c r="K69" s="5">
        <f t="shared" ref="K69:L69" si="14">SUM(K61:K68)</f>
        <v>477.75</v>
      </c>
      <c r="L69" s="5">
        <f t="shared" si="14"/>
        <v>1911.0000000000002</v>
      </c>
    </row>
    <row r="70" spans="3:16" x14ac:dyDescent="0.25">
      <c r="C70" s="31" t="s">
        <v>84</v>
      </c>
      <c r="E70" s="32">
        <v>25</v>
      </c>
    </row>
    <row r="74" spans="3:16" x14ac:dyDescent="0.25">
      <c r="C74" s="51" t="s">
        <v>88</v>
      </c>
    </row>
    <row r="76" spans="3:16" s="10" customFormat="1" ht="45" x14ac:dyDescent="0.25">
      <c r="C76" s="8" t="s">
        <v>89</v>
      </c>
      <c r="D76" s="8" t="s">
        <v>37</v>
      </c>
      <c r="E76" s="8" t="s">
        <v>38</v>
      </c>
      <c r="F76" s="9" t="s">
        <v>93</v>
      </c>
      <c r="G76"/>
      <c r="H76" s="9" t="s">
        <v>40</v>
      </c>
      <c r="I76" s="9" t="s">
        <v>41</v>
      </c>
      <c r="J76" s="9" t="s">
        <v>42</v>
      </c>
      <c r="K76" s="9" t="s">
        <v>43</v>
      </c>
      <c r="L76" s="9" t="s">
        <v>26</v>
      </c>
      <c r="M76" s="9" t="s">
        <v>44</v>
      </c>
    </row>
    <row r="77" spans="3:16" s="10" customFormat="1" x14ac:dyDescent="0.25">
      <c r="C77" s="19" t="s">
        <v>49</v>
      </c>
      <c r="D77" s="36" t="s">
        <v>65</v>
      </c>
      <c r="E77" s="21">
        <v>16.781849999999999</v>
      </c>
      <c r="F77" s="22">
        <v>200</v>
      </c>
      <c r="G77"/>
      <c r="H77" s="23">
        <v>12</v>
      </c>
      <c r="I77" s="23">
        <v>48</v>
      </c>
      <c r="J77" s="24">
        <f>K77/H77</f>
        <v>279.69749999999999</v>
      </c>
      <c r="K77" s="24">
        <f>F77*E77</f>
        <v>3356.37</v>
      </c>
      <c r="L77" s="24">
        <f t="shared" ref="L77:L79" si="15">J77*I77</f>
        <v>13425.48</v>
      </c>
      <c r="M77" s="34" t="s">
        <v>49</v>
      </c>
      <c r="P77" s="15" t="s">
        <v>66</v>
      </c>
    </row>
    <row r="78" spans="3:16" s="10" customFormat="1" x14ac:dyDescent="0.25">
      <c r="C78" s="19" t="s">
        <v>49</v>
      </c>
      <c r="D78" s="36" t="s">
        <v>91</v>
      </c>
      <c r="E78" s="21">
        <v>25.172999999999998</v>
      </c>
      <c r="F78" s="22">
        <v>0.25</v>
      </c>
      <c r="G78"/>
      <c r="H78" s="23">
        <v>9</v>
      </c>
      <c r="I78" s="23">
        <v>36</v>
      </c>
      <c r="J78" s="24">
        <f t="shared" ref="J78:J79" si="16">K78/H78</f>
        <v>0</v>
      </c>
      <c r="K78" s="24">
        <f>E78*F78*G78</f>
        <v>0</v>
      </c>
      <c r="L78" s="24">
        <f t="shared" si="15"/>
        <v>0</v>
      </c>
      <c r="M78" s="34" t="s">
        <v>49</v>
      </c>
    </row>
    <row r="79" spans="3:16" s="10" customFormat="1" ht="75" x14ac:dyDescent="0.25">
      <c r="C79" s="19" t="s">
        <v>49</v>
      </c>
      <c r="D79" s="37" t="s">
        <v>90</v>
      </c>
      <c r="E79" s="21">
        <v>0.38400000000000001</v>
      </c>
      <c r="F79" s="22">
        <v>1000</v>
      </c>
      <c r="G79"/>
      <c r="H79" s="23">
        <v>12</v>
      </c>
      <c r="I79" s="23">
        <v>48</v>
      </c>
      <c r="J79" s="24">
        <f t="shared" si="16"/>
        <v>0</v>
      </c>
      <c r="K79" s="24">
        <f>E79*F79*G79</f>
        <v>0</v>
      </c>
      <c r="L79" s="24">
        <f t="shared" si="15"/>
        <v>0</v>
      </c>
      <c r="M79" s="34" t="s">
        <v>49</v>
      </c>
    </row>
    <row r="83" spans="3:16" x14ac:dyDescent="0.25">
      <c r="C83" s="51" t="s">
        <v>94</v>
      </c>
    </row>
    <row r="85" spans="3:16" x14ac:dyDescent="0.25">
      <c r="C85" t="s">
        <v>95</v>
      </c>
    </row>
    <row r="86" spans="3:16" s="10" customFormat="1" ht="45" x14ac:dyDescent="0.25">
      <c r="C86" s="8" t="s">
        <v>31</v>
      </c>
      <c r="D86" s="8" t="s">
        <v>37</v>
      </c>
      <c r="E86" s="8" t="s">
        <v>38</v>
      </c>
      <c r="F86" s="9" t="s">
        <v>39</v>
      </c>
      <c r="G86"/>
      <c r="H86" s="9" t="s">
        <v>40</v>
      </c>
      <c r="I86" s="9" t="s">
        <v>41</v>
      </c>
      <c r="J86" s="9" t="s">
        <v>42</v>
      </c>
      <c r="K86" s="9" t="s">
        <v>43</v>
      </c>
      <c r="L86" s="9" t="s">
        <v>26</v>
      </c>
      <c r="M86" s="9" t="s">
        <v>44</v>
      </c>
      <c r="P86"/>
    </row>
    <row r="87" spans="3:16" x14ac:dyDescent="0.25">
      <c r="C87" s="11" t="s">
        <v>96</v>
      </c>
      <c r="D87" s="1" t="s">
        <v>97</v>
      </c>
      <c r="E87" s="13">
        <v>0.13800000000000004</v>
      </c>
      <c r="F87" s="14">
        <v>1500</v>
      </c>
      <c r="H87" s="4">
        <v>12</v>
      </c>
      <c r="I87" s="4">
        <f>H87*4</f>
        <v>48</v>
      </c>
      <c r="J87" s="16">
        <f>K87/H87</f>
        <v>17.250000000000004</v>
      </c>
      <c r="K87" s="16">
        <f>E87*F87</f>
        <v>207.00000000000006</v>
      </c>
      <c r="L87" s="16">
        <f>J87*I87</f>
        <v>828.00000000000023</v>
      </c>
      <c r="M87" s="34" t="s">
        <v>49</v>
      </c>
      <c r="P87" s="7" t="s">
        <v>102</v>
      </c>
    </row>
    <row r="88" spans="3:16" x14ac:dyDescent="0.25">
      <c r="C88" s="11" t="s">
        <v>98</v>
      </c>
      <c r="D88" s="1" t="s">
        <v>97</v>
      </c>
      <c r="E88" s="13">
        <v>0.10800000000000001</v>
      </c>
      <c r="F88" s="14">
        <v>500</v>
      </c>
      <c r="H88" s="4">
        <v>12</v>
      </c>
      <c r="I88" s="4">
        <f>H88*4</f>
        <v>48</v>
      </c>
      <c r="J88" s="16">
        <f t="shared" ref="J88:J90" si="17">K88/H88</f>
        <v>4.5000000000000009</v>
      </c>
      <c r="K88" s="16">
        <f t="shared" ref="K88:K90" si="18">E88*F88</f>
        <v>54.000000000000007</v>
      </c>
      <c r="L88" s="16">
        <f t="shared" ref="L88:L90" si="19">J88*I88</f>
        <v>216.00000000000006</v>
      </c>
      <c r="M88" s="34" t="s">
        <v>49</v>
      </c>
    </row>
    <row r="89" spans="3:16" ht="45" x14ac:dyDescent="0.25">
      <c r="C89" s="11" t="s">
        <v>99</v>
      </c>
      <c r="D89" s="1" t="s">
        <v>97</v>
      </c>
      <c r="E89" s="13">
        <v>1.8000000000000002E-2</v>
      </c>
      <c r="F89" s="14">
        <v>1500</v>
      </c>
      <c r="H89" s="4">
        <v>12</v>
      </c>
      <c r="I89" s="4">
        <f t="shared" ref="I89:I90" si="20">H89*4</f>
        <v>48</v>
      </c>
      <c r="J89" s="16">
        <f t="shared" si="17"/>
        <v>2.2500000000000004</v>
      </c>
      <c r="K89" s="16">
        <f t="shared" si="18"/>
        <v>27.000000000000004</v>
      </c>
      <c r="L89" s="16">
        <f t="shared" si="19"/>
        <v>108.00000000000003</v>
      </c>
      <c r="M89" s="34" t="s">
        <v>49</v>
      </c>
    </row>
    <row r="90" spans="3:16" ht="30" x14ac:dyDescent="0.25">
      <c r="C90" s="11" t="s">
        <v>100</v>
      </c>
      <c r="D90" s="1" t="s">
        <v>101</v>
      </c>
      <c r="E90" s="13">
        <v>60.750000000000007</v>
      </c>
      <c r="F90" s="17">
        <v>3</v>
      </c>
      <c r="H90" s="18">
        <v>12</v>
      </c>
      <c r="I90" s="4">
        <f t="shared" si="20"/>
        <v>48</v>
      </c>
      <c r="J90" s="16">
        <f t="shared" si="17"/>
        <v>15.187500000000002</v>
      </c>
      <c r="K90" s="16">
        <f t="shared" si="18"/>
        <v>182.25000000000003</v>
      </c>
      <c r="L90" s="16">
        <f t="shared" si="19"/>
        <v>729.00000000000011</v>
      </c>
      <c r="M90" s="34" t="s">
        <v>49</v>
      </c>
    </row>
    <row r="91" spans="3:16" x14ac:dyDescent="0.25">
      <c r="C91" s="12"/>
    </row>
    <row r="92" spans="3:16" s="10" customFormat="1" x14ac:dyDescent="0.25">
      <c r="C92" s="10" t="s">
        <v>103</v>
      </c>
      <c r="M92" s="35"/>
    </row>
    <row r="93" spans="3:16" s="10" customFormat="1" ht="45" x14ac:dyDescent="0.25">
      <c r="C93" s="8" t="s">
        <v>31</v>
      </c>
      <c r="D93" s="8" t="s">
        <v>37</v>
      </c>
      <c r="E93" s="8" t="s">
        <v>38</v>
      </c>
      <c r="F93" s="9" t="s">
        <v>56</v>
      </c>
      <c r="G93" s="9" t="s">
        <v>57</v>
      </c>
      <c r="H93" s="9" t="s">
        <v>40</v>
      </c>
      <c r="I93" s="9" t="s">
        <v>41</v>
      </c>
      <c r="J93" s="9" t="s">
        <v>42</v>
      </c>
      <c r="K93" s="9" t="s">
        <v>43</v>
      </c>
      <c r="L93" s="9" t="s">
        <v>26</v>
      </c>
      <c r="M93" s="9" t="s">
        <v>44</v>
      </c>
    </row>
    <row r="94" spans="3:16" s="10" customFormat="1" ht="30" x14ac:dyDescent="0.25">
      <c r="C94" s="19" t="s">
        <v>104</v>
      </c>
      <c r="D94" s="20" t="s">
        <v>105</v>
      </c>
      <c r="E94" s="21">
        <v>2.4000000000000004E-2</v>
      </c>
      <c r="F94" s="22">
        <v>1500</v>
      </c>
      <c r="G94" s="23">
        <v>12</v>
      </c>
      <c r="H94" s="23">
        <v>12</v>
      </c>
      <c r="I94" s="23">
        <v>48</v>
      </c>
      <c r="J94" s="24">
        <f>K94/12</f>
        <v>36.000000000000007</v>
      </c>
      <c r="K94" s="24">
        <f>E94*F94*G94</f>
        <v>432.00000000000011</v>
      </c>
      <c r="L94" s="24">
        <f>J94*I94</f>
        <v>1728.0000000000005</v>
      </c>
      <c r="M94" s="28" t="s">
        <v>49</v>
      </c>
    </row>
    <row r="95" spans="3:16" s="10" customFormat="1" x14ac:dyDescent="0.25">
      <c r="C95" s="19" t="s">
        <v>106</v>
      </c>
      <c r="D95" s="20" t="s">
        <v>105</v>
      </c>
      <c r="E95" s="21">
        <v>6.3E-2</v>
      </c>
      <c r="F95" s="22">
        <v>1500</v>
      </c>
      <c r="G95" s="23">
        <v>2</v>
      </c>
      <c r="H95" s="23">
        <v>12</v>
      </c>
      <c r="I95" s="23">
        <v>48</v>
      </c>
      <c r="J95" s="24">
        <f>K95/12</f>
        <v>15.75</v>
      </c>
      <c r="K95" s="24">
        <f>E95*F95*G95</f>
        <v>189</v>
      </c>
      <c r="L95" s="24">
        <f>J95*I95</f>
        <v>756</v>
      </c>
      <c r="M95" s="28" t="s">
        <v>49</v>
      </c>
    </row>
    <row r="99" spans="3:16" x14ac:dyDescent="0.25">
      <c r="C99" s="51" t="s">
        <v>107</v>
      </c>
    </row>
    <row r="101" spans="3:16" x14ac:dyDescent="0.25">
      <c r="C101" t="s">
        <v>108</v>
      </c>
    </row>
    <row r="102" spans="3:16" s="10" customFormat="1" ht="45" x14ac:dyDescent="0.25">
      <c r="C102" s="8" t="s">
        <v>31</v>
      </c>
      <c r="D102" s="8" t="s">
        <v>37</v>
      </c>
      <c r="E102" s="8" t="s">
        <v>38</v>
      </c>
      <c r="F102" s="9" t="s">
        <v>92</v>
      </c>
      <c r="G102"/>
      <c r="H102" s="9" t="s">
        <v>40</v>
      </c>
      <c r="I102" s="9" t="s">
        <v>41</v>
      </c>
      <c r="J102" s="9" t="s">
        <v>42</v>
      </c>
      <c r="K102" s="9" t="s">
        <v>43</v>
      </c>
      <c r="L102" s="9" t="s">
        <v>26</v>
      </c>
      <c r="M102" s="9" t="s">
        <v>44</v>
      </c>
      <c r="P102"/>
    </row>
    <row r="103" spans="3:16" x14ac:dyDescent="0.25">
      <c r="C103" s="11" t="s">
        <v>109</v>
      </c>
      <c r="D103" s="1" t="s">
        <v>110</v>
      </c>
      <c r="E103" s="13">
        <v>0.37500000000000006</v>
      </c>
      <c r="F103" s="14">
        <v>500</v>
      </c>
      <c r="H103" s="4">
        <v>12</v>
      </c>
      <c r="I103" s="4">
        <f>H103*4</f>
        <v>48</v>
      </c>
      <c r="J103" s="16">
        <f>K103/H103</f>
        <v>15.625000000000002</v>
      </c>
      <c r="K103" s="16">
        <f>E103*F103</f>
        <v>187.50000000000003</v>
      </c>
      <c r="L103" s="16">
        <f>J103*I103</f>
        <v>750.00000000000011</v>
      </c>
      <c r="M103" s="34" t="s">
        <v>49</v>
      </c>
      <c r="P103" s="7" t="s">
        <v>118</v>
      </c>
    </row>
    <row r="104" spans="3:16" ht="30" x14ac:dyDescent="0.25">
      <c r="C104" s="11" t="s">
        <v>111</v>
      </c>
      <c r="D104" s="1" t="s">
        <v>112</v>
      </c>
      <c r="E104" s="13">
        <v>1.8660000000000001</v>
      </c>
      <c r="F104" s="14">
        <v>20</v>
      </c>
      <c r="H104" s="4">
        <v>12</v>
      </c>
      <c r="I104" s="4">
        <f>H104*4</f>
        <v>48</v>
      </c>
      <c r="J104" s="16">
        <f t="shared" ref="J104:J107" si="21">K104/H104</f>
        <v>3.11</v>
      </c>
      <c r="K104" s="16">
        <f>E104*F104</f>
        <v>37.32</v>
      </c>
      <c r="L104" s="16">
        <f t="shared" ref="L104:L107" si="22">J104*I104</f>
        <v>149.28</v>
      </c>
      <c r="M104" s="34" t="s">
        <v>49</v>
      </c>
    </row>
    <row r="105" spans="3:16" x14ac:dyDescent="0.25">
      <c r="C105" s="11" t="s">
        <v>113</v>
      </c>
      <c r="D105" s="1" t="s">
        <v>114</v>
      </c>
      <c r="E105" s="13">
        <v>51.06</v>
      </c>
      <c r="F105" s="14">
        <v>2</v>
      </c>
      <c r="H105" s="4">
        <v>12</v>
      </c>
      <c r="I105" s="4">
        <f t="shared" ref="I105:I107" si="23">H105*4</f>
        <v>48</v>
      </c>
      <c r="J105" s="16">
        <f t="shared" si="21"/>
        <v>8.51</v>
      </c>
      <c r="K105" s="16">
        <f>E105*F105</f>
        <v>102.12</v>
      </c>
      <c r="L105" s="16">
        <f t="shared" si="22"/>
        <v>408.48</v>
      </c>
      <c r="M105" s="34" t="s">
        <v>49</v>
      </c>
    </row>
    <row r="106" spans="3:16" x14ac:dyDescent="0.25">
      <c r="C106" s="11" t="s">
        <v>115</v>
      </c>
      <c r="D106" s="1" t="s">
        <v>116</v>
      </c>
      <c r="E106" s="13">
        <v>1.1880000000000002</v>
      </c>
      <c r="F106" s="17">
        <v>80</v>
      </c>
      <c r="H106" s="18">
        <v>12</v>
      </c>
      <c r="I106" s="4">
        <f t="shared" si="23"/>
        <v>48</v>
      </c>
      <c r="J106" s="16">
        <f t="shared" si="21"/>
        <v>7.9200000000000017</v>
      </c>
      <c r="K106" s="16">
        <f t="shared" ref="K106:K107" si="24">E106*F106</f>
        <v>95.04000000000002</v>
      </c>
      <c r="L106" s="16">
        <f t="shared" si="22"/>
        <v>380.16000000000008</v>
      </c>
      <c r="M106" s="34" t="s">
        <v>49</v>
      </c>
    </row>
    <row r="107" spans="3:16" x14ac:dyDescent="0.25">
      <c r="C107" s="11" t="s">
        <v>117</v>
      </c>
      <c r="D107" s="36" t="s">
        <v>65</v>
      </c>
      <c r="E107" s="13">
        <v>16.781849999999999</v>
      </c>
      <c r="F107" s="17">
        <v>10</v>
      </c>
      <c r="H107" s="18">
        <v>12</v>
      </c>
      <c r="I107" s="4">
        <f t="shared" si="23"/>
        <v>48</v>
      </c>
      <c r="J107" s="16">
        <f t="shared" si="21"/>
        <v>13.984874999999997</v>
      </c>
      <c r="K107" s="16">
        <f t="shared" si="24"/>
        <v>167.81849999999997</v>
      </c>
      <c r="L107" s="16">
        <f t="shared" si="22"/>
        <v>671.27399999999989</v>
      </c>
      <c r="M107" s="34" t="s">
        <v>49</v>
      </c>
      <c r="P107" s="15" t="s">
        <v>66</v>
      </c>
    </row>
    <row r="108" spans="3:16" x14ac:dyDescent="0.25">
      <c r="C108" s="12"/>
    </row>
  </sheetData>
  <mergeCells count="2">
    <mergeCell ref="C4:N4"/>
    <mergeCell ref="C32:N32"/>
  </mergeCells>
  <pageMargins left="0.70866141732283472" right="0.70866141732283472" top="0.74803149606299213" bottom="0.74803149606299213" header="0.31496062992125984" footer="0.31496062992125984"/>
  <pageSetup paperSize="9" scale="47" fitToHeight="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A88C-662B-4FF5-99F0-CE56AEB20D0C}">
  <sheetPr>
    <pageSetUpPr fitToPage="1"/>
  </sheetPr>
  <dimension ref="B1:R13"/>
  <sheetViews>
    <sheetView zoomScale="85" zoomScaleNormal="85" workbookViewId="0">
      <selection activeCell="I28" sqref="I28"/>
    </sheetView>
  </sheetViews>
  <sheetFormatPr defaultRowHeight="15" x14ac:dyDescent="0.25"/>
  <cols>
    <col min="1" max="2" width="9.140625" style="10"/>
    <col min="3" max="3" width="38" style="10" bestFit="1" customWidth="1"/>
    <col min="4" max="4" width="13" style="10" customWidth="1"/>
    <col min="5" max="5" width="6.85546875" style="10" customWidth="1"/>
    <col min="6" max="6" width="13.140625" style="10" bestFit="1" customWidth="1"/>
    <col min="7" max="7" width="12.140625" style="10" bestFit="1" customWidth="1"/>
    <col min="8" max="9" width="11.140625" style="10" customWidth="1"/>
    <col min="10" max="12" width="12" style="10" bestFit="1" customWidth="1"/>
    <col min="13" max="13" width="12.42578125" style="35" customWidth="1"/>
    <col min="14" max="14" width="13.28515625" style="10" bestFit="1" customWidth="1"/>
    <col min="15" max="15" width="12.140625" style="10" bestFit="1" customWidth="1"/>
    <col min="16" max="16" width="11.7109375" style="10" customWidth="1"/>
    <col min="17" max="17" width="11" style="10" bestFit="1" customWidth="1"/>
    <col min="18" max="18" width="12.140625" style="10" bestFit="1" customWidth="1"/>
    <col min="19" max="16384" width="9.140625" style="10"/>
  </cols>
  <sheetData>
    <row r="1" spans="2:18" ht="21.75" customHeight="1" x14ac:dyDescent="0.25"/>
    <row r="2" spans="2:18" x14ac:dyDescent="0.25">
      <c r="C2" s="73" t="s">
        <v>125</v>
      </c>
    </row>
    <row r="3" spans="2:18" x14ac:dyDescent="0.25">
      <c r="C3" s="73"/>
    </row>
    <row r="4" spans="2:18" x14ac:dyDescent="0.25">
      <c r="C4" s="10" t="s">
        <v>126</v>
      </c>
      <c r="F4" s="10" t="s">
        <v>127</v>
      </c>
      <c r="M4" s="10" t="s">
        <v>157</v>
      </c>
    </row>
    <row r="5" spans="2:18" ht="60" x14ac:dyDescent="0.25">
      <c r="B5" s="8" t="s">
        <v>0</v>
      </c>
      <c r="C5" s="8" t="s">
        <v>1</v>
      </c>
      <c r="D5" s="8" t="s">
        <v>3</v>
      </c>
      <c r="E5" s="8" t="s">
        <v>128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27</v>
      </c>
      <c r="M5" s="75">
        <v>2020</v>
      </c>
      <c r="N5" s="75">
        <v>2021</v>
      </c>
      <c r="O5" s="75">
        <v>2022</v>
      </c>
      <c r="P5" s="75">
        <v>2023</v>
      </c>
      <c r="Q5" s="85">
        <v>2024</v>
      </c>
      <c r="R5" s="75" t="s">
        <v>27</v>
      </c>
    </row>
    <row r="6" spans="2:18" x14ac:dyDescent="0.25">
      <c r="B6" s="76">
        <v>1</v>
      </c>
      <c r="C6" s="76" t="s">
        <v>5</v>
      </c>
      <c r="D6" s="76" t="s">
        <v>7</v>
      </c>
      <c r="E6" s="76" t="s">
        <v>8</v>
      </c>
      <c r="F6" s="77">
        <v>5000</v>
      </c>
      <c r="G6" s="77">
        <v>100</v>
      </c>
      <c r="H6" s="77">
        <v>0</v>
      </c>
      <c r="I6" s="77">
        <v>500</v>
      </c>
      <c r="J6" s="77">
        <v>50</v>
      </c>
      <c r="K6" s="77">
        <f>SUM(F6:J6)</f>
        <v>5650</v>
      </c>
      <c r="M6" s="77">
        <v>500</v>
      </c>
      <c r="N6" s="77">
        <f>$M6*12</f>
        <v>6000</v>
      </c>
      <c r="O6" s="77">
        <f>$M6*12</f>
        <v>6000</v>
      </c>
      <c r="P6" s="77">
        <f>$M6*12</f>
        <v>6000</v>
      </c>
      <c r="Q6" s="77">
        <f>$M6*11</f>
        <v>5500</v>
      </c>
      <c r="R6" s="77">
        <f>SUM(M6:Q6)</f>
        <v>24000</v>
      </c>
    </row>
    <row r="7" spans="2:18" x14ac:dyDescent="0.25">
      <c r="B7" s="76">
        <v>2</v>
      </c>
      <c r="C7" s="76" t="s">
        <v>28</v>
      </c>
      <c r="D7" s="76" t="s">
        <v>7</v>
      </c>
      <c r="E7" s="76" t="s">
        <v>8</v>
      </c>
      <c r="F7" s="77">
        <v>3000</v>
      </c>
      <c r="G7" s="77">
        <v>200</v>
      </c>
      <c r="H7" s="77">
        <v>0</v>
      </c>
      <c r="I7" s="77">
        <v>0</v>
      </c>
      <c r="J7" s="77">
        <v>20</v>
      </c>
      <c r="K7" s="77">
        <f t="shared" ref="K7:K8" si="0">SUM(F7:J7)</f>
        <v>3220</v>
      </c>
      <c r="M7" s="77">
        <v>100</v>
      </c>
      <c r="N7" s="77">
        <f>$M7*7</f>
        <v>700</v>
      </c>
      <c r="O7" s="77">
        <f>$M7*12</f>
        <v>1200</v>
      </c>
      <c r="P7" s="77">
        <f>$M7*12</f>
        <v>1200</v>
      </c>
      <c r="Q7" s="77">
        <f t="shared" ref="Q7:Q8" si="1">$M7*11</f>
        <v>1100</v>
      </c>
      <c r="R7" s="77">
        <f t="shared" ref="R7:R9" si="2">SUM(M7:Q7)</f>
        <v>4300</v>
      </c>
    </row>
    <row r="8" spans="2:18" x14ac:dyDescent="0.25">
      <c r="B8" s="76">
        <v>3</v>
      </c>
      <c r="C8" s="76" t="s">
        <v>10</v>
      </c>
      <c r="D8" s="76" t="s">
        <v>7</v>
      </c>
      <c r="E8" s="76" t="s">
        <v>8</v>
      </c>
      <c r="F8" s="77">
        <v>2000</v>
      </c>
      <c r="G8" s="77">
        <v>300</v>
      </c>
      <c r="H8" s="77">
        <v>3000</v>
      </c>
      <c r="I8" s="77">
        <v>0</v>
      </c>
      <c r="J8" s="77">
        <v>70</v>
      </c>
      <c r="K8" s="77">
        <f t="shared" si="0"/>
        <v>5370</v>
      </c>
      <c r="M8" s="77">
        <v>80</v>
      </c>
      <c r="N8" s="77">
        <f t="shared" ref="N8:P8" si="3">$M8*12</f>
        <v>960</v>
      </c>
      <c r="O8" s="77">
        <f t="shared" si="3"/>
        <v>960</v>
      </c>
      <c r="P8" s="77">
        <f t="shared" si="3"/>
        <v>960</v>
      </c>
      <c r="Q8" s="77">
        <f t="shared" si="1"/>
        <v>880</v>
      </c>
      <c r="R8" s="77">
        <f t="shared" si="2"/>
        <v>3840</v>
      </c>
    </row>
    <row r="9" spans="2:18" s="80" customFormat="1" x14ac:dyDescent="0.25">
      <c r="B9" s="84"/>
      <c r="C9" s="84" t="s">
        <v>27</v>
      </c>
      <c r="F9" s="81">
        <f>SUM(F6:F8)</f>
        <v>10000</v>
      </c>
      <c r="G9" s="81">
        <f t="shared" ref="G9:K9" si="4">SUM(G6:G8)</f>
        <v>600</v>
      </c>
      <c r="H9" s="81">
        <f t="shared" si="4"/>
        <v>3000</v>
      </c>
      <c r="I9" s="81">
        <f t="shared" si="4"/>
        <v>500</v>
      </c>
      <c r="J9" s="81">
        <f t="shared" si="4"/>
        <v>140</v>
      </c>
      <c r="K9" s="81">
        <f t="shared" si="4"/>
        <v>14240</v>
      </c>
      <c r="M9" s="81">
        <f>SUM(M6:M8)</f>
        <v>680</v>
      </c>
      <c r="N9" s="81">
        <f>SUM(N6:N8)</f>
        <v>7660</v>
      </c>
      <c r="O9" s="81">
        <f>SUM(O6:O8)</f>
        <v>8160</v>
      </c>
      <c r="P9" s="81">
        <f>SUM(P6:P8)</f>
        <v>8160</v>
      </c>
      <c r="Q9" s="81">
        <f>SUM(Q6:Q8)</f>
        <v>7480</v>
      </c>
      <c r="R9" s="81">
        <f t="shared" si="2"/>
        <v>32140</v>
      </c>
    </row>
    <row r="10" spans="2:18" x14ac:dyDescent="0.25">
      <c r="M10" s="10"/>
    </row>
    <row r="11" spans="2:18" ht="30" x14ac:dyDescent="0.25">
      <c r="C11" s="78" t="s">
        <v>129</v>
      </c>
      <c r="K11" s="81">
        <v>4000</v>
      </c>
      <c r="M11" s="81">
        <f>1000/12</f>
        <v>83.333333333333329</v>
      </c>
      <c r="N11" s="81">
        <v>1000</v>
      </c>
      <c r="O11" s="81">
        <v>1000</v>
      </c>
      <c r="P11" s="81">
        <v>1000</v>
      </c>
      <c r="Q11" s="86">
        <f>1000/12*11</f>
        <v>916.66666666666663</v>
      </c>
      <c r="R11" s="82">
        <f t="shared" ref="R11" si="5">SUM(M11:Q11)</f>
        <v>3999.9999999999995</v>
      </c>
    </row>
    <row r="13" spans="2:18" s="80" customFormat="1" x14ac:dyDescent="0.25">
      <c r="B13" s="10"/>
      <c r="C13" s="84" t="s">
        <v>130</v>
      </c>
      <c r="F13" s="10"/>
      <c r="G13" s="10"/>
      <c r="H13" s="10"/>
      <c r="I13" s="10"/>
      <c r="J13" s="10"/>
      <c r="K13" s="81">
        <f>K9+K11</f>
        <v>18240</v>
      </c>
      <c r="M13" s="81">
        <f t="shared" ref="M13:R13" si="6">M9+M11</f>
        <v>763.33333333333337</v>
      </c>
      <c r="N13" s="81">
        <f t="shared" si="6"/>
        <v>8660</v>
      </c>
      <c r="O13" s="81">
        <f t="shared" si="6"/>
        <v>9160</v>
      </c>
      <c r="P13" s="81">
        <f t="shared" si="6"/>
        <v>9160</v>
      </c>
      <c r="Q13" s="81">
        <f t="shared" si="6"/>
        <v>8396.6666666666661</v>
      </c>
      <c r="R13" s="81">
        <f t="shared" si="6"/>
        <v>36140</v>
      </c>
    </row>
  </sheetData>
  <pageMargins left="0.70866141732283472" right="0.70866141732283472" top="0.74803149606299213" bottom="0.74803149606299213" header="0.31496062992125984" footer="0.31496062992125984"/>
  <pageSetup paperSize="9" scale="52" fitToHeight="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94D5-6214-4425-AF13-911F81867743}">
  <dimension ref="B2"/>
  <sheetViews>
    <sheetView workbookViewId="0">
      <selection activeCell="C15" sqref="C15"/>
    </sheetView>
  </sheetViews>
  <sheetFormatPr defaultRowHeight="15" x14ac:dyDescent="0.25"/>
  <sheetData>
    <row r="2" spans="2:2" x14ac:dyDescent="0.25">
      <c r="B2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D381-09E6-41FA-A5FD-22374D5178BE}">
  <dimension ref="B2:B23"/>
  <sheetViews>
    <sheetView workbookViewId="0">
      <selection activeCell="B19" sqref="B19"/>
    </sheetView>
  </sheetViews>
  <sheetFormatPr defaultRowHeight="15" x14ac:dyDescent="0.25"/>
  <cols>
    <col min="2" max="2" width="114.7109375" style="12" customWidth="1"/>
  </cols>
  <sheetData>
    <row r="2" spans="2:2" x14ac:dyDescent="0.25">
      <c r="B2" s="12" t="s">
        <v>45</v>
      </c>
    </row>
    <row r="4" spans="2:2" x14ac:dyDescent="0.25">
      <c r="B4" s="12" t="s">
        <v>46</v>
      </c>
    </row>
    <row r="5" spans="2:2" ht="30" x14ac:dyDescent="0.25">
      <c r="B5" s="12" t="s">
        <v>47</v>
      </c>
    </row>
    <row r="6" spans="2:2" ht="30" x14ac:dyDescent="0.25">
      <c r="B6" s="12" t="s">
        <v>48</v>
      </c>
    </row>
    <row r="22" spans="2:2" x14ac:dyDescent="0.25">
      <c r="B22" s="12" t="s">
        <v>58</v>
      </c>
    </row>
    <row r="23" spans="2:2" x14ac:dyDescent="0.25">
      <c r="B23" s="1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</vt:i4>
      </vt:variant>
    </vt:vector>
  </HeadingPairs>
  <TitlesOfParts>
    <vt:vector size="10" baseType="lpstr">
      <vt:lpstr>1 cop</vt:lpstr>
      <vt:lpstr>2 intro</vt:lpstr>
      <vt:lpstr>3 el edif</vt:lpstr>
      <vt:lpstr>4 serv attivati</vt:lpstr>
      <vt:lpstr>5 sch.edificio</vt:lpstr>
      <vt:lpstr>6 riep</vt:lpstr>
      <vt:lpstr>calendari-piani lavoro wip </vt:lpstr>
      <vt:lpstr>appunti work in progress</vt:lpstr>
      <vt:lpstr>'5 sch.edificio'!Area_stampa</vt:lpstr>
      <vt:lpstr>'6 riep'!Area_stampa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Orsi</dc:creator>
  <cp:lastModifiedBy>Stefano Orsi</cp:lastModifiedBy>
  <cp:lastPrinted>2020-10-23T08:25:24Z</cp:lastPrinted>
  <dcterms:created xsi:type="dcterms:W3CDTF">2020-10-22T16:12:08Z</dcterms:created>
  <dcterms:modified xsi:type="dcterms:W3CDTF">2020-10-23T13:06:37Z</dcterms:modified>
</cp:coreProperties>
</file>