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Parcial 3\"/>
    </mc:Choice>
  </mc:AlternateContent>
  <xr:revisionPtr revIDLastSave="0" documentId="13_ncr:1_{0ACAF937-2C06-4C42-9157-1B51D84BB420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regresion" sheetId="1" r:id="rId1"/>
    <sheet name="test2" sheetId="2" r:id="rId2"/>
    <sheet name="test3" sheetId="3" r:id="rId3"/>
    <sheet name="tes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4w1fhzRg5Ghujz3aRDhGfrz1SJQ=="/>
    </ext>
  </extLst>
</workbook>
</file>

<file path=xl/calcChain.xml><?xml version="1.0" encoding="utf-8"?>
<calcChain xmlns="http://schemas.openxmlformats.org/spreadsheetml/2006/main">
  <c r="L45" i="4" l="1"/>
  <c r="K45" i="4"/>
  <c r="J45" i="4"/>
  <c r="I45" i="4"/>
  <c r="H45" i="4"/>
  <c r="L44" i="3"/>
  <c r="K44" i="3"/>
  <c r="J44" i="3"/>
  <c r="I44" i="3"/>
  <c r="H44" i="3"/>
  <c r="L43" i="2"/>
  <c r="K43" i="2"/>
  <c r="J43" i="2"/>
  <c r="I43" i="2"/>
  <c r="H43" i="2"/>
  <c r="L50" i="1"/>
  <c r="K50" i="1"/>
  <c r="J50" i="1"/>
  <c r="I50" i="1"/>
  <c r="H50" i="1"/>
  <c r="H19" i="4"/>
  <c r="H18" i="4"/>
  <c r="H25" i="4" s="1"/>
  <c r="D15" i="4"/>
  <c r="D16" i="4" s="1"/>
  <c r="C15" i="4"/>
  <c r="C16" i="4" s="1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19" i="3"/>
  <c r="H18" i="3"/>
  <c r="H21" i="3" s="1"/>
  <c r="D15" i="3"/>
  <c r="D16" i="3" s="1"/>
  <c r="C15" i="3"/>
  <c r="C16" i="3" s="1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19" i="2"/>
  <c r="H18" i="2"/>
  <c r="H21" i="2" s="1"/>
  <c r="D15" i="2"/>
  <c r="D16" i="2" s="1"/>
  <c r="C15" i="2"/>
  <c r="C16" i="2" s="1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25" i="1"/>
  <c r="H19" i="1"/>
  <c r="H18" i="1"/>
  <c r="H21" i="1" s="1"/>
  <c r="D15" i="1"/>
  <c r="D16" i="1" s="1"/>
  <c r="C15" i="1"/>
  <c r="C16" i="1" s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G15" i="1" s="1"/>
  <c r="F4" i="1"/>
  <c r="G15" i="4" l="1"/>
  <c r="F25" i="4" s="1"/>
  <c r="F29" i="4" s="1"/>
  <c r="G15" i="3"/>
  <c r="F25" i="3" s="1"/>
  <c r="F29" i="3" s="1"/>
  <c r="H25" i="3"/>
  <c r="G15" i="2"/>
  <c r="F25" i="2" s="1"/>
  <c r="F29" i="2" s="1"/>
  <c r="H25" i="2"/>
  <c r="F25" i="1"/>
  <c r="F29" i="1" s="1"/>
  <c r="F18" i="1"/>
  <c r="F18" i="2"/>
  <c r="F18" i="3"/>
  <c r="F18" i="4"/>
  <c r="F15" i="1"/>
  <c r="H15" i="1"/>
  <c r="G26" i="1" s="1"/>
  <c r="F15" i="2"/>
  <c r="H15" i="2"/>
  <c r="G26" i="2" s="1"/>
  <c r="F15" i="3"/>
  <c r="H15" i="3"/>
  <c r="G26" i="3" s="1"/>
  <c r="F15" i="4"/>
  <c r="H15" i="4"/>
  <c r="G26" i="4" s="1"/>
  <c r="H21" i="4"/>
  <c r="I18" i="4" l="1"/>
  <c r="I18" i="1"/>
  <c r="F26" i="4"/>
  <c r="H26" i="4" s="1"/>
  <c r="I26" i="4" s="1"/>
  <c r="F30" i="4" s="1"/>
  <c r="F32" i="4" s="1"/>
  <c r="F33" i="4" s="1"/>
  <c r="F19" i="4"/>
  <c r="I19" i="4" s="1"/>
  <c r="F26" i="3"/>
  <c r="H26" i="3" s="1"/>
  <c r="I26" i="3" s="1"/>
  <c r="F30" i="3" s="1"/>
  <c r="F32" i="3" s="1"/>
  <c r="F33" i="3" s="1"/>
  <c r="F19" i="3"/>
  <c r="I19" i="3" s="1"/>
  <c r="F26" i="2"/>
  <c r="H26" i="2" s="1"/>
  <c r="I26" i="2" s="1"/>
  <c r="F30" i="2" s="1"/>
  <c r="F32" i="2" s="1"/>
  <c r="F33" i="2" s="1"/>
  <c r="F19" i="2"/>
  <c r="I19" i="2" s="1"/>
  <c r="F26" i="1"/>
  <c r="H26" i="1" s="1"/>
  <c r="I26" i="1" s="1"/>
  <c r="F30" i="1" s="1"/>
  <c r="F19" i="1"/>
  <c r="I19" i="1" s="1"/>
  <c r="I18" i="3"/>
  <c r="I18" i="2"/>
  <c r="F32" i="1"/>
  <c r="F33" i="1" s="1"/>
  <c r="F21" i="2" l="1"/>
  <c r="F23" i="2" s="1"/>
  <c r="F21" i="3"/>
  <c r="F23" i="3" s="1"/>
  <c r="F21" i="1"/>
  <c r="F23" i="1" s="1"/>
  <c r="F21" i="4"/>
  <c r="F23" i="4" s="1"/>
  <c r="E14" i="4" l="1"/>
  <c r="E13" i="4"/>
  <c r="E12" i="4"/>
  <c r="E11" i="4"/>
  <c r="E10" i="4"/>
  <c r="E9" i="4"/>
  <c r="E8" i="4"/>
  <c r="E7" i="4"/>
  <c r="E6" i="4"/>
  <c r="E5" i="4"/>
  <c r="E4" i="4"/>
  <c r="E14" i="3"/>
  <c r="E13" i="3"/>
  <c r="E12" i="3"/>
  <c r="E11" i="3"/>
  <c r="E10" i="3"/>
  <c r="E9" i="3"/>
  <c r="E8" i="3"/>
  <c r="E7" i="3"/>
  <c r="E6" i="3"/>
  <c r="E5" i="3"/>
  <c r="E4" i="3"/>
  <c r="E14" i="1"/>
  <c r="E13" i="1"/>
  <c r="E12" i="1"/>
  <c r="E11" i="1"/>
  <c r="E10" i="1"/>
  <c r="E9" i="1"/>
  <c r="E8" i="1"/>
  <c r="E7" i="1"/>
  <c r="E6" i="1"/>
  <c r="E5" i="1"/>
  <c r="E4" i="1"/>
  <c r="E14" i="2"/>
  <c r="E13" i="2"/>
  <c r="E12" i="2"/>
  <c r="E11" i="2"/>
  <c r="E10" i="2"/>
  <c r="E9" i="2"/>
  <c r="E8" i="2"/>
  <c r="E7" i="2"/>
  <c r="E6" i="2"/>
  <c r="E5" i="2"/>
  <c r="E4" i="2"/>
  <c r="E15" i="3" l="1"/>
  <c r="E15" i="2"/>
  <c r="E15" i="1"/>
  <c r="E15" i="4"/>
</calcChain>
</file>

<file path=xl/sharedStrings.xml><?xml version="1.0" encoding="utf-8"?>
<sst xmlns="http://schemas.openxmlformats.org/spreadsheetml/2006/main" count="196" uniqueCount="42">
  <si>
    <t>Estimado</t>
  </si>
  <si>
    <t>Real</t>
  </si>
  <si>
    <t>n</t>
  </si>
  <si>
    <t>x</t>
  </si>
  <si>
    <t>y</t>
  </si>
  <si>
    <t>y=b0 + b1*x</t>
  </si>
  <si>
    <t>x^2</t>
  </si>
  <si>
    <t>x*y</t>
  </si>
  <si>
    <t>y^2</t>
  </si>
  <si>
    <t>n=</t>
  </si>
  <si>
    <t>x=</t>
  </si>
  <si>
    <t xml:space="preserve"> </t>
  </si>
  <si>
    <t>sum</t>
  </si>
  <si>
    <t>avg</t>
  </si>
  <si>
    <t>Comprobacion</t>
  </si>
  <si>
    <t>/n</t>
  </si>
  <si>
    <t>b1</t>
  </si>
  <si>
    <t>covar</t>
  </si>
  <si>
    <t>var.p</t>
  </si>
  <si>
    <t>b0</t>
  </si>
  <si>
    <t>r</t>
  </si>
  <si>
    <t>covar * 100</t>
  </si>
  <si>
    <t>term1</t>
  </si>
  <si>
    <t>term2</t>
  </si>
  <si>
    <t>term1*term2</t>
  </si>
  <si>
    <t>raiz()</t>
  </si>
  <si>
    <t>r^2</t>
  </si>
  <si>
    <t>predictive; use it with high confidence</t>
  </si>
  <si>
    <t>Actual Development Hours</t>
  </si>
  <si>
    <t xml:space="preserve">Plan </t>
  </si>
  <si>
    <t>Actual Added</t>
  </si>
  <si>
    <t>Plan</t>
  </si>
  <si>
    <t>Actual Development</t>
  </si>
  <si>
    <t>Test</t>
  </si>
  <si>
    <t>Expected Values</t>
  </si>
  <si>
    <t>Test 1</t>
  </si>
  <si>
    <t>Test 2</t>
  </si>
  <si>
    <t>Test 3</t>
  </si>
  <si>
    <t>Test 4</t>
  </si>
  <si>
    <t>B0</t>
  </si>
  <si>
    <t>B1</t>
  </si>
  <si>
    <t>Actual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</si>
</sst>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sz val="12"/>
      <color theme="1"/>
      <name val="Calibri"/>
      <family val="2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theme="0"/>
      <name val="Times New Roman"/>
      <family val="1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76923C"/>
        <bgColor rgb="FF76923C"/>
      </patternFill>
    </fill>
    <fill>
      <patternFill patternType="solid">
        <fgColor rgb="FF366092"/>
        <bgColor rgb="FF366092"/>
      </patternFill>
    </fill>
    <fill>
      <patternFill patternType="solid">
        <fgColor theme="7"/>
        <bgColor theme="7"/>
      </patternFill>
    </fill>
    <fill>
      <patternFill patternType="solid">
        <fgColor rgb="FF1F497D"/>
        <bgColor rgb="FF1F497D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5" fillId="2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/>
    <xf numFmtId="0" fontId="7" fillId="3" borderId="5" xfId="0" applyFont="1" applyFill="1" applyBorder="1"/>
    <xf numFmtId="0" fontId="7" fillId="4" borderId="5" xfId="0" applyFont="1" applyFill="1" applyBorder="1"/>
    <xf numFmtId="0" fontId="1" fillId="0" borderId="0" xfId="0" applyFont="1" applyAlignment="1"/>
    <xf numFmtId="0" fontId="7" fillId="5" borderId="5" xfId="0" applyFont="1" applyFill="1" applyBorder="1"/>
    <xf numFmtId="0" fontId="7" fillId="6" borderId="5" xfId="0" applyFont="1" applyFill="1" applyBorder="1"/>
    <xf numFmtId="0" fontId="3" fillId="0" borderId="6" xfId="0" applyFont="1" applyBorder="1" applyAlignment="1">
      <alignment vertical="center" wrapText="1"/>
    </xf>
    <xf numFmtId="0" fontId="8" fillId="3" borderId="5" xfId="0" applyFont="1" applyFill="1" applyBorder="1" applyAlignment="1"/>
    <xf numFmtId="0" fontId="9" fillId="0" borderId="0" xfId="0" applyFont="1" applyAlignment="1"/>
    <xf numFmtId="0" fontId="9" fillId="7" borderId="0" xfId="0" applyFont="1" applyFill="1" applyAlignment="1"/>
    <xf numFmtId="0" fontId="0" fillId="7" borderId="0" xfId="0" applyFont="1" applyFill="1" applyAlignment="1"/>
    <xf numFmtId="0" fontId="9" fillId="8" borderId="0" xfId="0" applyFont="1" applyFill="1" applyAlignment="1"/>
    <xf numFmtId="0" fontId="9" fillId="9" borderId="0" xfId="0" applyFont="1" applyFill="1" applyAlignment="1"/>
    <xf numFmtId="0" fontId="0" fillId="9" borderId="0" xfId="0" applyFont="1" applyFill="1" applyAlignment="1"/>
    <xf numFmtId="0" fontId="9" fillId="10" borderId="0" xfId="0" applyFont="1" applyFill="1" applyAlignment="1"/>
    <xf numFmtId="0" fontId="0" fillId="10" borderId="0" xfId="0" applyFont="1" applyFill="1" applyAlignment="1"/>
    <xf numFmtId="0" fontId="9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regresion!$C$4:$C$13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regresion!$D$4:$D$13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3-4014-ADDB-83E6389A9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64251"/>
        <c:axId val="615389392"/>
      </c:scatterChart>
      <c:valAx>
        <c:axId val="1487164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15389392"/>
        <c:crosses val="autoZero"/>
        <c:crossBetween val="midCat"/>
      </c:valAx>
      <c:valAx>
        <c:axId val="615389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871642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test2!$C$4:$C$13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test2!$D$4:$D$13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A-4CE6-8917-9E6DB591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35486"/>
        <c:axId val="1499635332"/>
      </c:scatterChart>
      <c:valAx>
        <c:axId val="1013935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99635332"/>
        <c:crosses val="autoZero"/>
        <c:crossBetween val="midCat"/>
      </c:valAx>
      <c:valAx>
        <c:axId val="1499635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139354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test3!$C$4:$C$13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test3!$D$4:$D$13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0-41EF-93BB-F7EED2F7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178"/>
        <c:axId val="471015150"/>
      </c:scatterChart>
      <c:valAx>
        <c:axId val="11227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71015150"/>
        <c:crosses val="autoZero"/>
        <c:crossBetween val="midCat"/>
      </c:valAx>
      <c:valAx>
        <c:axId val="471015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22717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test4!$C$4:$C$13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test4!$D$4:$D$13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5-47EE-A575-4D77C442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78106"/>
        <c:axId val="983642392"/>
      </c:scatterChart>
      <c:valAx>
        <c:axId val="803778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83642392"/>
        <c:crosses val="autoZero"/>
        <c:crossBetween val="midCat"/>
      </c:valAx>
      <c:valAx>
        <c:axId val="983642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037781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1054075066" name="Chart 1" title="Chart">
          <a:extLst>
            <a:ext uri="{FF2B5EF4-FFF2-40B4-BE49-F238E27FC236}">
              <a16:creationId xmlns:a16="http://schemas.microsoft.com/office/drawing/2014/main" id="{00000000-0008-0000-0000-0000BAE8D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466725</xdr:colOff>
      <xdr:row>35</xdr:row>
      <xdr:rowOff>190500</xdr:rowOff>
    </xdr:from>
    <xdr:ext cx="10296525" cy="1981200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66725" y="7172325"/>
          <a:ext cx="10296525" cy="19812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1895527533" name="Chart 2" title="Chart">
          <a:extLst>
            <a:ext uri="{FF2B5EF4-FFF2-40B4-BE49-F238E27FC236}">
              <a16:creationId xmlns:a16="http://schemas.microsoft.com/office/drawing/2014/main" id="{00000000-0008-0000-0100-00006D74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573283156" name="Chart 3" title="Chart">
          <a:extLst>
            <a:ext uri="{FF2B5EF4-FFF2-40B4-BE49-F238E27FC236}">
              <a16:creationId xmlns:a16="http://schemas.microsoft.com/office/drawing/2014/main" id="{00000000-0008-0000-0200-0000549B2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948091005" name="Chart 4" title="Chart">
          <a:extLst>
            <a:ext uri="{FF2B5EF4-FFF2-40B4-BE49-F238E27FC236}">
              <a16:creationId xmlns:a16="http://schemas.microsoft.com/office/drawing/2014/main" id="{00000000-0008-0000-0300-00007DB8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00"/>
  <sheetViews>
    <sheetView topLeftCell="A31" workbookViewId="0">
      <selection activeCell="B48" sqref="B48:L53"/>
    </sheetView>
  </sheetViews>
  <sheetFormatPr baseColWidth="10" defaultColWidth="11.21875" defaultRowHeight="15" customHeight="1" x14ac:dyDescent="0.2"/>
  <cols>
    <col min="1" max="2" width="10.5546875" customWidth="1"/>
    <col min="3" max="3" width="12.109375" customWidth="1"/>
    <col min="4" max="4" width="10.5546875" customWidth="1"/>
    <col min="5" max="5" width="11.77734375" customWidth="1"/>
    <col min="6" max="6" width="14.6640625" customWidth="1"/>
    <col min="7" max="7" width="10.5546875" customWidth="1"/>
    <col min="8" max="8" width="12.109375" customWidth="1"/>
    <col min="9" max="26" width="10.5546875" customWidth="1"/>
  </cols>
  <sheetData>
    <row r="2" spans="1:8" ht="15.75" x14ac:dyDescent="0.25">
      <c r="C2" s="1" t="s">
        <v>0</v>
      </c>
      <c r="D2" s="1" t="s">
        <v>1</v>
      </c>
    </row>
    <row r="3" spans="1:8" ht="15.75" x14ac:dyDescent="0.2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15.75" x14ac:dyDescent="0.25">
      <c r="B4" s="4">
        <v>1</v>
      </c>
      <c r="C4" s="5">
        <v>130</v>
      </c>
      <c r="D4" s="5">
        <v>186</v>
      </c>
      <c r="E4" s="5">
        <f t="shared" ref="E4:E14" si="0">$F$23+$F$21*C4</f>
        <v>202.07868265487392</v>
      </c>
      <c r="F4" s="6">
        <f t="shared" ref="F4:F13" si="1">C4^2</f>
        <v>16900</v>
      </c>
      <c r="G4" s="6">
        <f t="shared" ref="G4:G13" si="2">C4*D4</f>
        <v>24180</v>
      </c>
      <c r="H4" s="6">
        <f t="shared" ref="H4:H13" si="3">D4^2</f>
        <v>34596</v>
      </c>
    </row>
    <row r="5" spans="1:8" ht="15.75" x14ac:dyDescent="0.25">
      <c r="B5" s="4">
        <v>2</v>
      </c>
      <c r="C5" s="5">
        <v>650</v>
      </c>
      <c r="D5" s="5">
        <v>699</v>
      </c>
      <c r="E5" s="5">
        <f t="shared" si="0"/>
        <v>1100.6035442825066</v>
      </c>
      <c r="F5" s="6">
        <f t="shared" si="1"/>
        <v>422500</v>
      </c>
      <c r="G5" s="6">
        <f t="shared" si="2"/>
        <v>454350</v>
      </c>
      <c r="H5" s="6">
        <f t="shared" si="3"/>
        <v>488601</v>
      </c>
    </row>
    <row r="6" spans="1:8" ht="15.75" x14ac:dyDescent="0.25">
      <c r="B6" s="4">
        <v>3</v>
      </c>
      <c r="C6" s="5">
        <v>99</v>
      </c>
      <c r="D6" s="5">
        <v>132</v>
      </c>
      <c r="E6" s="5">
        <f t="shared" si="0"/>
        <v>148.51277744245735</v>
      </c>
      <c r="F6" s="6">
        <f t="shared" si="1"/>
        <v>9801</v>
      </c>
      <c r="G6" s="6">
        <f t="shared" si="2"/>
        <v>13068</v>
      </c>
      <c r="H6" s="6">
        <f t="shared" si="3"/>
        <v>17424</v>
      </c>
    </row>
    <row r="7" spans="1:8" ht="15.75" x14ac:dyDescent="0.25">
      <c r="B7" s="4">
        <v>4</v>
      </c>
      <c r="C7" s="5">
        <v>150</v>
      </c>
      <c r="D7" s="5">
        <v>272</v>
      </c>
      <c r="E7" s="5">
        <f t="shared" si="0"/>
        <v>236.63733117901364</v>
      </c>
      <c r="F7" s="6">
        <f t="shared" si="1"/>
        <v>22500</v>
      </c>
      <c r="G7" s="6">
        <f t="shared" si="2"/>
        <v>40800</v>
      </c>
      <c r="H7" s="6">
        <f t="shared" si="3"/>
        <v>73984</v>
      </c>
    </row>
    <row r="8" spans="1:8" ht="15.75" x14ac:dyDescent="0.25">
      <c r="B8" s="4">
        <v>5</v>
      </c>
      <c r="C8" s="5">
        <v>128</v>
      </c>
      <c r="D8" s="5">
        <v>291</v>
      </c>
      <c r="E8" s="5">
        <f t="shared" si="0"/>
        <v>198.62281780245993</v>
      </c>
      <c r="F8" s="6">
        <f t="shared" si="1"/>
        <v>16384</v>
      </c>
      <c r="G8" s="6">
        <f t="shared" si="2"/>
        <v>37248</v>
      </c>
      <c r="H8" s="6">
        <f t="shared" si="3"/>
        <v>84681</v>
      </c>
    </row>
    <row r="9" spans="1:8" ht="15.75" x14ac:dyDescent="0.25">
      <c r="B9" s="4">
        <v>6</v>
      </c>
      <c r="C9" s="5">
        <v>302</v>
      </c>
      <c r="D9" s="5">
        <v>331</v>
      </c>
      <c r="E9" s="5">
        <f t="shared" si="0"/>
        <v>499.28305996247548</v>
      </c>
      <c r="F9" s="6">
        <f t="shared" si="1"/>
        <v>91204</v>
      </c>
      <c r="G9" s="6">
        <f t="shared" si="2"/>
        <v>99962</v>
      </c>
      <c r="H9" s="6">
        <f t="shared" si="3"/>
        <v>109561</v>
      </c>
    </row>
    <row r="10" spans="1:8" ht="15.75" x14ac:dyDescent="0.25">
      <c r="B10" s="4">
        <v>7</v>
      </c>
      <c r="C10" s="5">
        <v>95</v>
      </c>
      <c r="D10" s="5">
        <v>199</v>
      </c>
      <c r="E10" s="5">
        <f t="shared" si="0"/>
        <v>141.60104773762939</v>
      </c>
      <c r="F10" s="6">
        <f t="shared" si="1"/>
        <v>9025</v>
      </c>
      <c r="G10" s="6">
        <f t="shared" si="2"/>
        <v>18905</v>
      </c>
      <c r="H10" s="6">
        <f t="shared" si="3"/>
        <v>39601</v>
      </c>
    </row>
    <row r="11" spans="1:8" ht="15.75" x14ac:dyDescent="0.25">
      <c r="B11" s="4">
        <v>8</v>
      </c>
      <c r="C11" s="5">
        <v>945</v>
      </c>
      <c r="D11" s="5">
        <v>1890</v>
      </c>
      <c r="E11" s="5">
        <f t="shared" si="0"/>
        <v>1610.3436100135675</v>
      </c>
      <c r="F11" s="6">
        <f t="shared" si="1"/>
        <v>893025</v>
      </c>
      <c r="G11" s="6">
        <f t="shared" si="2"/>
        <v>1786050</v>
      </c>
      <c r="H11" s="6">
        <f t="shared" si="3"/>
        <v>3572100</v>
      </c>
    </row>
    <row r="12" spans="1:8" ht="15.75" x14ac:dyDescent="0.25">
      <c r="B12" s="4">
        <v>9</v>
      </c>
      <c r="C12" s="5">
        <v>368</v>
      </c>
      <c r="D12" s="5">
        <v>788</v>
      </c>
      <c r="E12" s="5">
        <f t="shared" si="0"/>
        <v>613.32660009213657</v>
      </c>
      <c r="F12" s="6">
        <f t="shared" si="1"/>
        <v>135424</v>
      </c>
      <c r="G12" s="6">
        <f t="shared" si="2"/>
        <v>289984</v>
      </c>
      <c r="H12" s="6">
        <f t="shared" si="3"/>
        <v>620944</v>
      </c>
    </row>
    <row r="13" spans="1:8" ht="15.75" x14ac:dyDescent="0.25">
      <c r="A13" s="1" t="s">
        <v>9</v>
      </c>
      <c r="B13" s="7">
        <v>10</v>
      </c>
      <c r="C13" s="5">
        <v>961</v>
      </c>
      <c r="D13" s="5">
        <v>1601</v>
      </c>
      <c r="E13" s="5">
        <f t="shared" si="0"/>
        <v>1637.9905288328791</v>
      </c>
      <c r="F13" s="6">
        <f t="shared" si="1"/>
        <v>923521</v>
      </c>
      <c r="G13" s="6">
        <f t="shared" si="2"/>
        <v>1538561</v>
      </c>
      <c r="H13" s="6">
        <f t="shared" si="3"/>
        <v>2563201</v>
      </c>
    </row>
    <row r="14" spans="1:8" ht="15.75" x14ac:dyDescent="0.25">
      <c r="B14" s="1" t="s">
        <v>10</v>
      </c>
      <c r="C14" s="8">
        <v>386</v>
      </c>
      <c r="D14" s="9"/>
      <c r="E14" s="5">
        <f t="shared" si="0"/>
        <v>644.42938376386235</v>
      </c>
      <c r="F14" s="1" t="s">
        <v>11</v>
      </c>
    </row>
    <row r="15" spans="1:8" ht="15.75" x14ac:dyDescent="0.25">
      <c r="B15" s="1" t="s">
        <v>12</v>
      </c>
      <c r="C15" s="10">
        <f t="shared" ref="C15:H15" si="4">SUM(C4:C13)</f>
        <v>3828</v>
      </c>
      <c r="D15" s="10">
        <f t="shared" si="4"/>
        <v>6389</v>
      </c>
      <c r="E15" s="10">
        <f t="shared" si="4"/>
        <v>6389</v>
      </c>
      <c r="F15" s="10">
        <f t="shared" si="4"/>
        <v>2540284</v>
      </c>
      <c r="G15" s="10">
        <f t="shared" si="4"/>
        <v>4303108</v>
      </c>
      <c r="H15" s="10">
        <f t="shared" si="4"/>
        <v>7604693</v>
      </c>
    </row>
    <row r="16" spans="1:8" ht="15.75" x14ac:dyDescent="0.25">
      <c r="B16" s="1" t="s">
        <v>13</v>
      </c>
      <c r="C16" s="1">
        <f>C15/B13</f>
        <v>382.8</v>
      </c>
      <c r="D16" s="1">
        <f>D15/B13</f>
        <v>638.9</v>
      </c>
    </row>
    <row r="17" spans="5:9" ht="15.75" x14ac:dyDescent="0.25">
      <c r="H17" s="1" t="s">
        <v>14</v>
      </c>
      <c r="I17" s="11" t="s">
        <v>15</v>
      </c>
    </row>
    <row r="18" spans="5:9" ht="15.75" x14ac:dyDescent="0.25">
      <c r="E18" s="1" t="s">
        <v>16</v>
      </c>
      <c r="F18" s="1">
        <f>G15-(B13*C16*D16)</f>
        <v>1857398.8000000003</v>
      </c>
      <c r="G18" s="1" t="s">
        <v>17</v>
      </c>
      <c r="H18" s="1">
        <f>COVAR(C4:C13,D4:D13)</f>
        <v>185739.88000000003</v>
      </c>
      <c r="I18" s="1">
        <f t="shared" ref="I18:I19" si="5">F18/10</f>
        <v>185739.88000000003</v>
      </c>
    </row>
    <row r="19" spans="5:9" ht="15.75" x14ac:dyDescent="0.25">
      <c r="F19" s="1">
        <f>F15-(B13*C16^2)</f>
        <v>1074925.6000000001</v>
      </c>
      <c r="G19" s="1" t="s">
        <v>18</v>
      </c>
      <c r="H19" s="1">
        <f>_xlfn.VAR.P(C4:C13)</f>
        <v>107492.56</v>
      </c>
      <c r="I19" s="1">
        <f t="shared" si="5"/>
        <v>107492.56000000001</v>
      </c>
    </row>
    <row r="21" spans="5:9" ht="15.75" customHeight="1" x14ac:dyDescent="0.25">
      <c r="E21" s="1" t="s">
        <v>16</v>
      </c>
      <c r="F21" s="12">
        <f>F18/F19</f>
        <v>1.7279324262069859</v>
      </c>
      <c r="G21" s="1">
        <v>0</v>
      </c>
      <c r="H21" s="1">
        <f>H18/H19</f>
        <v>1.7279324262069862</v>
      </c>
    </row>
    <row r="22" spans="5:9" ht="15.75" customHeight="1" x14ac:dyDescent="0.2"/>
    <row r="23" spans="5:9" ht="15.75" customHeight="1" x14ac:dyDescent="0.25">
      <c r="E23" s="1" t="s">
        <v>19</v>
      </c>
      <c r="F23" s="12">
        <f>D16-F21*C16</f>
        <v>-22.552532752034267</v>
      </c>
      <c r="G23" s="1">
        <v>0</v>
      </c>
    </row>
    <row r="24" spans="5:9" ht="15.75" customHeight="1" x14ac:dyDescent="0.25">
      <c r="H24" s="1" t="s">
        <v>14</v>
      </c>
    </row>
    <row r="25" spans="5:9" ht="15.75" customHeight="1" x14ac:dyDescent="0.25">
      <c r="E25" s="1" t="s">
        <v>20</v>
      </c>
      <c r="F25" s="13">
        <f>(B13*G15)-(C15*D15)</f>
        <v>18573988</v>
      </c>
      <c r="G25" s="1" t="s">
        <v>21</v>
      </c>
      <c r="H25" s="1">
        <f>H18*100</f>
        <v>18573988.000000004</v>
      </c>
    </row>
    <row r="26" spans="5:9" ht="15.75" customHeight="1" x14ac:dyDescent="0.25">
      <c r="F26" s="1">
        <f>B13*F15-C15^2</f>
        <v>10749256</v>
      </c>
      <c r="G26" s="1">
        <f>B13*H15-D15^2</f>
        <v>35227609</v>
      </c>
      <c r="H26" s="1">
        <f>F26*G26</f>
        <v>378670587408904</v>
      </c>
      <c r="I26" s="13">
        <f>SQRT(H26)</f>
        <v>19459460.100652948</v>
      </c>
    </row>
    <row r="27" spans="5:9" ht="15.75" customHeight="1" x14ac:dyDescent="0.25">
      <c r="F27" s="1" t="s">
        <v>22</v>
      </c>
      <c r="G27" s="1" t="s">
        <v>23</v>
      </c>
      <c r="H27" s="1" t="s">
        <v>24</v>
      </c>
      <c r="I27" s="1" t="s">
        <v>25</v>
      </c>
    </row>
    <row r="28" spans="5:9" ht="15.75" customHeight="1" x14ac:dyDescent="0.2"/>
    <row r="29" spans="5:9" ht="15.75" customHeight="1" x14ac:dyDescent="0.25">
      <c r="E29" s="1" t="s">
        <v>20</v>
      </c>
      <c r="F29" s="1">
        <f>F25</f>
        <v>18573988</v>
      </c>
    </row>
    <row r="30" spans="5:9" ht="15.75" customHeight="1" x14ac:dyDescent="0.25">
      <c r="F30" s="1">
        <f>I26</f>
        <v>19459460.100652948</v>
      </c>
    </row>
    <row r="31" spans="5:9" ht="15.75" customHeight="1" x14ac:dyDescent="0.2"/>
    <row r="32" spans="5:9" ht="15.75" customHeight="1" x14ac:dyDescent="0.25">
      <c r="E32" s="1" t="s">
        <v>20</v>
      </c>
      <c r="F32" s="1">
        <f>F29/F30</f>
        <v>0.95449657410468258</v>
      </c>
    </row>
    <row r="33" spans="2:12" ht="15.75" customHeight="1" x14ac:dyDescent="0.25">
      <c r="E33" s="1" t="s">
        <v>26</v>
      </c>
      <c r="F33" s="9">
        <f>F32^2</f>
        <v>0.9110637099775758</v>
      </c>
      <c r="G33" s="14" t="s">
        <v>27</v>
      </c>
    </row>
    <row r="34" spans="2:12" ht="15.75" customHeight="1" x14ac:dyDescent="0.2"/>
    <row r="35" spans="2:12" ht="15.75" customHeight="1" x14ac:dyDescent="0.2"/>
    <row r="36" spans="2:12" ht="15.75" customHeight="1" x14ac:dyDescent="0.2"/>
    <row r="37" spans="2:12" ht="15.75" customHeight="1" x14ac:dyDescent="0.2"/>
    <row r="38" spans="2:12" ht="15.75" customHeight="1" x14ac:dyDescent="0.2"/>
    <row r="39" spans="2:12" ht="15.75" customHeight="1" x14ac:dyDescent="0.2"/>
    <row r="40" spans="2:12" ht="15.75" customHeight="1" x14ac:dyDescent="0.2"/>
    <row r="41" spans="2:12" ht="15.75" customHeight="1" x14ac:dyDescent="0.2"/>
    <row r="42" spans="2:12" ht="15.75" customHeight="1" x14ac:dyDescent="0.2"/>
    <row r="43" spans="2:12" ht="15.75" customHeight="1" x14ac:dyDescent="0.2"/>
    <row r="44" spans="2:12" ht="15.75" customHeight="1" x14ac:dyDescent="0.2"/>
    <row r="45" spans="2:12" ht="15.75" customHeight="1" x14ac:dyDescent="0.2"/>
    <row r="46" spans="2:12" ht="15.75" customHeight="1" x14ac:dyDescent="0.2"/>
    <row r="47" spans="2:12" ht="15.75" customHeight="1" x14ac:dyDescent="0.2"/>
    <row r="48" spans="2:12" ht="15.75" customHeight="1" x14ac:dyDescent="0.2">
      <c r="B48" s="19" t="s">
        <v>33</v>
      </c>
      <c r="C48" s="20" t="s">
        <v>34</v>
      </c>
      <c r="D48" s="21"/>
      <c r="E48" s="21"/>
      <c r="F48" s="21"/>
      <c r="G48" s="21"/>
      <c r="H48" s="22" t="s">
        <v>41</v>
      </c>
      <c r="I48" s="23"/>
      <c r="J48" s="23"/>
      <c r="K48" s="23"/>
      <c r="L48" s="23"/>
    </row>
    <row r="49" spans="2:12" ht="15.75" customHeight="1" x14ac:dyDescent="0.2">
      <c r="C49" s="16" t="s">
        <v>39</v>
      </c>
      <c r="D49" s="16" t="s">
        <v>40</v>
      </c>
      <c r="E49" s="16" t="s">
        <v>20</v>
      </c>
      <c r="F49" s="16" t="s">
        <v>26</v>
      </c>
      <c r="G49" s="16" t="s">
        <v>4</v>
      </c>
      <c r="H49" s="16" t="s">
        <v>39</v>
      </c>
      <c r="I49" s="16" t="s">
        <v>40</v>
      </c>
      <c r="J49" s="16" t="s">
        <v>20</v>
      </c>
      <c r="K49" s="16" t="s">
        <v>26</v>
      </c>
      <c r="L49" s="16" t="s">
        <v>4</v>
      </c>
    </row>
    <row r="50" spans="2:12" ht="15.75" customHeight="1" x14ac:dyDescent="0.2">
      <c r="B50" s="17" t="s">
        <v>35</v>
      </c>
      <c r="C50" s="18">
        <v>-22.55</v>
      </c>
      <c r="D50" s="18">
        <v>1.7279</v>
      </c>
      <c r="E50" s="18">
        <v>0.95450000000000002</v>
      </c>
      <c r="F50" s="18">
        <v>0.91110000000000002</v>
      </c>
      <c r="G50" s="18">
        <v>644.42899999999997</v>
      </c>
      <c r="H50" s="18">
        <f>F23</f>
        <v>-22.552532752034267</v>
      </c>
      <c r="I50" s="18">
        <f>F21</f>
        <v>1.7279324262069859</v>
      </c>
      <c r="J50" s="18">
        <f>F32</f>
        <v>0.95449657410468258</v>
      </c>
      <c r="K50" s="18">
        <f>F33</f>
        <v>0.9110637099775758</v>
      </c>
      <c r="L50" s="18">
        <f>E14</f>
        <v>644.42938376386235</v>
      </c>
    </row>
    <row r="51" spans="2:12" ht="15.75" customHeight="1" x14ac:dyDescent="0.2">
      <c r="B51" s="16" t="s">
        <v>36</v>
      </c>
      <c r="C51">
        <v>-4.0389999999999997</v>
      </c>
      <c r="D51">
        <v>0.1681</v>
      </c>
      <c r="E51">
        <v>90.332999999999998</v>
      </c>
      <c r="F51">
        <v>0.87109999999999999</v>
      </c>
      <c r="G51">
        <v>60.857999999999997</v>
      </c>
    </row>
    <row r="52" spans="2:12" ht="15.75" customHeight="1" x14ac:dyDescent="0.2">
      <c r="B52" s="16" t="s">
        <v>37</v>
      </c>
      <c r="C52">
        <v>-23.92</v>
      </c>
      <c r="D52">
        <v>1.4309700000000001</v>
      </c>
      <c r="E52">
        <v>0.96309999999999996</v>
      </c>
      <c r="F52">
        <v>0.92759999999999998</v>
      </c>
      <c r="G52">
        <v>528.42939999999999</v>
      </c>
    </row>
    <row r="53" spans="2:12" ht="15.75" customHeight="1" x14ac:dyDescent="0.2">
      <c r="B53" s="16" t="s">
        <v>38</v>
      </c>
      <c r="C53" s="16">
        <v>-4.6040000000000001</v>
      </c>
      <c r="D53">
        <v>0.14016400000000001</v>
      </c>
      <c r="E53">
        <v>0.94799999999999995</v>
      </c>
      <c r="F53">
        <v>0.89880000000000004</v>
      </c>
      <c r="G53">
        <v>49.499400000000001</v>
      </c>
    </row>
    <row r="54" spans="2:12" ht="15.75" customHeight="1" x14ac:dyDescent="0.2"/>
    <row r="55" spans="2:12" ht="15.75" customHeight="1" x14ac:dyDescent="0.2"/>
    <row r="56" spans="2:12" ht="15.75" customHeight="1" x14ac:dyDescent="0.2"/>
    <row r="57" spans="2:12" ht="15.75" customHeight="1" x14ac:dyDescent="0.2"/>
    <row r="58" spans="2:12" ht="15.75" customHeight="1" x14ac:dyDescent="0.2"/>
    <row r="59" spans="2:12" ht="15.75" customHeight="1" x14ac:dyDescent="0.2"/>
    <row r="60" spans="2:12" ht="15.75" customHeight="1" x14ac:dyDescent="0.2"/>
    <row r="61" spans="2:12" ht="15.75" customHeight="1" x14ac:dyDescent="0.2"/>
    <row r="62" spans="2:12" ht="15.75" customHeight="1" x14ac:dyDescent="0.2"/>
    <row r="63" spans="2:12" ht="15.75" customHeight="1" x14ac:dyDescent="0.2"/>
    <row r="64" spans="2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00"/>
  <sheetViews>
    <sheetView topLeftCell="A24" workbookViewId="0">
      <selection activeCell="B40" sqref="B40:L45"/>
    </sheetView>
  </sheetViews>
  <sheetFormatPr baseColWidth="10" defaultColWidth="11.21875" defaultRowHeight="15" customHeight="1" x14ac:dyDescent="0.2"/>
  <cols>
    <col min="1" max="2" width="10.5546875" customWidth="1"/>
    <col min="3" max="3" width="12.109375" customWidth="1"/>
    <col min="4" max="4" width="10.5546875" customWidth="1"/>
    <col min="5" max="5" width="11.77734375" customWidth="1"/>
    <col min="6" max="6" width="14.6640625" customWidth="1"/>
    <col min="7" max="7" width="10.5546875" customWidth="1"/>
    <col min="8" max="8" width="12.109375" customWidth="1"/>
    <col min="9" max="26" width="10.5546875" customWidth="1"/>
  </cols>
  <sheetData>
    <row r="2" spans="1:8" ht="15.75" x14ac:dyDescent="0.25">
      <c r="C2" s="1" t="s">
        <v>0</v>
      </c>
      <c r="D2" s="1" t="s">
        <v>28</v>
      </c>
    </row>
    <row r="3" spans="1:8" ht="15.75" x14ac:dyDescent="0.2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15.75" x14ac:dyDescent="0.25">
      <c r="B4" s="4">
        <v>1</v>
      </c>
      <c r="C4" s="5">
        <v>130</v>
      </c>
      <c r="D4" s="5">
        <v>15</v>
      </c>
      <c r="E4" s="5">
        <f t="shared" ref="E4:E14" si="0">$F$23+$F$21*C4</f>
        <v>17.817582909924212</v>
      </c>
      <c r="F4" s="6">
        <f t="shared" ref="F4:F13" si="1">C4^2</f>
        <v>16900</v>
      </c>
      <c r="G4" s="6">
        <f t="shared" ref="G4:G13" si="2">C4*D4</f>
        <v>1950</v>
      </c>
      <c r="H4" s="6">
        <f t="shared" ref="H4:H13" si="3">D4^2</f>
        <v>225</v>
      </c>
    </row>
    <row r="5" spans="1:8" ht="15.75" x14ac:dyDescent="0.25">
      <c r="B5" s="4">
        <v>2</v>
      </c>
      <c r="C5" s="5">
        <v>650</v>
      </c>
      <c r="D5" s="5">
        <v>69.900000000000006</v>
      </c>
      <c r="E5" s="5">
        <f t="shared" si="0"/>
        <v>105.24344084837126</v>
      </c>
      <c r="F5" s="6">
        <f t="shared" si="1"/>
        <v>422500</v>
      </c>
      <c r="G5" s="6">
        <f t="shared" si="2"/>
        <v>45435.000000000007</v>
      </c>
      <c r="H5" s="6">
        <f t="shared" si="3"/>
        <v>4886.0100000000011</v>
      </c>
    </row>
    <row r="6" spans="1:8" ht="15.75" x14ac:dyDescent="0.25">
      <c r="B6" s="4">
        <v>3</v>
      </c>
      <c r="C6" s="5">
        <v>99</v>
      </c>
      <c r="D6" s="5">
        <v>6.5</v>
      </c>
      <c r="E6" s="5">
        <f t="shared" si="0"/>
        <v>12.605656763593714</v>
      </c>
      <c r="F6" s="6">
        <f t="shared" si="1"/>
        <v>9801</v>
      </c>
      <c r="G6" s="6">
        <f t="shared" si="2"/>
        <v>643.5</v>
      </c>
      <c r="H6" s="6">
        <f t="shared" si="3"/>
        <v>42.25</v>
      </c>
    </row>
    <row r="7" spans="1:8" ht="15.75" x14ac:dyDescent="0.25">
      <c r="B7" s="4">
        <v>4</v>
      </c>
      <c r="C7" s="5">
        <v>150</v>
      </c>
      <c r="D7" s="5">
        <v>22.4</v>
      </c>
      <c r="E7" s="5">
        <f t="shared" si="0"/>
        <v>21.180115907556793</v>
      </c>
      <c r="F7" s="6">
        <f t="shared" si="1"/>
        <v>22500</v>
      </c>
      <c r="G7" s="6">
        <f t="shared" si="2"/>
        <v>3360</v>
      </c>
      <c r="H7" s="6">
        <f t="shared" si="3"/>
        <v>501.75999999999993</v>
      </c>
    </row>
    <row r="8" spans="1:8" ht="15.75" x14ac:dyDescent="0.25">
      <c r="B8" s="4">
        <v>5</v>
      </c>
      <c r="C8" s="5">
        <v>128</v>
      </c>
      <c r="D8" s="5">
        <v>28.4</v>
      </c>
      <c r="E8" s="5">
        <f t="shared" si="0"/>
        <v>17.481329610160955</v>
      </c>
      <c r="F8" s="6">
        <f t="shared" si="1"/>
        <v>16384</v>
      </c>
      <c r="G8" s="6">
        <f t="shared" si="2"/>
        <v>3635.2</v>
      </c>
      <c r="H8" s="6">
        <f t="shared" si="3"/>
        <v>806.56</v>
      </c>
    </row>
    <row r="9" spans="1:8" ht="15.75" x14ac:dyDescent="0.25">
      <c r="B9" s="4">
        <v>6</v>
      </c>
      <c r="C9" s="5">
        <v>302</v>
      </c>
      <c r="D9" s="5">
        <v>65.900000000000006</v>
      </c>
      <c r="E9" s="5">
        <f t="shared" si="0"/>
        <v>46.735366689564394</v>
      </c>
      <c r="F9" s="6">
        <f t="shared" si="1"/>
        <v>91204</v>
      </c>
      <c r="G9" s="6">
        <f t="shared" si="2"/>
        <v>19901.800000000003</v>
      </c>
      <c r="H9" s="6">
        <f t="shared" si="3"/>
        <v>4342.8100000000004</v>
      </c>
    </row>
    <row r="10" spans="1:8" ht="15.75" x14ac:dyDescent="0.25">
      <c r="B10" s="4">
        <v>7</v>
      </c>
      <c r="C10" s="5">
        <v>95</v>
      </c>
      <c r="D10" s="5">
        <v>19.399999999999999</v>
      </c>
      <c r="E10" s="5">
        <f t="shared" si="0"/>
        <v>11.9331501640672</v>
      </c>
      <c r="F10" s="6">
        <f t="shared" si="1"/>
        <v>9025</v>
      </c>
      <c r="G10" s="6">
        <f t="shared" si="2"/>
        <v>1842.9999999999998</v>
      </c>
      <c r="H10" s="6">
        <f t="shared" si="3"/>
        <v>376.35999999999996</v>
      </c>
    </row>
    <row r="11" spans="1:8" ht="15.75" x14ac:dyDescent="0.25">
      <c r="B11" s="4">
        <v>8</v>
      </c>
      <c r="C11" s="5">
        <v>945</v>
      </c>
      <c r="D11" s="5">
        <v>198.7</v>
      </c>
      <c r="E11" s="5">
        <f t="shared" si="0"/>
        <v>154.8408025634518</v>
      </c>
      <c r="F11" s="6">
        <f t="shared" si="1"/>
        <v>893025</v>
      </c>
      <c r="G11" s="6">
        <f t="shared" si="2"/>
        <v>187771.5</v>
      </c>
      <c r="H11" s="6">
        <f t="shared" si="3"/>
        <v>39481.689999999995</v>
      </c>
    </row>
    <row r="12" spans="1:8" ht="15.75" x14ac:dyDescent="0.25">
      <c r="B12" s="4">
        <v>9</v>
      </c>
      <c r="C12" s="5">
        <v>368</v>
      </c>
      <c r="D12" s="5">
        <v>38.799999999999997</v>
      </c>
      <c r="E12" s="5">
        <f t="shared" si="0"/>
        <v>57.831725581751904</v>
      </c>
      <c r="F12" s="6">
        <f t="shared" si="1"/>
        <v>135424</v>
      </c>
      <c r="G12" s="6">
        <f t="shared" si="2"/>
        <v>14278.4</v>
      </c>
      <c r="H12" s="6">
        <f t="shared" si="3"/>
        <v>1505.4399999999998</v>
      </c>
    </row>
    <row r="13" spans="1:8" ht="15.75" x14ac:dyDescent="0.25">
      <c r="A13" s="1" t="s">
        <v>9</v>
      </c>
      <c r="B13" s="7">
        <v>10</v>
      </c>
      <c r="C13" s="5">
        <v>961</v>
      </c>
      <c r="D13" s="5">
        <v>138.19999999999999</v>
      </c>
      <c r="E13" s="5">
        <f t="shared" si="0"/>
        <v>157.53082896155786</v>
      </c>
      <c r="F13" s="6">
        <f t="shared" si="1"/>
        <v>923521</v>
      </c>
      <c r="G13" s="6">
        <f t="shared" si="2"/>
        <v>132810.19999999998</v>
      </c>
      <c r="H13" s="6">
        <f t="shared" si="3"/>
        <v>19099.239999999998</v>
      </c>
    </row>
    <row r="14" spans="1:8" ht="15.75" x14ac:dyDescent="0.25">
      <c r="B14" s="1" t="s">
        <v>10</v>
      </c>
      <c r="C14" s="15">
        <v>386</v>
      </c>
      <c r="D14" s="9"/>
      <c r="E14" s="5">
        <f t="shared" si="0"/>
        <v>60.858005279621224</v>
      </c>
      <c r="F14" s="1" t="s">
        <v>11</v>
      </c>
    </row>
    <row r="15" spans="1:8" ht="15.75" x14ac:dyDescent="0.25">
      <c r="B15" s="1" t="s">
        <v>12</v>
      </c>
      <c r="C15" s="10">
        <f t="shared" ref="C15:H15" si="4">SUM(C4:C13)</f>
        <v>3828</v>
      </c>
      <c r="D15" s="10">
        <f t="shared" si="4"/>
        <v>603.20000000000005</v>
      </c>
      <c r="E15" s="10">
        <f t="shared" si="4"/>
        <v>603.20000000000016</v>
      </c>
      <c r="F15" s="10">
        <f t="shared" si="4"/>
        <v>2540284</v>
      </c>
      <c r="G15" s="10">
        <f t="shared" si="4"/>
        <v>411628.6</v>
      </c>
      <c r="H15" s="10">
        <f t="shared" si="4"/>
        <v>71267.12</v>
      </c>
    </row>
    <row r="16" spans="1:8" ht="15.75" x14ac:dyDescent="0.25">
      <c r="B16" s="1" t="s">
        <v>13</v>
      </c>
      <c r="C16" s="1">
        <f>C15/B13</f>
        <v>382.8</v>
      </c>
      <c r="D16" s="1">
        <f>D15/B13</f>
        <v>60.320000000000007</v>
      </c>
    </row>
    <row r="17" spans="5:9" ht="15.75" x14ac:dyDescent="0.25">
      <c r="H17" s="1" t="s">
        <v>14</v>
      </c>
      <c r="I17" s="11" t="s">
        <v>15</v>
      </c>
    </row>
    <row r="18" spans="5:9" ht="15.75" x14ac:dyDescent="0.25">
      <c r="E18" s="1" t="s">
        <v>16</v>
      </c>
      <c r="F18" s="1">
        <f>G15-(B13*C16*D16)</f>
        <v>180723.63999999996</v>
      </c>
      <c r="G18" s="1" t="s">
        <v>17</v>
      </c>
      <c r="H18" s="1">
        <f>COVAR(C4:C13,D4:D13)</f>
        <v>18072.364000000001</v>
      </c>
      <c r="I18" s="1">
        <f t="shared" ref="I18:I19" si="5">F18/10</f>
        <v>18072.363999999994</v>
      </c>
    </row>
    <row r="19" spans="5:9" ht="15.75" x14ac:dyDescent="0.25">
      <c r="F19" s="1">
        <f>F15-(B13*C16^2)</f>
        <v>1074925.6000000001</v>
      </c>
      <c r="G19" s="1" t="s">
        <v>18</v>
      </c>
      <c r="H19" s="1">
        <f>_xlfn.VAR.P(C4:C13)</f>
        <v>107492.56</v>
      </c>
      <c r="I19" s="1">
        <f t="shared" si="5"/>
        <v>107492.56000000001</v>
      </c>
    </row>
    <row r="21" spans="5:9" ht="15.75" customHeight="1" x14ac:dyDescent="0.25">
      <c r="E21" s="1" t="s">
        <v>16</v>
      </c>
      <c r="F21" s="12">
        <f>F18/F19</f>
        <v>0.16812664988162895</v>
      </c>
      <c r="G21" s="1">
        <v>0</v>
      </c>
      <c r="H21" s="1">
        <f>H18/H19</f>
        <v>0.16812664988162904</v>
      </c>
    </row>
    <row r="22" spans="5:9" ht="15.75" customHeight="1" x14ac:dyDescent="0.2"/>
    <row r="23" spans="5:9" ht="15.75" customHeight="1" x14ac:dyDescent="0.25">
      <c r="E23" s="1" t="s">
        <v>19</v>
      </c>
      <c r="F23" s="12">
        <f>D16-F21*C16</f>
        <v>-4.0388815746875508</v>
      </c>
      <c r="G23" s="1">
        <v>0</v>
      </c>
    </row>
    <row r="24" spans="5:9" ht="15.75" customHeight="1" x14ac:dyDescent="0.25">
      <c r="H24" s="1" t="s">
        <v>14</v>
      </c>
    </row>
    <row r="25" spans="5:9" ht="15.75" customHeight="1" x14ac:dyDescent="0.25">
      <c r="E25" s="1" t="s">
        <v>20</v>
      </c>
      <c r="F25" s="13">
        <f>(B13*G15)-(C15*D15)</f>
        <v>1807236.4</v>
      </c>
      <c r="G25" s="1" t="s">
        <v>21</v>
      </c>
      <c r="H25" s="1">
        <f>H18*100</f>
        <v>1807236.4000000001</v>
      </c>
    </row>
    <row r="26" spans="5:9" ht="15.75" customHeight="1" x14ac:dyDescent="0.25">
      <c r="F26" s="1">
        <f>B13*F15-C15^2</f>
        <v>10749256</v>
      </c>
      <c r="G26" s="1">
        <f>B13*H15-D15^2</f>
        <v>348820.9599999999</v>
      </c>
      <c r="H26" s="1">
        <f>F26*G26</f>
        <v>3749565797205.7588</v>
      </c>
      <c r="I26" s="13">
        <f>SQRT(H26)</f>
        <v>1936379.5591788711</v>
      </c>
    </row>
    <row r="27" spans="5:9" ht="15.75" customHeight="1" x14ac:dyDescent="0.25">
      <c r="F27" s="1" t="s">
        <v>22</v>
      </c>
      <c r="G27" s="1" t="s">
        <v>23</v>
      </c>
      <c r="H27" s="1" t="s">
        <v>24</v>
      </c>
      <c r="I27" s="1" t="s">
        <v>25</v>
      </c>
    </row>
    <row r="28" spans="5:9" ht="15.75" customHeight="1" x14ac:dyDescent="0.2"/>
    <row r="29" spans="5:9" ht="15.75" customHeight="1" x14ac:dyDescent="0.25">
      <c r="E29" s="1" t="s">
        <v>20</v>
      </c>
      <c r="F29" s="1">
        <f>F25</f>
        <v>1807236.4</v>
      </c>
    </row>
    <row r="30" spans="5:9" ht="15.75" customHeight="1" x14ac:dyDescent="0.25">
      <c r="F30" s="1">
        <f>I26</f>
        <v>1936379.5591788711</v>
      </c>
    </row>
    <row r="31" spans="5:9" ht="15.75" customHeight="1" x14ac:dyDescent="0.2"/>
    <row r="32" spans="5:9" ht="15.75" customHeight="1" x14ac:dyDescent="0.25">
      <c r="E32" s="1" t="s">
        <v>20</v>
      </c>
      <c r="F32" s="1">
        <f>F29/F30</f>
        <v>0.93330689814055112</v>
      </c>
    </row>
    <row r="33" spans="2:12" ht="15.75" customHeight="1" x14ac:dyDescent="0.25">
      <c r="E33" s="1" t="s">
        <v>26</v>
      </c>
      <c r="F33" s="9">
        <f>F32^2</f>
        <v>0.87106176611673702</v>
      </c>
      <c r="G33" s="14" t="s">
        <v>27</v>
      </c>
    </row>
    <row r="34" spans="2:12" ht="15.75" customHeight="1" x14ac:dyDescent="0.2"/>
    <row r="35" spans="2:12" ht="15.75" customHeight="1" x14ac:dyDescent="0.2"/>
    <row r="36" spans="2:12" ht="15.75" customHeight="1" x14ac:dyDescent="0.2"/>
    <row r="37" spans="2:12" ht="15.75" customHeight="1" x14ac:dyDescent="0.2"/>
    <row r="38" spans="2:12" ht="15.75" customHeight="1" x14ac:dyDescent="0.2"/>
    <row r="39" spans="2:12" ht="15.75" customHeight="1" x14ac:dyDescent="0.2"/>
    <row r="40" spans="2:12" ht="15.75" customHeight="1" x14ac:dyDescent="0.2">
      <c r="B40" s="19" t="s">
        <v>33</v>
      </c>
      <c r="C40" s="20" t="s">
        <v>34</v>
      </c>
      <c r="D40" s="21"/>
      <c r="E40" s="21"/>
      <c r="F40" s="21"/>
      <c r="G40" s="21"/>
      <c r="H40" s="22" t="s">
        <v>41</v>
      </c>
      <c r="I40" s="23"/>
      <c r="J40" s="23"/>
      <c r="K40" s="23"/>
      <c r="L40" s="23"/>
    </row>
    <row r="41" spans="2:12" ht="15.75" customHeight="1" x14ac:dyDescent="0.2">
      <c r="C41" s="16" t="s">
        <v>39</v>
      </c>
      <c r="D41" s="16" t="s">
        <v>40</v>
      </c>
      <c r="E41" s="16" t="s">
        <v>20</v>
      </c>
      <c r="F41" s="16" t="s">
        <v>26</v>
      </c>
      <c r="G41" s="16" t="s">
        <v>4</v>
      </c>
      <c r="H41" s="16" t="s">
        <v>39</v>
      </c>
      <c r="I41" s="16" t="s">
        <v>40</v>
      </c>
      <c r="J41" s="16" t="s">
        <v>20</v>
      </c>
      <c r="K41" s="16" t="s">
        <v>26</v>
      </c>
      <c r="L41" s="16" t="s">
        <v>4</v>
      </c>
    </row>
    <row r="42" spans="2:12" ht="15.75" customHeight="1" x14ac:dyDescent="0.2">
      <c r="B42" s="24" t="s">
        <v>35</v>
      </c>
      <c r="C42" s="25">
        <v>-22.55</v>
      </c>
      <c r="D42" s="25">
        <v>1.7279</v>
      </c>
      <c r="E42" s="25">
        <v>0.95450000000000002</v>
      </c>
      <c r="F42" s="25">
        <v>0.91110000000000002</v>
      </c>
      <c r="G42" s="25">
        <v>644.42899999999997</v>
      </c>
      <c r="H42" s="25"/>
      <c r="I42" s="25"/>
      <c r="J42" s="25"/>
      <c r="K42" s="25"/>
      <c r="L42" s="25"/>
    </row>
    <row r="43" spans="2:12" ht="15.75" customHeight="1" x14ac:dyDescent="0.2">
      <c r="B43" s="17" t="s">
        <v>36</v>
      </c>
      <c r="C43" s="18">
        <v>-4.0389999999999997</v>
      </c>
      <c r="D43" s="18">
        <v>0.1681</v>
      </c>
      <c r="E43" s="18">
        <v>90.332999999999998</v>
      </c>
      <c r="F43" s="18">
        <v>0.87109999999999999</v>
      </c>
      <c r="G43" s="18">
        <v>60.857999999999997</v>
      </c>
      <c r="H43" s="18">
        <f>F23</f>
        <v>-4.0388815746875508</v>
      </c>
      <c r="I43" s="18">
        <f>F21</f>
        <v>0.16812664988162895</v>
      </c>
      <c r="J43" s="18">
        <f>F32</f>
        <v>0.93330689814055112</v>
      </c>
      <c r="K43" s="18">
        <f>F33</f>
        <v>0.87106176611673702</v>
      </c>
      <c r="L43" s="18">
        <f>E14</f>
        <v>60.858005279621224</v>
      </c>
    </row>
    <row r="44" spans="2:12" ht="15.75" customHeight="1" x14ac:dyDescent="0.2">
      <c r="B44" s="16" t="s">
        <v>37</v>
      </c>
      <c r="C44">
        <v>-23.92</v>
      </c>
      <c r="D44">
        <v>1.4309700000000001</v>
      </c>
      <c r="E44">
        <v>0.96309999999999996</v>
      </c>
      <c r="F44">
        <v>0.92759999999999998</v>
      </c>
      <c r="G44">
        <v>528.42939999999999</v>
      </c>
    </row>
    <row r="45" spans="2:12" ht="15.75" customHeight="1" x14ac:dyDescent="0.2">
      <c r="B45" s="16" t="s">
        <v>38</v>
      </c>
      <c r="C45" s="16">
        <v>-4.6040000000000001</v>
      </c>
      <c r="D45">
        <v>0.14016400000000001</v>
      </c>
      <c r="E45">
        <v>0.94799999999999995</v>
      </c>
      <c r="F45">
        <v>0.89880000000000004</v>
      </c>
      <c r="G45">
        <v>49.499400000000001</v>
      </c>
    </row>
    <row r="46" spans="2:12" ht="15.75" customHeight="1" x14ac:dyDescent="0.2"/>
    <row r="47" spans="2:12" ht="15.75" customHeight="1" x14ac:dyDescent="0.2"/>
    <row r="48" spans="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00"/>
  <sheetViews>
    <sheetView topLeftCell="A22" workbookViewId="0">
      <selection activeCell="B40" sqref="B40:L45"/>
    </sheetView>
  </sheetViews>
  <sheetFormatPr baseColWidth="10" defaultColWidth="11.21875" defaultRowHeight="15" customHeight="1" x14ac:dyDescent="0.2"/>
  <cols>
    <col min="1" max="2" width="10.5546875" customWidth="1"/>
    <col min="3" max="3" width="12.109375" customWidth="1"/>
    <col min="4" max="4" width="10.5546875" customWidth="1"/>
    <col min="5" max="5" width="11.77734375" customWidth="1"/>
    <col min="6" max="6" width="14.6640625" customWidth="1"/>
    <col min="7" max="7" width="10.5546875" customWidth="1"/>
    <col min="8" max="8" width="12.109375" customWidth="1"/>
    <col min="9" max="26" width="10.5546875" customWidth="1"/>
  </cols>
  <sheetData>
    <row r="2" spans="1:8" ht="15.75" x14ac:dyDescent="0.25">
      <c r="C2" s="1" t="s">
        <v>29</v>
      </c>
      <c r="D2" s="1" t="s">
        <v>30</v>
      </c>
    </row>
    <row r="3" spans="1:8" ht="15.75" x14ac:dyDescent="0.2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15.75" x14ac:dyDescent="0.25">
      <c r="B4" s="4">
        <v>1</v>
      </c>
      <c r="C4" s="5">
        <v>163</v>
      </c>
      <c r="D4" s="5">
        <v>186</v>
      </c>
      <c r="E4" s="5">
        <f t="shared" ref="E4:E14" si="0">$F$23+$F$21*C4</f>
        <v>209.32372354593002</v>
      </c>
      <c r="F4" s="6">
        <f t="shared" ref="F4:F13" si="1">C4^2</f>
        <v>26569</v>
      </c>
      <c r="G4" s="6">
        <f t="shared" ref="G4:G13" si="2">C4*D4</f>
        <v>30318</v>
      </c>
      <c r="H4" s="6">
        <f t="shared" ref="H4:H13" si="3">D4^2</f>
        <v>34596</v>
      </c>
    </row>
    <row r="5" spans="1:8" ht="15.75" x14ac:dyDescent="0.25">
      <c r="B5" s="4">
        <v>2</v>
      </c>
      <c r="C5" s="5">
        <v>765</v>
      </c>
      <c r="D5" s="5">
        <v>699</v>
      </c>
      <c r="E5" s="5">
        <f t="shared" si="0"/>
        <v>1070.7658235637518</v>
      </c>
      <c r="F5" s="6">
        <f t="shared" si="1"/>
        <v>585225</v>
      </c>
      <c r="G5" s="6">
        <f t="shared" si="2"/>
        <v>534735</v>
      </c>
      <c r="H5" s="6">
        <f t="shared" si="3"/>
        <v>488601</v>
      </c>
    </row>
    <row r="6" spans="1:8" ht="15.75" x14ac:dyDescent="0.25">
      <c r="B6" s="4">
        <v>3</v>
      </c>
      <c r="C6" s="5">
        <v>141</v>
      </c>
      <c r="D6" s="5">
        <v>132</v>
      </c>
      <c r="E6" s="5">
        <f t="shared" si="0"/>
        <v>177.84245078780367</v>
      </c>
      <c r="F6" s="6">
        <f t="shared" si="1"/>
        <v>19881</v>
      </c>
      <c r="G6" s="6">
        <f t="shared" si="2"/>
        <v>18612</v>
      </c>
      <c r="H6" s="6">
        <f t="shared" si="3"/>
        <v>17424</v>
      </c>
    </row>
    <row r="7" spans="1:8" ht="15.75" x14ac:dyDescent="0.25">
      <c r="B7" s="4">
        <v>4</v>
      </c>
      <c r="C7" s="5">
        <v>166</v>
      </c>
      <c r="D7" s="5">
        <v>272</v>
      </c>
      <c r="E7" s="5">
        <f t="shared" si="0"/>
        <v>213.61662437658362</v>
      </c>
      <c r="F7" s="6">
        <f t="shared" si="1"/>
        <v>27556</v>
      </c>
      <c r="G7" s="6">
        <f t="shared" si="2"/>
        <v>45152</v>
      </c>
      <c r="H7" s="6">
        <f t="shared" si="3"/>
        <v>73984</v>
      </c>
    </row>
    <row r="8" spans="1:8" ht="15.75" x14ac:dyDescent="0.25">
      <c r="B8" s="4">
        <v>5</v>
      </c>
      <c r="C8" s="5">
        <v>137</v>
      </c>
      <c r="D8" s="5">
        <v>291</v>
      </c>
      <c r="E8" s="5">
        <f t="shared" si="0"/>
        <v>172.11858301359885</v>
      </c>
      <c r="F8" s="6">
        <f t="shared" si="1"/>
        <v>18769</v>
      </c>
      <c r="G8" s="6">
        <f t="shared" si="2"/>
        <v>39867</v>
      </c>
      <c r="H8" s="6">
        <f t="shared" si="3"/>
        <v>84681</v>
      </c>
    </row>
    <row r="9" spans="1:8" ht="15.75" x14ac:dyDescent="0.25">
      <c r="B9" s="4">
        <v>6</v>
      </c>
      <c r="C9" s="5">
        <v>355</v>
      </c>
      <c r="D9" s="5">
        <v>331</v>
      </c>
      <c r="E9" s="5">
        <f t="shared" si="0"/>
        <v>484.06937670776023</v>
      </c>
      <c r="F9" s="6">
        <f t="shared" si="1"/>
        <v>126025</v>
      </c>
      <c r="G9" s="6">
        <f t="shared" si="2"/>
        <v>117505</v>
      </c>
      <c r="H9" s="6">
        <f t="shared" si="3"/>
        <v>109561</v>
      </c>
    </row>
    <row r="10" spans="1:8" ht="15.75" x14ac:dyDescent="0.25">
      <c r="B10" s="4">
        <v>7</v>
      </c>
      <c r="C10" s="5">
        <v>136</v>
      </c>
      <c r="D10" s="5">
        <v>199</v>
      </c>
      <c r="E10" s="5">
        <f t="shared" si="0"/>
        <v>170.68761607004765</v>
      </c>
      <c r="F10" s="6">
        <f t="shared" si="1"/>
        <v>18496</v>
      </c>
      <c r="G10" s="6">
        <f t="shared" si="2"/>
        <v>27064</v>
      </c>
      <c r="H10" s="6">
        <f t="shared" si="3"/>
        <v>39601</v>
      </c>
    </row>
    <row r="11" spans="1:8" ht="15.75" x14ac:dyDescent="0.25">
      <c r="B11" s="4">
        <v>8</v>
      </c>
      <c r="C11" s="5">
        <v>1206</v>
      </c>
      <c r="D11" s="5">
        <v>1890</v>
      </c>
      <c r="E11" s="5">
        <f t="shared" si="0"/>
        <v>1701.8222456698304</v>
      </c>
      <c r="F11" s="6">
        <f t="shared" si="1"/>
        <v>1454436</v>
      </c>
      <c r="G11" s="6">
        <f t="shared" si="2"/>
        <v>2279340</v>
      </c>
      <c r="H11" s="6">
        <f t="shared" si="3"/>
        <v>3572100</v>
      </c>
    </row>
    <row r="12" spans="1:8" ht="15.75" x14ac:dyDescent="0.25">
      <c r="B12" s="4">
        <v>9</v>
      </c>
      <c r="C12" s="5">
        <v>433</v>
      </c>
      <c r="D12" s="5">
        <v>788</v>
      </c>
      <c r="E12" s="5">
        <f t="shared" si="0"/>
        <v>595.68479830475371</v>
      </c>
      <c r="F12" s="6">
        <f t="shared" si="1"/>
        <v>187489</v>
      </c>
      <c r="G12" s="6">
        <f t="shared" si="2"/>
        <v>341204</v>
      </c>
      <c r="H12" s="6">
        <f t="shared" si="3"/>
        <v>620944</v>
      </c>
    </row>
    <row r="13" spans="1:8" ht="15.75" x14ac:dyDescent="0.25">
      <c r="A13" s="1" t="s">
        <v>9</v>
      </c>
      <c r="B13" s="7">
        <v>10</v>
      </c>
      <c r="C13" s="5">
        <v>1130</v>
      </c>
      <c r="D13" s="5">
        <v>1601</v>
      </c>
      <c r="E13" s="5">
        <f t="shared" si="0"/>
        <v>1593.0687579599394</v>
      </c>
      <c r="F13" s="6">
        <f t="shared" si="1"/>
        <v>1276900</v>
      </c>
      <c r="G13" s="6">
        <f t="shared" si="2"/>
        <v>1809130</v>
      </c>
      <c r="H13" s="6">
        <f t="shared" si="3"/>
        <v>2563201</v>
      </c>
    </row>
    <row r="14" spans="1:8" ht="15.75" x14ac:dyDescent="0.25">
      <c r="B14" s="1" t="s">
        <v>10</v>
      </c>
      <c r="C14" s="15">
        <v>386</v>
      </c>
      <c r="D14" s="9"/>
      <c r="E14" s="5">
        <f t="shared" si="0"/>
        <v>528.42935195784742</v>
      </c>
      <c r="F14" s="1" t="s">
        <v>11</v>
      </c>
    </row>
    <row r="15" spans="1:8" ht="15.75" x14ac:dyDescent="0.25">
      <c r="B15" s="1" t="s">
        <v>12</v>
      </c>
      <c r="C15" s="10">
        <f t="shared" ref="C15:H15" si="4">SUM(C4:C13)</f>
        <v>4632</v>
      </c>
      <c r="D15" s="10">
        <f t="shared" si="4"/>
        <v>6389</v>
      </c>
      <c r="E15" s="10">
        <f t="shared" si="4"/>
        <v>6389</v>
      </c>
      <c r="F15" s="10">
        <f t="shared" si="4"/>
        <v>3741346</v>
      </c>
      <c r="G15" s="10">
        <f t="shared" si="4"/>
        <v>5242927</v>
      </c>
      <c r="H15" s="10">
        <f t="shared" si="4"/>
        <v>7604693</v>
      </c>
    </row>
    <row r="16" spans="1:8" ht="15.75" x14ac:dyDescent="0.25">
      <c r="B16" s="1" t="s">
        <v>13</v>
      </c>
      <c r="C16" s="1">
        <f>C15/B13</f>
        <v>463.2</v>
      </c>
      <c r="D16" s="1">
        <f>D15/B13</f>
        <v>638.9</v>
      </c>
    </row>
    <row r="17" spans="5:9" ht="15.75" x14ac:dyDescent="0.25">
      <c r="H17" s="1" t="s">
        <v>14</v>
      </c>
      <c r="I17" s="11" t="s">
        <v>15</v>
      </c>
    </row>
    <row r="18" spans="5:9" ht="15.75" x14ac:dyDescent="0.25">
      <c r="E18" s="1" t="s">
        <v>16</v>
      </c>
      <c r="F18" s="1">
        <f>G15-(B13*C16*D16)</f>
        <v>2283542.2000000002</v>
      </c>
      <c r="G18" s="1" t="s">
        <v>17</v>
      </c>
      <c r="H18" s="1">
        <f>COVAR(C4:C13,D4:D13)</f>
        <v>228354.21999999997</v>
      </c>
      <c r="I18" s="1">
        <f t="shared" ref="I18:I19" si="5">F18/10</f>
        <v>228354.22000000003</v>
      </c>
    </row>
    <row r="19" spans="5:9" ht="15.75" x14ac:dyDescent="0.25">
      <c r="F19" s="1">
        <f>F15-(B13*C16^2)</f>
        <v>1595803.6</v>
      </c>
      <c r="G19" s="1" t="s">
        <v>18</v>
      </c>
      <c r="H19" s="1">
        <f>_xlfn.VAR.P(C4:C13)</f>
        <v>159580.35999999999</v>
      </c>
      <c r="I19" s="1">
        <f t="shared" si="5"/>
        <v>159580.36000000002</v>
      </c>
    </row>
    <row r="21" spans="5:9" ht="15.75" customHeight="1" x14ac:dyDescent="0.25">
      <c r="E21" s="1" t="s">
        <v>16</v>
      </c>
      <c r="F21" s="12">
        <f>F18/F19</f>
        <v>1.4309669435511989</v>
      </c>
      <c r="G21" s="1">
        <v>0</v>
      </c>
      <c r="H21" s="1">
        <f>H18/H19</f>
        <v>1.4309669435511989</v>
      </c>
    </row>
    <row r="22" spans="5:9" ht="15.75" customHeight="1" x14ac:dyDescent="0.2"/>
    <row r="23" spans="5:9" ht="15.75" customHeight="1" x14ac:dyDescent="0.25">
      <c r="E23" s="1" t="s">
        <v>19</v>
      </c>
      <c r="F23" s="12">
        <f>D16-F21*C16</f>
        <v>-23.92388825291539</v>
      </c>
      <c r="G23" s="1">
        <v>0</v>
      </c>
    </row>
    <row r="24" spans="5:9" ht="15.75" customHeight="1" x14ac:dyDescent="0.25">
      <c r="H24" s="1" t="s">
        <v>14</v>
      </c>
    </row>
    <row r="25" spans="5:9" ht="15.75" customHeight="1" x14ac:dyDescent="0.25">
      <c r="E25" s="1" t="s">
        <v>20</v>
      </c>
      <c r="F25" s="13">
        <f>(B13*G15)-(C15*D15)</f>
        <v>22835422</v>
      </c>
      <c r="G25" s="1" t="s">
        <v>21</v>
      </c>
      <c r="H25" s="1">
        <f>H18*100</f>
        <v>22835421.999999996</v>
      </c>
    </row>
    <row r="26" spans="5:9" ht="15.75" customHeight="1" x14ac:dyDescent="0.25">
      <c r="F26" s="1">
        <f>B13*F15-C15^2</f>
        <v>15958036</v>
      </c>
      <c r="G26" s="1">
        <f>B13*H15-D15^2</f>
        <v>35227609</v>
      </c>
      <c r="H26" s="1">
        <f>F26*G26</f>
        <v>562163452615924</v>
      </c>
      <c r="I26" s="13">
        <f>SQRT(H26)</f>
        <v>23709986.347864565</v>
      </c>
    </row>
    <row r="27" spans="5:9" ht="15.75" customHeight="1" x14ac:dyDescent="0.25">
      <c r="F27" s="1" t="s">
        <v>22</v>
      </c>
      <c r="G27" s="1" t="s">
        <v>23</v>
      </c>
      <c r="H27" s="1" t="s">
        <v>24</v>
      </c>
      <c r="I27" s="1" t="s">
        <v>25</v>
      </c>
    </row>
    <row r="28" spans="5:9" ht="15.75" customHeight="1" x14ac:dyDescent="0.2"/>
    <row r="29" spans="5:9" ht="15.75" customHeight="1" x14ac:dyDescent="0.25">
      <c r="E29" s="1" t="s">
        <v>20</v>
      </c>
      <c r="F29" s="1">
        <f>F25</f>
        <v>22835422</v>
      </c>
    </row>
    <row r="30" spans="5:9" ht="15.75" customHeight="1" x14ac:dyDescent="0.25">
      <c r="F30" s="1">
        <f>I26</f>
        <v>23709986.347864565</v>
      </c>
    </row>
    <row r="31" spans="5:9" ht="15.75" customHeight="1" x14ac:dyDescent="0.2"/>
    <row r="32" spans="5:9" ht="15.75" customHeight="1" x14ac:dyDescent="0.25">
      <c r="E32" s="1" t="s">
        <v>20</v>
      </c>
      <c r="F32" s="1">
        <f>F29/F30</f>
        <v>0.96311409314905272</v>
      </c>
    </row>
    <row r="33" spans="2:12" ht="15.75" customHeight="1" x14ac:dyDescent="0.25">
      <c r="E33" s="1" t="s">
        <v>26</v>
      </c>
      <c r="F33" s="9">
        <f>F32^2</f>
        <v>0.92758875642232219</v>
      </c>
      <c r="G33" s="14" t="s">
        <v>27</v>
      </c>
    </row>
    <row r="34" spans="2:12" ht="15.75" customHeight="1" x14ac:dyDescent="0.2"/>
    <row r="35" spans="2:12" ht="15.75" customHeight="1" x14ac:dyDescent="0.2"/>
    <row r="36" spans="2:12" ht="15.75" customHeight="1" x14ac:dyDescent="0.2"/>
    <row r="37" spans="2:12" ht="15.75" customHeight="1" x14ac:dyDescent="0.2"/>
    <row r="38" spans="2:12" ht="15.75" customHeight="1" x14ac:dyDescent="0.2"/>
    <row r="39" spans="2:12" ht="15.75" customHeight="1" x14ac:dyDescent="0.2"/>
    <row r="40" spans="2:12" ht="15.75" customHeight="1" x14ac:dyDescent="0.2">
      <c r="B40" s="19" t="s">
        <v>33</v>
      </c>
      <c r="C40" s="20" t="s">
        <v>34</v>
      </c>
      <c r="D40" s="21"/>
      <c r="E40" s="21"/>
      <c r="F40" s="21"/>
      <c r="G40" s="21"/>
      <c r="H40" s="22" t="s">
        <v>41</v>
      </c>
      <c r="I40" s="23"/>
      <c r="J40" s="23"/>
      <c r="K40" s="23"/>
      <c r="L40" s="23"/>
    </row>
    <row r="41" spans="2:12" ht="15.75" customHeight="1" x14ac:dyDescent="0.2">
      <c r="C41" s="16" t="s">
        <v>39</v>
      </c>
      <c r="D41" s="16" t="s">
        <v>40</v>
      </c>
      <c r="E41" s="16" t="s">
        <v>20</v>
      </c>
      <c r="F41" s="16" t="s">
        <v>26</v>
      </c>
      <c r="G41" s="16" t="s">
        <v>4</v>
      </c>
      <c r="H41" s="16" t="s">
        <v>39</v>
      </c>
      <c r="I41" s="16" t="s">
        <v>40</v>
      </c>
      <c r="J41" s="16" t="s">
        <v>20</v>
      </c>
      <c r="K41" s="16" t="s">
        <v>26</v>
      </c>
      <c r="L41" s="16" t="s">
        <v>4</v>
      </c>
    </row>
    <row r="42" spans="2:12" ht="15.75" customHeight="1" x14ac:dyDescent="0.2">
      <c r="B42" s="24" t="s">
        <v>35</v>
      </c>
      <c r="C42" s="25">
        <v>-22.55</v>
      </c>
      <c r="D42" s="25">
        <v>1.7279</v>
      </c>
      <c r="E42" s="25">
        <v>0.95450000000000002</v>
      </c>
      <c r="F42" s="25">
        <v>0.91110000000000002</v>
      </c>
      <c r="G42" s="25">
        <v>644.42899999999997</v>
      </c>
      <c r="H42" s="25"/>
      <c r="I42" s="25"/>
      <c r="J42" s="25"/>
      <c r="K42" s="25"/>
      <c r="L42" s="25"/>
    </row>
    <row r="43" spans="2:12" ht="15.75" customHeight="1" x14ac:dyDescent="0.2">
      <c r="B43" s="24" t="s">
        <v>36</v>
      </c>
      <c r="C43" s="25">
        <v>-4.0389999999999997</v>
      </c>
      <c r="D43" s="25">
        <v>0.1681</v>
      </c>
      <c r="E43" s="25">
        <v>90.332999999999998</v>
      </c>
      <c r="F43" s="25">
        <v>0.87109999999999999</v>
      </c>
      <c r="G43" s="25">
        <v>60.857999999999997</v>
      </c>
    </row>
    <row r="44" spans="2:12" ht="15.75" customHeight="1" x14ac:dyDescent="0.2">
      <c r="B44" s="17" t="s">
        <v>37</v>
      </c>
      <c r="C44" s="18">
        <v>-23.92</v>
      </c>
      <c r="D44" s="18">
        <v>1.4309700000000001</v>
      </c>
      <c r="E44" s="18">
        <v>0.96309999999999996</v>
      </c>
      <c r="F44" s="18">
        <v>0.92759999999999998</v>
      </c>
      <c r="G44" s="18">
        <v>528.42939999999999</v>
      </c>
      <c r="H44" s="18">
        <f>F23</f>
        <v>-23.92388825291539</v>
      </c>
      <c r="I44" s="18">
        <f>F21</f>
        <v>1.4309669435511989</v>
      </c>
      <c r="J44" s="18">
        <f>F32</f>
        <v>0.96311409314905272</v>
      </c>
      <c r="K44" s="18">
        <f>F33</f>
        <v>0.92758875642232219</v>
      </c>
      <c r="L44" s="18">
        <f>E14</f>
        <v>528.42935195784742</v>
      </c>
    </row>
    <row r="45" spans="2:12" ht="15.75" customHeight="1" x14ac:dyDescent="0.2">
      <c r="B45" s="16" t="s">
        <v>38</v>
      </c>
      <c r="C45" s="16">
        <v>-4.6040000000000001</v>
      </c>
      <c r="D45">
        <v>0.14016400000000001</v>
      </c>
      <c r="E45">
        <v>0.94799999999999995</v>
      </c>
      <c r="F45">
        <v>0.89880000000000004</v>
      </c>
      <c r="G45">
        <v>49.499400000000001</v>
      </c>
    </row>
    <row r="46" spans="2:12" ht="15.75" customHeight="1" x14ac:dyDescent="0.2"/>
    <row r="47" spans="2:12" ht="15.75" customHeight="1" x14ac:dyDescent="0.2"/>
    <row r="48" spans="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000"/>
  <sheetViews>
    <sheetView tabSelected="1" workbookViewId="0">
      <selection activeCell="I43" sqref="I43"/>
    </sheetView>
  </sheetViews>
  <sheetFormatPr baseColWidth="10" defaultColWidth="11.21875" defaultRowHeight="15" customHeight="1" x14ac:dyDescent="0.2"/>
  <cols>
    <col min="1" max="2" width="10.5546875" customWidth="1"/>
    <col min="3" max="3" width="12.109375" customWidth="1"/>
    <col min="4" max="4" width="10.5546875" customWidth="1"/>
    <col min="5" max="5" width="11.77734375" customWidth="1"/>
    <col min="6" max="6" width="14.6640625" customWidth="1"/>
    <col min="7" max="7" width="10.5546875" customWidth="1"/>
    <col min="8" max="8" width="12.109375" customWidth="1"/>
    <col min="9" max="26" width="10.5546875" customWidth="1"/>
  </cols>
  <sheetData>
    <row r="2" spans="1:8" ht="15.75" x14ac:dyDescent="0.25">
      <c r="C2" s="1" t="s">
        <v>31</v>
      </c>
      <c r="D2" s="1" t="s">
        <v>32</v>
      </c>
    </row>
    <row r="3" spans="1:8" ht="15.75" x14ac:dyDescent="0.2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15.75" x14ac:dyDescent="0.25">
      <c r="B4" s="4">
        <v>1</v>
      </c>
      <c r="C4" s="5">
        <v>163</v>
      </c>
      <c r="D4" s="5">
        <v>15</v>
      </c>
      <c r="E4" s="5">
        <f t="shared" ref="E4:E14" si="0">$F$23+$F$21*C4</f>
        <v>18.242909378071364</v>
      </c>
      <c r="F4" s="6">
        <f t="shared" ref="F4:F13" si="1">C4^2</f>
        <v>26569</v>
      </c>
      <c r="G4" s="6">
        <f t="shared" ref="G4:G13" si="2">C4*D4</f>
        <v>2445</v>
      </c>
      <c r="H4" s="6">
        <f t="shared" ref="H4:H13" si="3">D4^2</f>
        <v>225</v>
      </c>
    </row>
    <row r="5" spans="1:8" ht="15.75" x14ac:dyDescent="0.25">
      <c r="B5" s="4">
        <v>2</v>
      </c>
      <c r="C5" s="5">
        <v>765</v>
      </c>
      <c r="D5" s="5">
        <v>69.900000000000006</v>
      </c>
      <c r="E5" s="5">
        <f t="shared" si="0"/>
        <v>102.6213522641508</v>
      </c>
      <c r="F5" s="6">
        <f t="shared" si="1"/>
        <v>585225</v>
      </c>
      <c r="G5" s="6">
        <f t="shared" si="2"/>
        <v>53473.500000000007</v>
      </c>
      <c r="H5" s="6">
        <f t="shared" si="3"/>
        <v>4886.0100000000011</v>
      </c>
    </row>
    <row r="6" spans="1:8" ht="15.75" x14ac:dyDescent="0.25">
      <c r="B6" s="4">
        <v>3</v>
      </c>
      <c r="C6" s="5">
        <v>141</v>
      </c>
      <c r="D6" s="5">
        <v>6.5</v>
      </c>
      <c r="E6" s="5">
        <f t="shared" si="0"/>
        <v>15.159311797516963</v>
      </c>
      <c r="F6" s="6">
        <f t="shared" si="1"/>
        <v>19881</v>
      </c>
      <c r="G6" s="6">
        <f t="shared" si="2"/>
        <v>916.5</v>
      </c>
      <c r="H6" s="6">
        <f t="shared" si="3"/>
        <v>42.25</v>
      </c>
    </row>
    <row r="7" spans="1:8" ht="15.75" x14ac:dyDescent="0.25">
      <c r="B7" s="4">
        <v>4</v>
      </c>
      <c r="C7" s="5">
        <v>166</v>
      </c>
      <c r="D7" s="5">
        <v>22.4</v>
      </c>
      <c r="E7" s="5">
        <f t="shared" si="0"/>
        <v>18.663399957237871</v>
      </c>
      <c r="F7" s="6">
        <f t="shared" si="1"/>
        <v>27556</v>
      </c>
      <c r="G7" s="6">
        <f t="shared" si="2"/>
        <v>3718.3999999999996</v>
      </c>
      <c r="H7" s="6">
        <f t="shared" si="3"/>
        <v>501.75999999999993</v>
      </c>
    </row>
    <row r="8" spans="1:8" ht="15.75" x14ac:dyDescent="0.25">
      <c r="B8" s="4">
        <v>5</v>
      </c>
      <c r="C8" s="5">
        <v>137</v>
      </c>
      <c r="D8" s="5">
        <v>28.4</v>
      </c>
      <c r="E8" s="5">
        <f t="shared" si="0"/>
        <v>14.59865769196162</v>
      </c>
      <c r="F8" s="6">
        <f t="shared" si="1"/>
        <v>18769</v>
      </c>
      <c r="G8" s="6">
        <f t="shared" si="2"/>
        <v>3890.7999999999997</v>
      </c>
      <c r="H8" s="6">
        <f t="shared" si="3"/>
        <v>806.56</v>
      </c>
    </row>
    <row r="9" spans="1:8" ht="15.75" x14ac:dyDescent="0.25">
      <c r="B9" s="4">
        <v>6</v>
      </c>
      <c r="C9" s="5">
        <v>355</v>
      </c>
      <c r="D9" s="5">
        <v>65.900000000000006</v>
      </c>
      <c r="E9" s="5">
        <f t="shared" si="0"/>
        <v>45.154306444727929</v>
      </c>
      <c r="F9" s="6">
        <f t="shared" si="1"/>
        <v>126025</v>
      </c>
      <c r="G9" s="6">
        <f t="shared" si="2"/>
        <v>23394.500000000004</v>
      </c>
      <c r="H9" s="6">
        <f t="shared" si="3"/>
        <v>4342.8100000000004</v>
      </c>
    </row>
    <row r="10" spans="1:8" ht="15.75" x14ac:dyDescent="0.25">
      <c r="B10" s="4">
        <v>7</v>
      </c>
      <c r="C10" s="5">
        <v>136</v>
      </c>
      <c r="D10" s="5">
        <v>19.399999999999999</v>
      </c>
      <c r="E10" s="5">
        <f t="shared" si="0"/>
        <v>14.458494165572784</v>
      </c>
      <c r="F10" s="6">
        <f t="shared" si="1"/>
        <v>18496</v>
      </c>
      <c r="G10" s="6">
        <f t="shared" si="2"/>
        <v>2638.3999999999996</v>
      </c>
      <c r="H10" s="6">
        <f t="shared" si="3"/>
        <v>376.35999999999996</v>
      </c>
    </row>
    <row r="11" spans="1:8" ht="15.75" x14ac:dyDescent="0.25">
      <c r="B11" s="4">
        <v>8</v>
      </c>
      <c r="C11" s="5">
        <v>1206</v>
      </c>
      <c r="D11" s="5">
        <v>198.7</v>
      </c>
      <c r="E11" s="5">
        <f t="shared" si="0"/>
        <v>164.43346740162758</v>
      </c>
      <c r="F11" s="6">
        <f t="shared" si="1"/>
        <v>1454436</v>
      </c>
      <c r="G11" s="6">
        <f t="shared" si="2"/>
        <v>239632.19999999998</v>
      </c>
      <c r="H11" s="6">
        <f t="shared" si="3"/>
        <v>39481.689999999995</v>
      </c>
    </row>
    <row r="12" spans="1:8" ht="15.75" x14ac:dyDescent="0.25">
      <c r="B12" s="4">
        <v>9</v>
      </c>
      <c r="C12" s="5">
        <v>433</v>
      </c>
      <c r="D12" s="5">
        <v>38.799999999999997</v>
      </c>
      <c r="E12" s="5">
        <f t="shared" si="0"/>
        <v>56.087061503057157</v>
      </c>
      <c r="F12" s="6">
        <f t="shared" si="1"/>
        <v>187489</v>
      </c>
      <c r="G12" s="6">
        <f t="shared" si="2"/>
        <v>16800.399999999998</v>
      </c>
      <c r="H12" s="6">
        <f t="shared" si="3"/>
        <v>1505.4399999999998</v>
      </c>
    </row>
    <row r="13" spans="1:8" ht="15.75" x14ac:dyDescent="0.25">
      <c r="A13" s="1" t="s">
        <v>9</v>
      </c>
      <c r="B13" s="7">
        <v>10</v>
      </c>
      <c r="C13" s="5">
        <v>1130</v>
      </c>
      <c r="D13" s="5">
        <v>138.19999999999999</v>
      </c>
      <c r="E13" s="5">
        <f t="shared" si="0"/>
        <v>153.78103939607604</v>
      </c>
      <c r="F13" s="6">
        <f t="shared" si="1"/>
        <v>1276900</v>
      </c>
      <c r="G13" s="6">
        <f t="shared" si="2"/>
        <v>156166</v>
      </c>
      <c r="H13" s="6">
        <f t="shared" si="3"/>
        <v>19099.239999999998</v>
      </c>
    </row>
    <row r="14" spans="1:8" ht="15.75" x14ac:dyDescent="0.25">
      <c r="B14" s="1" t="s">
        <v>10</v>
      </c>
      <c r="C14" s="15">
        <v>386</v>
      </c>
      <c r="D14" s="9"/>
      <c r="E14" s="5">
        <f t="shared" si="0"/>
        <v>49.499375762781852</v>
      </c>
      <c r="F14" s="1" t="s">
        <v>11</v>
      </c>
    </row>
    <row r="15" spans="1:8" ht="15.75" x14ac:dyDescent="0.25">
      <c r="B15" s="1" t="s">
        <v>12</v>
      </c>
      <c r="C15" s="10">
        <f t="shared" ref="C15:H15" si="4">SUM(C4:C13)</f>
        <v>4632</v>
      </c>
      <c r="D15" s="10">
        <f t="shared" si="4"/>
        <v>603.20000000000005</v>
      </c>
      <c r="E15" s="10">
        <f t="shared" si="4"/>
        <v>603.20000000000005</v>
      </c>
      <c r="F15" s="10">
        <f t="shared" si="4"/>
        <v>3741346</v>
      </c>
      <c r="G15" s="10">
        <f t="shared" si="4"/>
        <v>503075.7</v>
      </c>
      <c r="H15" s="10">
        <f t="shared" si="4"/>
        <v>71267.12</v>
      </c>
    </row>
    <row r="16" spans="1:8" ht="15.75" x14ac:dyDescent="0.25">
      <c r="B16" s="1" t="s">
        <v>13</v>
      </c>
      <c r="C16" s="1">
        <f>C15/B13</f>
        <v>463.2</v>
      </c>
      <c r="D16" s="1">
        <f>D15/B13</f>
        <v>60.320000000000007</v>
      </c>
    </row>
    <row r="17" spans="5:9" ht="15.75" x14ac:dyDescent="0.25">
      <c r="H17" s="1" t="s">
        <v>14</v>
      </c>
      <c r="I17" s="11" t="s">
        <v>15</v>
      </c>
    </row>
    <row r="18" spans="5:9" ht="15.75" x14ac:dyDescent="0.25">
      <c r="E18" s="1" t="s">
        <v>16</v>
      </c>
      <c r="F18" s="1">
        <f>G15-(B13*C16*D16)</f>
        <v>223673.45999999996</v>
      </c>
      <c r="G18" s="1" t="s">
        <v>17</v>
      </c>
      <c r="H18" s="1">
        <f>COVAR(C4:C13,D4:D13)</f>
        <v>22367.345999999998</v>
      </c>
      <c r="I18" s="1">
        <f t="shared" ref="I18:I19" si="5">F18/10</f>
        <v>22367.345999999998</v>
      </c>
    </row>
    <row r="19" spans="5:9" ht="15.75" x14ac:dyDescent="0.25">
      <c r="F19" s="1">
        <f>F15-(B13*C16^2)</f>
        <v>1595803.6</v>
      </c>
      <c r="G19" s="1" t="s">
        <v>18</v>
      </c>
      <c r="H19" s="1">
        <f>_xlfn.VAR.P(C4:C13)</f>
        <v>159580.35999999999</v>
      </c>
      <c r="I19" s="1">
        <f t="shared" si="5"/>
        <v>159580.36000000002</v>
      </c>
    </row>
    <row r="21" spans="5:9" ht="15.75" customHeight="1" x14ac:dyDescent="0.25">
      <c r="E21" s="1" t="s">
        <v>16</v>
      </c>
      <c r="F21" s="12">
        <f>F18/F19</f>
        <v>0.14016352638883628</v>
      </c>
      <c r="G21" s="1">
        <v>0</v>
      </c>
      <c r="H21" s="1">
        <f>H18/H19</f>
        <v>0.14016352638883631</v>
      </c>
    </row>
    <row r="22" spans="5:9" ht="15.75" customHeight="1" x14ac:dyDescent="0.2"/>
    <row r="23" spans="5:9" ht="15.75" customHeight="1" x14ac:dyDescent="0.25">
      <c r="E23" s="1" t="s">
        <v>19</v>
      </c>
      <c r="F23" s="12">
        <f>D16-F21*C16</f>
        <v>-4.6037454233089505</v>
      </c>
      <c r="G23" s="1">
        <v>0</v>
      </c>
    </row>
    <row r="24" spans="5:9" ht="15.75" customHeight="1" x14ac:dyDescent="0.25">
      <c r="H24" s="1" t="s">
        <v>14</v>
      </c>
    </row>
    <row r="25" spans="5:9" ht="15.75" customHeight="1" x14ac:dyDescent="0.25">
      <c r="E25" s="1" t="s">
        <v>20</v>
      </c>
      <c r="F25" s="13">
        <f>(B13*G15)-(C15*D15)</f>
        <v>2236734.5999999996</v>
      </c>
      <c r="G25" s="1" t="s">
        <v>21</v>
      </c>
      <c r="H25" s="1">
        <f>H18*100</f>
        <v>2236734.5999999996</v>
      </c>
    </row>
    <row r="26" spans="5:9" ht="15.75" customHeight="1" x14ac:dyDescent="0.25">
      <c r="F26" s="1">
        <f>B13*F15-C15^2</f>
        <v>15958036</v>
      </c>
      <c r="G26" s="1">
        <f>B13*H15-D15^2</f>
        <v>348820.9599999999</v>
      </c>
      <c r="H26" s="1">
        <f>F26*G26</f>
        <v>5566497437234.5586</v>
      </c>
      <c r="I26" s="13">
        <f>SQRT(H26)</f>
        <v>2359342.5858138022</v>
      </c>
    </row>
    <row r="27" spans="5:9" ht="15.75" customHeight="1" x14ac:dyDescent="0.25">
      <c r="F27" s="1" t="s">
        <v>22</v>
      </c>
      <c r="G27" s="1" t="s">
        <v>23</v>
      </c>
      <c r="H27" s="1" t="s">
        <v>24</v>
      </c>
      <c r="I27" s="1" t="s">
        <v>25</v>
      </c>
    </row>
    <row r="28" spans="5:9" ht="15.75" customHeight="1" x14ac:dyDescent="0.2"/>
    <row r="29" spans="5:9" ht="15.75" customHeight="1" x14ac:dyDescent="0.25">
      <c r="E29" s="1" t="s">
        <v>20</v>
      </c>
      <c r="F29" s="1">
        <f>F25</f>
        <v>2236734.5999999996</v>
      </c>
    </row>
    <row r="30" spans="5:9" ht="15.75" customHeight="1" x14ac:dyDescent="0.25">
      <c r="F30" s="1">
        <f>I26</f>
        <v>2359342.5858138022</v>
      </c>
    </row>
    <row r="31" spans="5:9" ht="15.75" customHeight="1" x14ac:dyDescent="0.2"/>
    <row r="32" spans="5:9" ht="15.75" customHeight="1" x14ac:dyDescent="0.25">
      <c r="E32" s="1" t="s">
        <v>20</v>
      </c>
      <c r="F32" s="1">
        <f>F29/F30</f>
        <v>0.94803298743005071</v>
      </c>
    </row>
    <row r="33" spans="2:12" ht="15.75" customHeight="1" x14ac:dyDescent="0.25">
      <c r="E33" s="1" t="s">
        <v>26</v>
      </c>
      <c r="F33" s="9">
        <f>F32^2</f>
        <v>0.89876654525554667</v>
      </c>
      <c r="G33" s="14" t="s">
        <v>27</v>
      </c>
    </row>
    <row r="34" spans="2:12" ht="15.75" customHeight="1" x14ac:dyDescent="0.2"/>
    <row r="35" spans="2:12" ht="15.75" customHeight="1" x14ac:dyDescent="0.2"/>
    <row r="36" spans="2:12" ht="15.75" customHeight="1" x14ac:dyDescent="0.2"/>
    <row r="37" spans="2:12" ht="15.75" customHeight="1" x14ac:dyDescent="0.2"/>
    <row r="38" spans="2:12" ht="15.75" customHeight="1" x14ac:dyDescent="0.2"/>
    <row r="39" spans="2:12" ht="15.75" customHeight="1" x14ac:dyDescent="0.2"/>
    <row r="40" spans="2:12" ht="15.75" customHeight="1" x14ac:dyDescent="0.2">
      <c r="B40" s="19" t="s">
        <v>33</v>
      </c>
      <c r="C40" s="20" t="s">
        <v>34</v>
      </c>
      <c r="D40" s="21"/>
      <c r="E40" s="21"/>
      <c r="F40" s="21"/>
      <c r="G40" s="21"/>
      <c r="H40" s="22" t="s">
        <v>41</v>
      </c>
      <c r="I40" s="23"/>
      <c r="J40" s="23"/>
      <c r="K40" s="23"/>
      <c r="L40" s="23"/>
    </row>
    <row r="41" spans="2:12" ht="15.75" customHeight="1" x14ac:dyDescent="0.2">
      <c r="C41" s="16" t="s">
        <v>39</v>
      </c>
      <c r="D41" s="16" t="s">
        <v>40</v>
      </c>
      <c r="E41" s="16" t="s">
        <v>20</v>
      </c>
      <c r="F41" s="16" t="s">
        <v>26</v>
      </c>
      <c r="G41" s="16" t="s">
        <v>4</v>
      </c>
      <c r="H41" s="16" t="s">
        <v>39</v>
      </c>
      <c r="I41" s="16" t="s">
        <v>40</v>
      </c>
      <c r="J41" s="16" t="s">
        <v>20</v>
      </c>
      <c r="K41" s="16" t="s">
        <v>26</v>
      </c>
      <c r="L41" s="16" t="s">
        <v>4</v>
      </c>
    </row>
    <row r="42" spans="2:12" ht="15.75" customHeight="1" x14ac:dyDescent="0.2">
      <c r="B42" s="24" t="s">
        <v>35</v>
      </c>
      <c r="C42" s="25">
        <v>-22.55</v>
      </c>
      <c r="D42" s="25">
        <v>1.7279</v>
      </c>
      <c r="E42" s="25">
        <v>0.95450000000000002</v>
      </c>
      <c r="F42" s="25">
        <v>0.91110000000000002</v>
      </c>
      <c r="G42" s="25">
        <v>644.42899999999997</v>
      </c>
      <c r="H42" s="25"/>
      <c r="I42" s="25"/>
      <c r="J42" s="25"/>
      <c r="K42" s="25"/>
      <c r="L42" s="25"/>
    </row>
    <row r="43" spans="2:12" ht="15.75" customHeight="1" x14ac:dyDescent="0.2">
      <c r="B43" s="24" t="s">
        <v>36</v>
      </c>
      <c r="C43" s="25">
        <v>-4.0389999999999997</v>
      </c>
      <c r="D43" s="25">
        <v>0.1681</v>
      </c>
      <c r="E43" s="25">
        <v>90.332999999999998</v>
      </c>
      <c r="F43" s="25">
        <v>0.87109999999999999</v>
      </c>
      <c r="G43" s="25">
        <v>60.857999999999997</v>
      </c>
    </row>
    <row r="44" spans="2:12" ht="15.75" customHeight="1" x14ac:dyDescent="0.2">
      <c r="B44" s="24" t="s">
        <v>37</v>
      </c>
      <c r="C44" s="25">
        <v>-23.92</v>
      </c>
      <c r="D44" s="25">
        <v>1.4309700000000001</v>
      </c>
      <c r="E44" s="25">
        <v>0.96309999999999996</v>
      </c>
      <c r="F44" s="25">
        <v>0.92759999999999998</v>
      </c>
      <c r="G44" s="25">
        <v>528.42939999999999</v>
      </c>
    </row>
    <row r="45" spans="2:12" ht="15.75" customHeight="1" x14ac:dyDescent="0.2">
      <c r="B45" s="17" t="s">
        <v>38</v>
      </c>
      <c r="C45" s="17">
        <v>-4.6040000000000001</v>
      </c>
      <c r="D45" s="18">
        <v>0.14016400000000001</v>
      </c>
      <c r="E45" s="18">
        <v>0.94799999999999995</v>
      </c>
      <c r="F45" s="18">
        <v>0.89880000000000004</v>
      </c>
      <c r="G45" s="18">
        <v>49.499400000000001</v>
      </c>
      <c r="H45" s="18">
        <f>F23</f>
        <v>-4.6037454233089505</v>
      </c>
      <c r="I45" s="18">
        <f>F21</f>
        <v>0.14016352638883628</v>
      </c>
      <c r="J45" s="18">
        <f>F32</f>
        <v>0.94803298743005071</v>
      </c>
      <c r="K45" s="18">
        <f>F33</f>
        <v>0.89876654525554667</v>
      </c>
      <c r="L45" s="18">
        <f>E14</f>
        <v>49.499375762781852</v>
      </c>
    </row>
    <row r="46" spans="2:12" ht="15.75" customHeight="1" x14ac:dyDescent="0.2"/>
    <row r="47" spans="2:12" ht="15.75" customHeight="1" x14ac:dyDescent="0.2"/>
    <row r="48" spans="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regresion</vt:lpstr>
      <vt:lpstr>test2</vt:lpstr>
      <vt:lpstr>test3</vt:lpstr>
      <vt:lpstr>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HP</cp:lastModifiedBy>
  <dcterms:created xsi:type="dcterms:W3CDTF">2020-05-04T05:22:57Z</dcterms:created>
  <dcterms:modified xsi:type="dcterms:W3CDTF">2021-11-20T06:15:29Z</dcterms:modified>
</cp:coreProperties>
</file>